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ИК\Desktop\Сметы - Аналоги\"/>
    </mc:Choice>
  </mc:AlternateContent>
  <bookViews>
    <workbookView xWindow="0" yWindow="0" windowWidth="18960" windowHeight="8970"/>
  </bookViews>
  <sheets>
    <sheet name="Дефектная ведомость" sheetId="6" r:id="rId1"/>
    <sheet name="RV_DATA" sheetId="8" state="hidden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0">'Дефектная ведомость'!$19:$19</definedName>
    <definedName name="_xlnm.Print_Area" localSheetId="0">'Дефектная ведомость'!$A$1:$E$228</definedName>
  </definedNames>
  <calcPr calcId="152511"/>
</workbook>
</file>

<file path=xl/calcChain.xml><?xml version="1.0" encoding="utf-8"?>
<calcChain xmlns="http://schemas.openxmlformats.org/spreadsheetml/2006/main">
  <c r="A13" i="6" l="1"/>
  <c r="G457" i="8" l="1"/>
  <c r="A457" i="8"/>
  <c r="O456" i="8"/>
  <c r="M456" i="8"/>
  <c r="K456" i="8"/>
  <c r="J456" i="8"/>
  <c r="H456" i="8"/>
  <c r="G456" i="8"/>
  <c r="F456" i="8"/>
  <c r="E456" i="8"/>
  <c r="A456" i="8"/>
  <c r="O455" i="8"/>
  <c r="M455" i="8"/>
  <c r="K455" i="8"/>
  <c r="J455" i="8"/>
  <c r="H455" i="8"/>
  <c r="G455" i="8"/>
  <c r="F455" i="8"/>
  <c r="E455" i="8"/>
  <c r="A455" i="8"/>
  <c r="O454" i="8"/>
  <c r="M454" i="8"/>
  <c r="K454" i="8"/>
  <c r="J454" i="8"/>
  <c r="H454" i="8"/>
  <c r="G454" i="8"/>
  <c r="F454" i="8"/>
  <c r="E454" i="8"/>
  <c r="A454" i="8"/>
  <c r="O453" i="8"/>
  <c r="M453" i="8"/>
  <c r="K453" i="8"/>
  <c r="J453" i="8"/>
  <c r="H453" i="8"/>
  <c r="G453" i="8"/>
  <c r="F453" i="8"/>
  <c r="E453" i="8"/>
  <c r="A453" i="8"/>
  <c r="O452" i="8"/>
  <c r="M452" i="8"/>
  <c r="K452" i="8"/>
  <c r="J452" i="8"/>
  <c r="H452" i="8"/>
  <c r="G452" i="8"/>
  <c r="F452" i="8"/>
  <c r="E452" i="8"/>
  <c r="A452" i="8"/>
  <c r="O451" i="8"/>
  <c r="M451" i="8"/>
  <c r="K451" i="8"/>
  <c r="J451" i="8"/>
  <c r="H451" i="8"/>
  <c r="G451" i="8"/>
  <c r="F451" i="8"/>
  <c r="E451" i="8"/>
  <c r="A451" i="8"/>
  <c r="G450" i="8"/>
  <c r="A450" i="8"/>
  <c r="G449" i="8"/>
  <c r="A449" i="8"/>
  <c r="O448" i="8"/>
  <c r="H448" i="8"/>
  <c r="G448" i="8"/>
  <c r="F448" i="8"/>
  <c r="E448" i="8"/>
  <c r="D448" i="8"/>
  <c r="A448" i="8"/>
  <c r="O447" i="8"/>
  <c r="H447" i="8"/>
  <c r="G447" i="8"/>
  <c r="F447" i="8"/>
  <c r="E447" i="8"/>
  <c r="D447" i="8"/>
  <c r="A447" i="8"/>
  <c r="O446" i="8"/>
  <c r="M446" i="8"/>
  <c r="K446" i="8"/>
  <c r="J446" i="8"/>
  <c r="H446" i="8"/>
  <c r="G446" i="8"/>
  <c r="F446" i="8"/>
  <c r="E446" i="8"/>
  <c r="A446" i="8"/>
  <c r="O445" i="8"/>
  <c r="M445" i="8"/>
  <c r="K445" i="8"/>
  <c r="J445" i="8"/>
  <c r="H445" i="8"/>
  <c r="G445" i="8"/>
  <c r="F445" i="8"/>
  <c r="E445" i="8"/>
  <c r="A445" i="8"/>
  <c r="O444" i="8"/>
  <c r="M444" i="8"/>
  <c r="K444" i="8"/>
  <c r="J444" i="8"/>
  <c r="H444" i="8"/>
  <c r="G444" i="8"/>
  <c r="F444" i="8"/>
  <c r="E444" i="8"/>
  <c r="A444" i="8"/>
  <c r="O443" i="8"/>
  <c r="M443" i="8"/>
  <c r="K443" i="8"/>
  <c r="J443" i="8"/>
  <c r="H443" i="8"/>
  <c r="G443" i="8"/>
  <c r="F443" i="8"/>
  <c r="E443" i="8"/>
  <c r="A443" i="8"/>
  <c r="O442" i="8"/>
  <c r="M442" i="8"/>
  <c r="K442" i="8"/>
  <c r="J442" i="8"/>
  <c r="H442" i="8"/>
  <c r="G442" i="8"/>
  <c r="F442" i="8"/>
  <c r="E442" i="8"/>
  <c r="A442" i="8"/>
  <c r="O441" i="8"/>
  <c r="M441" i="8"/>
  <c r="K441" i="8"/>
  <c r="J441" i="8"/>
  <c r="H441" i="8"/>
  <c r="G441" i="8"/>
  <c r="F441" i="8"/>
  <c r="E441" i="8"/>
  <c r="A441" i="8"/>
  <c r="O440" i="8"/>
  <c r="M440" i="8"/>
  <c r="K440" i="8"/>
  <c r="J440" i="8"/>
  <c r="H440" i="8"/>
  <c r="G440" i="8"/>
  <c r="F440" i="8"/>
  <c r="E440" i="8"/>
  <c r="A440" i="8"/>
  <c r="O439" i="8"/>
  <c r="M439" i="8"/>
  <c r="K439" i="8"/>
  <c r="J439" i="8"/>
  <c r="H439" i="8"/>
  <c r="G439" i="8"/>
  <c r="F439" i="8"/>
  <c r="E439" i="8"/>
  <c r="A439" i="8"/>
  <c r="O438" i="8"/>
  <c r="M438" i="8"/>
  <c r="K438" i="8"/>
  <c r="J438" i="8"/>
  <c r="H438" i="8"/>
  <c r="G438" i="8"/>
  <c r="F438" i="8"/>
  <c r="E438" i="8"/>
  <c r="A438" i="8"/>
  <c r="O437" i="8"/>
  <c r="M437" i="8"/>
  <c r="K437" i="8"/>
  <c r="J437" i="8"/>
  <c r="H437" i="8"/>
  <c r="G437" i="8"/>
  <c r="F437" i="8"/>
  <c r="E437" i="8"/>
  <c r="A437" i="8"/>
  <c r="O436" i="8"/>
  <c r="M436" i="8"/>
  <c r="K436" i="8"/>
  <c r="J436" i="8"/>
  <c r="H436" i="8"/>
  <c r="G436" i="8"/>
  <c r="F436" i="8"/>
  <c r="E436" i="8"/>
  <c r="A436" i="8"/>
  <c r="O435" i="8"/>
  <c r="M435" i="8"/>
  <c r="K435" i="8"/>
  <c r="J435" i="8"/>
  <c r="H435" i="8"/>
  <c r="G435" i="8"/>
  <c r="F435" i="8"/>
  <c r="E435" i="8"/>
  <c r="A435" i="8"/>
  <c r="O434" i="8"/>
  <c r="M434" i="8"/>
  <c r="K434" i="8"/>
  <c r="J434" i="8"/>
  <c r="H434" i="8"/>
  <c r="G434" i="8"/>
  <c r="F434" i="8"/>
  <c r="E434" i="8"/>
  <c r="A434" i="8"/>
  <c r="O433" i="8"/>
  <c r="M433" i="8"/>
  <c r="K433" i="8"/>
  <c r="J433" i="8"/>
  <c r="H433" i="8"/>
  <c r="G433" i="8"/>
  <c r="F433" i="8"/>
  <c r="E433" i="8"/>
  <c r="A433" i="8"/>
  <c r="O432" i="8"/>
  <c r="M432" i="8"/>
  <c r="K432" i="8"/>
  <c r="J432" i="8"/>
  <c r="H432" i="8"/>
  <c r="G432" i="8"/>
  <c r="F432" i="8"/>
  <c r="E432" i="8"/>
  <c r="A432" i="8"/>
  <c r="O431" i="8"/>
  <c r="M431" i="8"/>
  <c r="K431" i="8"/>
  <c r="J431" i="8"/>
  <c r="H431" i="8"/>
  <c r="G431" i="8"/>
  <c r="F431" i="8"/>
  <c r="E431" i="8"/>
  <c r="A431" i="8"/>
  <c r="O430" i="8"/>
  <c r="M430" i="8"/>
  <c r="K430" i="8"/>
  <c r="J430" i="8"/>
  <c r="H430" i="8"/>
  <c r="G430" i="8"/>
  <c r="F430" i="8"/>
  <c r="E430" i="8"/>
  <c r="A430" i="8"/>
  <c r="O429" i="8"/>
  <c r="M429" i="8"/>
  <c r="K429" i="8"/>
  <c r="J429" i="8"/>
  <c r="H429" i="8"/>
  <c r="G429" i="8"/>
  <c r="F429" i="8"/>
  <c r="E429" i="8"/>
  <c r="A429" i="8"/>
  <c r="O428" i="8"/>
  <c r="M428" i="8"/>
  <c r="K428" i="8"/>
  <c r="J428" i="8"/>
  <c r="H428" i="8"/>
  <c r="G428" i="8"/>
  <c r="F428" i="8"/>
  <c r="E428" i="8"/>
  <c r="A428" i="8"/>
  <c r="O427" i="8"/>
  <c r="M427" i="8"/>
  <c r="K427" i="8"/>
  <c r="J427" i="8"/>
  <c r="H427" i="8"/>
  <c r="G427" i="8"/>
  <c r="F427" i="8"/>
  <c r="E427" i="8"/>
  <c r="A427" i="8"/>
  <c r="O426" i="8"/>
  <c r="M426" i="8"/>
  <c r="K426" i="8"/>
  <c r="J426" i="8"/>
  <c r="H426" i="8"/>
  <c r="G426" i="8"/>
  <c r="F426" i="8"/>
  <c r="E426" i="8"/>
  <c r="A426" i="8"/>
  <c r="O425" i="8"/>
  <c r="M425" i="8"/>
  <c r="K425" i="8"/>
  <c r="J425" i="8"/>
  <c r="H425" i="8"/>
  <c r="G425" i="8"/>
  <c r="F425" i="8"/>
  <c r="E425" i="8"/>
  <c r="A425" i="8"/>
  <c r="O424" i="8"/>
  <c r="M424" i="8"/>
  <c r="K424" i="8"/>
  <c r="J424" i="8"/>
  <c r="H424" i="8"/>
  <c r="G424" i="8"/>
  <c r="F424" i="8"/>
  <c r="E424" i="8"/>
  <c r="A424" i="8"/>
  <c r="O423" i="8"/>
  <c r="M423" i="8"/>
  <c r="K423" i="8"/>
  <c r="J423" i="8"/>
  <c r="H423" i="8"/>
  <c r="G423" i="8"/>
  <c r="F423" i="8"/>
  <c r="E423" i="8"/>
  <c r="A423" i="8"/>
  <c r="O422" i="8"/>
  <c r="M422" i="8"/>
  <c r="K422" i="8"/>
  <c r="J422" i="8"/>
  <c r="H422" i="8"/>
  <c r="G422" i="8"/>
  <c r="F422" i="8"/>
  <c r="E422" i="8"/>
  <c r="A422" i="8"/>
  <c r="O421" i="8"/>
  <c r="M421" i="8"/>
  <c r="K421" i="8"/>
  <c r="J421" i="8"/>
  <c r="H421" i="8"/>
  <c r="G421" i="8"/>
  <c r="F421" i="8"/>
  <c r="E421" i="8"/>
  <c r="A421" i="8"/>
  <c r="O420" i="8"/>
  <c r="M420" i="8"/>
  <c r="K420" i="8"/>
  <c r="J420" i="8"/>
  <c r="H420" i="8"/>
  <c r="G420" i="8"/>
  <c r="F420" i="8"/>
  <c r="E420" i="8"/>
  <c r="A420" i="8"/>
  <c r="O419" i="8"/>
  <c r="M419" i="8"/>
  <c r="K419" i="8"/>
  <c r="J419" i="8"/>
  <c r="H419" i="8"/>
  <c r="G419" i="8"/>
  <c r="F419" i="8"/>
  <c r="E419" i="8"/>
  <c r="A419" i="8"/>
  <c r="O418" i="8"/>
  <c r="M418" i="8"/>
  <c r="K418" i="8"/>
  <c r="J418" i="8"/>
  <c r="H418" i="8"/>
  <c r="G418" i="8"/>
  <c r="F418" i="8"/>
  <c r="E418" i="8"/>
  <c r="A418" i="8"/>
  <c r="O417" i="8"/>
  <c r="M417" i="8"/>
  <c r="K417" i="8"/>
  <c r="J417" i="8"/>
  <c r="H417" i="8"/>
  <c r="G417" i="8"/>
  <c r="F417" i="8"/>
  <c r="E417" i="8"/>
  <c r="A417" i="8"/>
  <c r="O416" i="8"/>
  <c r="M416" i="8"/>
  <c r="K416" i="8"/>
  <c r="J416" i="8"/>
  <c r="H416" i="8"/>
  <c r="G416" i="8"/>
  <c r="F416" i="8"/>
  <c r="E416" i="8"/>
  <c r="A416" i="8"/>
  <c r="O415" i="8"/>
  <c r="M415" i="8"/>
  <c r="K415" i="8"/>
  <c r="J415" i="8"/>
  <c r="H415" i="8"/>
  <c r="G415" i="8"/>
  <c r="F415" i="8"/>
  <c r="E415" i="8"/>
  <c r="A415" i="8"/>
  <c r="O414" i="8"/>
  <c r="M414" i="8"/>
  <c r="K414" i="8"/>
  <c r="J414" i="8"/>
  <c r="H414" i="8"/>
  <c r="G414" i="8"/>
  <c r="F414" i="8"/>
  <c r="E414" i="8"/>
  <c r="A414" i="8"/>
  <c r="O413" i="8"/>
  <c r="M413" i="8"/>
  <c r="K413" i="8"/>
  <c r="J413" i="8"/>
  <c r="H413" i="8"/>
  <c r="G413" i="8"/>
  <c r="F413" i="8"/>
  <c r="E413" i="8"/>
  <c r="A413" i="8"/>
  <c r="O412" i="8"/>
  <c r="M412" i="8"/>
  <c r="K412" i="8"/>
  <c r="J412" i="8"/>
  <c r="H412" i="8"/>
  <c r="G412" i="8"/>
  <c r="F412" i="8"/>
  <c r="E412" i="8"/>
  <c r="A412" i="8"/>
  <c r="O411" i="8"/>
  <c r="M411" i="8"/>
  <c r="K411" i="8"/>
  <c r="J411" i="8"/>
  <c r="H411" i="8"/>
  <c r="G411" i="8"/>
  <c r="F411" i="8"/>
  <c r="E411" i="8"/>
  <c r="A411" i="8"/>
  <c r="O410" i="8"/>
  <c r="H410" i="8"/>
  <c r="G410" i="8"/>
  <c r="F410" i="8"/>
  <c r="E410" i="8"/>
  <c r="D410" i="8"/>
  <c r="A410" i="8"/>
  <c r="O409" i="8"/>
  <c r="M409" i="8"/>
  <c r="K409" i="8"/>
  <c r="J409" i="8"/>
  <c r="H409" i="8"/>
  <c r="G409" i="8"/>
  <c r="F409" i="8"/>
  <c r="E409" i="8"/>
  <c r="A409" i="8"/>
  <c r="O408" i="8"/>
  <c r="N408" i="8"/>
  <c r="M408" i="8"/>
  <c r="K408" i="8"/>
  <c r="J408" i="8"/>
  <c r="I408" i="8"/>
  <c r="H408" i="8"/>
  <c r="G408" i="8"/>
  <c r="F408" i="8"/>
  <c r="E408" i="8"/>
  <c r="A408" i="8"/>
  <c r="O407" i="8"/>
  <c r="M407" i="8"/>
  <c r="K407" i="8"/>
  <c r="J407" i="8"/>
  <c r="H407" i="8"/>
  <c r="G407" i="8"/>
  <c r="F407" i="8"/>
  <c r="E407" i="8"/>
  <c r="A407" i="8"/>
  <c r="G406" i="8"/>
  <c r="A406" i="8"/>
  <c r="G405" i="8"/>
  <c r="A405" i="8"/>
  <c r="G404" i="8"/>
  <c r="A404" i="8"/>
  <c r="O403" i="8"/>
  <c r="H403" i="8"/>
  <c r="G403" i="8"/>
  <c r="F403" i="8"/>
  <c r="E403" i="8"/>
  <c r="D403" i="8"/>
  <c r="A403" i="8"/>
  <c r="O402" i="8"/>
  <c r="H402" i="8"/>
  <c r="G402" i="8"/>
  <c r="F402" i="8"/>
  <c r="E402" i="8"/>
  <c r="D402" i="8"/>
  <c r="A402" i="8"/>
  <c r="O401" i="8"/>
  <c r="M401" i="8"/>
  <c r="K401" i="8"/>
  <c r="J401" i="8"/>
  <c r="H401" i="8"/>
  <c r="G401" i="8"/>
  <c r="F401" i="8"/>
  <c r="E401" i="8"/>
  <c r="A401" i="8"/>
  <c r="O400" i="8"/>
  <c r="M400" i="8"/>
  <c r="K400" i="8"/>
  <c r="J400" i="8"/>
  <c r="H400" i="8"/>
  <c r="G400" i="8"/>
  <c r="F400" i="8"/>
  <c r="E400" i="8"/>
  <c r="A400" i="8"/>
  <c r="O399" i="8"/>
  <c r="M399" i="8"/>
  <c r="K399" i="8"/>
  <c r="J399" i="8"/>
  <c r="H399" i="8"/>
  <c r="G399" i="8"/>
  <c r="F399" i="8"/>
  <c r="E399" i="8"/>
  <c r="A399" i="8"/>
  <c r="O398" i="8"/>
  <c r="M398" i="8"/>
  <c r="K398" i="8"/>
  <c r="J398" i="8"/>
  <c r="H398" i="8"/>
  <c r="G398" i="8"/>
  <c r="F398" i="8"/>
  <c r="E398" i="8"/>
  <c r="A398" i="8"/>
  <c r="O397" i="8"/>
  <c r="M397" i="8"/>
  <c r="K397" i="8"/>
  <c r="J397" i="8"/>
  <c r="H397" i="8"/>
  <c r="G397" i="8"/>
  <c r="F397" i="8"/>
  <c r="E397" i="8"/>
  <c r="A397" i="8"/>
  <c r="O396" i="8"/>
  <c r="M396" i="8"/>
  <c r="K396" i="8"/>
  <c r="J396" i="8"/>
  <c r="H396" i="8"/>
  <c r="G396" i="8"/>
  <c r="F396" i="8"/>
  <c r="E396" i="8"/>
  <c r="A396" i="8"/>
  <c r="O395" i="8"/>
  <c r="M395" i="8"/>
  <c r="K395" i="8"/>
  <c r="J395" i="8"/>
  <c r="H395" i="8"/>
  <c r="G395" i="8"/>
  <c r="F395" i="8"/>
  <c r="E395" i="8"/>
  <c r="A395" i="8"/>
  <c r="O394" i="8"/>
  <c r="M394" i="8"/>
  <c r="K394" i="8"/>
  <c r="J394" i="8"/>
  <c r="H394" i="8"/>
  <c r="G394" i="8"/>
  <c r="F394" i="8"/>
  <c r="E394" i="8"/>
  <c r="A394" i="8"/>
  <c r="O393" i="8"/>
  <c r="M393" i="8"/>
  <c r="K393" i="8"/>
  <c r="J393" i="8"/>
  <c r="H393" i="8"/>
  <c r="G393" i="8"/>
  <c r="F393" i="8"/>
  <c r="E393" i="8"/>
  <c r="A393" i="8"/>
  <c r="O392" i="8"/>
  <c r="M392" i="8"/>
  <c r="K392" i="8"/>
  <c r="J392" i="8"/>
  <c r="H392" i="8"/>
  <c r="G392" i="8"/>
  <c r="F392" i="8"/>
  <c r="E392" i="8"/>
  <c r="A392" i="8"/>
  <c r="O391" i="8"/>
  <c r="M391" i="8"/>
  <c r="K391" i="8"/>
  <c r="J391" i="8"/>
  <c r="H391" i="8"/>
  <c r="G391" i="8"/>
  <c r="F391" i="8"/>
  <c r="E391" i="8"/>
  <c r="A391" i="8"/>
  <c r="O390" i="8"/>
  <c r="M390" i="8"/>
  <c r="K390" i="8"/>
  <c r="J390" i="8"/>
  <c r="H390" i="8"/>
  <c r="G390" i="8"/>
  <c r="F390" i="8"/>
  <c r="E390" i="8"/>
  <c r="A390" i="8"/>
  <c r="O389" i="8"/>
  <c r="M389" i="8"/>
  <c r="K389" i="8"/>
  <c r="J389" i="8"/>
  <c r="H389" i="8"/>
  <c r="G389" i="8"/>
  <c r="F389" i="8"/>
  <c r="E389" i="8"/>
  <c r="A389" i="8"/>
  <c r="O388" i="8"/>
  <c r="M388" i="8"/>
  <c r="K388" i="8"/>
  <c r="J388" i="8"/>
  <c r="H388" i="8"/>
  <c r="G388" i="8"/>
  <c r="F388" i="8"/>
  <c r="E388" i="8"/>
  <c r="A388" i="8"/>
  <c r="O387" i="8"/>
  <c r="M387" i="8"/>
  <c r="K387" i="8"/>
  <c r="J387" i="8"/>
  <c r="H387" i="8"/>
  <c r="G387" i="8"/>
  <c r="F387" i="8"/>
  <c r="E387" i="8"/>
  <c r="A387" i="8"/>
  <c r="O386" i="8"/>
  <c r="M386" i="8"/>
  <c r="K386" i="8"/>
  <c r="J386" i="8"/>
  <c r="H386" i="8"/>
  <c r="G386" i="8"/>
  <c r="F386" i="8"/>
  <c r="E386" i="8"/>
  <c r="A386" i="8"/>
  <c r="O385" i="8"/>
  <c r="M385" i="8"/>
  <c r="K385" i="8"/>
  <c r="J385" i="8"/>
  <c r="H385" i="8"/>
  <c r="G385" i="8"/>
  <c r="F385" i="8"/>
  <c r="E385" i="8"/>
  <c r="A385" i="8"/>
  <c r="O384" i="8"/>
  <c r="M384" i="8"/>
  <c r="K384" i="8"/>
  <c r="J384" i="8"/>
  <c r="H384" i="8"/>
  <c r="G384" i="8"/>
  <c r="F384" i="8"/>
  <c r="E384" i="8"/>
  <c r="A384" i="8"/>
  <c r="O383" i="8"/>
  <c r="M383" i="8"/>
  <c r="K383" i="8"/>
  <c r="J383" i="8"/>
  <c r="H383" i="8"/>
  <c r="G383" i="8"/>
  <c r="F383" i="8"/>
  <c r="E383" i="8"/>
  <c r="A383" i="8"/>
  <c r="O382" i="8"/>
  <c r="M382" i="8"/>
  <c r="K382" i="8"/>
  <c r="J382" i="8"/>
  <c r="H382" i="8"/>
  <c r="G382" i="8"/>
  <c r="F382" i="8"/>
  <c r="E382" i="8"/>
  <c r="A382" i="8"/>
  <c r="O381" i="8"/>
  <c r="M381" i="8"/>
  <c r="K381" i="8"/>
  <c r="J381" i="8"/>
  <c r="H381" i="8"/>
  <c r="G381" i="8"/>
  <c r="F381" i="8"/>
  <c r="E381" i="8"/>
  <c r="A381" i="8"/>
  <c r="O380" i="8"/>
  <c r="M380" i="8"/>
  <c r="K380" i="8"/>
  <c r="J380" i="8"/>
  <c r="H380" i="8"/>
  <c r="G380" i="8"/>
  <c r="F380" i="8"/>
  <c r="E380" i="8"/>
  <c r="A380" i="8"/>
  <c r="O379" i="8"/>
  <c r="M379" i="8"/>
  <c r="K379" i="8"/>
  <c r="J379" i="8"/>
  <c r="H379" i="8"/>
  <c r="G379" i="8"/>
  <c r="F379" i="8"/>
  <c r="E379" i="8"/>
  <c r="A379" i="8"/>
  <c r="O378" i="8"/>
  <c r="M378" i="8"/>
  <c r="K378" i="8"/>
  <c r="J378" i="8"/>
  <c r="H378" i="8"/>
  <c r="G378" i="8"/>
  <c r="F378" i="8"/>
  <c r="E378" i="8"/>
  <c r="A378" i="8"/>
  <c r="O377" i="8"/>
  <c r="M377" i="8"/>
  <c r="K377" i="8"/>
  <c r="J377" i="8"/>
  <c r="H377" i="8"/>
  <c r="G377" i="8"/>
  <c r="F377" i="8"/>
  <c r="E377" i="8"/>
  <c r="A377" i="8"/>
  <c r="O376" i="8"/>
  <c r="M376" i="8"/>
  <c r="K376" i="8"/>
  <c r="J376" i="8"/>
  <c r="H376" i="8"/>
  <c r="G376" i="8"/>
  <c r="F376" i="8"/>
  <c r="E376" i="8"/>
  <c r="A376" i="8"/>
  <c r="O375" i="8"/>
  <c r="M375" i="8"/>
  <c r="K375" i="8"/>
  <c r="J375" i="8"/>
  <c r="H375" i="8"/>
  <c r="G375" i="8"/>
  <c r="F375" i="8"/>
  <c r="E375" i="8"/>
  <c r="A375" i="8"/>
  <c r="O374" i="8"/>
  <c r="M374" i="8"/>
  <c r="K374" i="8"/>
  <c r="J374" i="8"/>
  <c r="H374" i="8"/>
  <c r="G374" i="8"/>
  <c r="F374" i="8"/>
  <c r="E374" i="8"/>
  <c r="A374" i="8"/>
  <c r="O373" i="8"/>
  <c r="M373" i="8"/>
  <c r="K373" i="8"/>
  <c r="J373" i="8"/>
  <c r="H373" i="8"/>
  <c r="G373" i="8"/>
  <c r="F373" i="8"/>
  <c r="E373" i="8"/>
  <c r="A373" i="8"/>
  <c r="O372" i="8"/>
  <c r="M372" i="8"/>
  <c r="K372" i="8"/>
  <c r="J372" i="8"/>
  <c r="H372" i="8"/>
  <c r="G372" i="8"/>
  <c r="F372" i="8"/>
  <c r="E372" i="8"/>
  <c r="A372" i="8"/>
  <c r="O371" i="8"/>
  <c r="M371" i="8"/>
  <c r="K371" i="8"/>
  <c r="J371" i="8"/>
  <c r="H371" i="8"/>
  <c r="G371" i="8"/>
  <c r="F371" i="8"/>
  <c r="E371" i="8"/>
  <c r="A371" i="8"/>
  <c r="O370" i="8"/>
  <c r="M370" i="8"/>
  <c r="K370" i="8"/>
  <c r="J370" i="8"/>
  <c r="H370" i="8"/>
  <c r="G370" i="8"/>
  <c r="F370" i="8"/>
  <c r="E370" i="8"/>
  <c r="A370" i="8"/>
  <c r="O369" i="8"/>
  <c r="M369" i="8"/>
  <c r="K369" i="8"/>
  <c r="J369" i="8"/>
  <c r="H369" i="8"/>
  <c r="G369" i="8"/>
  <c r="F369" i="8"/>
  <c r="E369" i="8"/>
  <c r="A369" i="8"/>
  <c r="O368" i="8"/>
  <c r="M368" i="8"/>
  <c r="K368" i="8"/>
  <c r="J368" i="8"/>
  <c r="H368" i="8"/>
  <c r="G368" i="8"/>
  <c r="F368" i="8"/>
  <c r="E368" i="8"/>
  <c r="A368" i="8"/>
  <c r="O367" i="8"/>
  <c r="M367" i="8"/>
  <c r="K367" i="8"/>
  <c r="J367" i="8"/>
  <c r="H367" i="8"/>
  <c r="G367" i="8"/>
  <c r="F367" i="8"/>
  <c r="E367" i="8"/>
  <c r="A367" i="8"/>
  <c r="O366" i="8"/>
  <c r="M366" i="8"/>
  <c r="K366" i="8"/>
  <c r="J366" i="8"/>
  <c r="H366" i="8"/>
  <c r="G366" i="8"/>
  <c r="F366" i="8"/>
  <c r="E366" i="8"/>
  <c r="A366" i="8"/>
  <c r="O365" i="8"/>
  <c r="M365" i="8"/>
  <c r="K365" i="8"/>
  <c r="J365" i="8"/>
  <c r="H365" i="8"/>
  <c r="G365" i="8"/>
  <c r="F365" i="8"/>
  <c r="E365" i="8"/>
  <c r="A365" i="8"/>
  <c r="O364" i="8"/>
  <c r="M364" i="8"/>
  <c r="K364" i="8"/>
  <c r="J364" i="8"/>
  <c r="H364" i="8"/>
  <c r="G364" i="8"/>
  <c r="F364" i="8"/>
  <c r="E364" i="8"/>
  <c r="A364" i="8"/>
  <c r="O363" i="8"/>
  <c r="M363" i="8"/>
  <c r="K363" i="8"/>
  <c r="J363" i="8"/>
  <c r="I363" i="8"/>
  <c r="H363" i="8"/>
  <c r="G363" i="8"/>
  <c r="F363" i="8"/>
  <c r="E363" i="8"/>
  <c r="A363" i="8"/>
  <c r="O362" i="8"/>
  <c r="M362" i="8"/>
  <c r="K362" i="8"/>
  <c r="J362" i="8"/>
  <c r="H362" i="8"/>
  <c r="G362" i="8"/>
  <c r="F362" i="8"/>
  <c r="E362" i="8"/>
  <c r="A362" i="8"/>
  <c r="O361" i="8"/>
  <c r="M361" i="8"/>
  <c r="K361" i="8"/>
  <c r="J361" i="8"/>
  <c r="H361" i="8"/>
  <c r="G361" i="8"/>
  <c r="F361" i="8"/>
  <c r="E361" i="8"/>
  <c r="A361" i="8"/>
  <c r="O360" i="8"/>
  <c r="M360" i="8"/>
  <c r="K360" i="8"/>
  <c r="J360" i="8"/>
  <c r="H360" i="8"/>
  <c r="G360" i="8"/>
  <c r="F360" i="8"/>
  <c r="E360" i="8"/>
  <c r="A360" i="8"/>
  <c r="O359" i="8"/>
  <c r="M359" i="8"/>
  <c r="K359" i="8"/>
  <c r="J359" i="8"/>
  <c r="H359" i="8"/>
  <c r="G359" i="8"/>
  <c r="F359" i="8"/>
  <c r="E359" i="8"/>
  <c r="A359" i="8"/>
  <c r="O358" i="8"/>
  <c r="M358" i="8"/>
  <c r="K358" i="8"/>
  <c r="J358" i="8"/>
  <c r="H358" i="8"/>
  <c r="G358" i="8"/>
  <c r="F358" i="8"/>
  <c r="E358" i="8"/>
  <c r="A358" i="8"/>
  <c r="O357" i="8"/>
  <c r="M357" i="8"/>
  <c r="K357" i="8"/>
  <c r="J357" i="8"/>
  <c r="I357" i="8"/>
  <c r="H357" i="8"/>
  <c r="G357" i="8"/>
  <c r="F357" i="8"/>
  <c r="E357" i="8"/>
  <c r="A357" i="8"/>
  <c r="O356" i="8"/>
  <c r="M356" i="8"/>
  <c r="K356" i="8"/>
  <c r="J356" i="8"/>
  <c r="I356" i="8"/>
  <c r="H356" i="8"/>
  <c r="G356" i="8"/>
  <c r="F356" i="8"/>
  <c r="E356" i="8"/>
  <c r="A356" i="8"/>
  <c r="O355" i="8"/>
  <c r="M355" i="8"/>
  <c r="K355" i="8"/>
  <c r="J355" i="8"/>
  <c r="I355" i="8"/>
  <c r="H355" i="8"/>
  <c r="G355" i="8"/>
  <c r="F355" i="8"/>
  <c r="E355" i="8"/>
  <c r="A355" i="8"/>
  <c r="G354" i="8"/>
  <c r="A354" i="8"/>
  <c r="G353" i="8"/>
  <c r="A353" i="8"/>
  <c r="G352" i="8"/>
  <c r="A352" i="8"/>
  <c r="O351" i="8"/>
  <c r="H351" i="8"/>
  <c r="G351" i="8"/>
  <c r="F351" i="8"/>
  <c r="E351" i="8"/>
  <c r="D351" i="8"/>
  <c r="A351" i="8"/>
  <c r="O350" i="8"/>
  <c r="H350" i="8"/>
  <c r="G350" i="8"/>
  <c r="F350" i="8"/>
  <c r="E350" i="8"/>
  <c r="D350" i="8"/>
  <c r="A350" i="8"/>
  <c r="O349" i="8"/>
  <c r="M349" i="8"/>
  <c r="K349" i="8"/>
  <c r="J349" i="8"/>
  <c r="H349" i="8"/>
  <c r="G349" i="8"/>
  <c r="F349" i="8"/>
  <c r="E349" i="8"/>
  <c r="A349" i="8"/>
  <c r="O348" i="8"/>
  <c r="M348" i="8"/>
  <c r="K348" i="8"/>
  <c r="J348" i="8"/>
  <c r="H348" i="8"/>
  <c r="G348" i="8"/>
  <c r="F348" i="8"/>
  <c r="E348" i="8"/>
  <c r="A348" i="8"/>
  <c r="O347" i="8"/>
  <c r="M347" i="8"/>
  <c r="K347" i="8"/>
  <c r="J347" i="8"/>
  <c r="H347" i="8"/>
  <c r="G347" i="8"/>
  <c r="F347" i="8"/>
  <c r="E347" i="8"/>
  <c r="A347" i="8"/>
  <c r="O346" i="8"/>
  <c r="M346" i="8"/>
  <c r="K346" i="8"/>
  <c r="J346" i="8"/>
  <c r="H346" i="8"/>
  <c r="G346" i="8"/>
  <c r="F346" i="8"/>
  <c r="E346" i="8"/>
  <c r="A346" i="8"/>
  <c r="O345" i="8"/>
  <c r="M345" i="8"/>
  <c r="K345" i="8"/>
  <c r="J345" i="8"/>
  <c r="H345" i="8"/>
  <c r="G345" i="8"/>
  <c r="F345" i="8"/>
  <c r="E345" i="8"/>
  <c r="A345" i="8"/>
  <c r="O344" i="8"/>
  <c r="M344" i="8"/>
  <c r="K344" i="8"/>
  <c r="J344" i="8"/>
  <c r="H344" i="8"/>
  <c r="G344" i="8"/>
  <c r="F344" i="8"/>
  <c r="E344" i="8"/>
  <c r="A344" i="8"/>
  <c r="O343" i="8"/>
  <c r="M343" i="8"/>
  <c r="K343" i="8"/>
  <c r="J343" i="8"/>
  <c r="H343" i="8"/>
  <c r="G343" i="8"/>
  <c r="F343" i="8"/>
  <c r="E343" i="8"/>
  <c r="A343" i="8"/>
  <c r="O342" i="8"/>
  <c r="M342" i="8"/>
  <c r="K342" i="8"/>
  <c r="J342" i="8"/>
  <c r="H342" i="8"/>
  <c r="G342" i="8"/>
  <c r="F342" i="8"/>
  <c r="E342" i="8"/>
  <c r="A342" i="8"/>
  <c r="O341" i="8"/>
  <c r="M341" i="8"/>
  <c r="K341" i="8"/>
  <c r="J341" i="8"/>
  <c r="H341" i="8"/>
  <c r="G341" i="8"/>
  <c r="F341" i="8"/>
  <c r="E341" i="8"/>
  <c r="A341" i="8"/>
  <c r="O340" i="8"/>
  <c r="M340" i="8"/>
  <c r="K340" i="8"/>
  <c r="J340" i="8"/>
  <c r="H340" i="8"/>
  <c r="G340" i="8"/>
  <c r="F340" i="8"/>
  <c r="E340" i="8"/>
  <c r="A340" i="8"/>
  <c r="O339" i="8"/>
  <c r="M339" i="8"/>
  <c r="K339" i="8"/>
  <c r="J339" i="8"/>
  <c r="H339" i="8"/>
  <c r="G339" i="8"/>
  <c r="F339" i="8"/>
  <c r="E339" i="8"/>
  <c r="A339" i="8"/>
  <c r="O338" i="8"/>
  <c r="M338" i="8"/>
  <c r="K338" i="8"/>
  <c r="J338" i="8"/>
  <c r="H338" i="8"/>
  <c r="G338" i="8"/>
  <c r="F338" i="8"/>
  <c r="E338" i="8"/>
  <c r="A338" i="8"/>
  <c r="O337" i="8"/>
  <c r="M337" i="8"/>
  <c r="K337" i="8"/>
  <c r="J337" i="8"/>
  <c r="H337" i="8"/>
  <c r="G337" i="8"/>
  <c r="F337" i="8"/>
  <c r="E337" i="8"/>
  <c r="A337" i="8"/>
  <c r="O336" i="8"/>
  <c r="M336" i="8"/>
  <c r="K336" i="8"/>
  <c r="J336" i="8"/>
  <c r="I336" i="8"/>
  <c r="L336" i="8" s="1"/>
  <c r="H336" i="8"/>
  <c r="G336" i="8"/>
  <c r="F336" i="8"/>
  <c r="E336" i="8"/>
  <c r="A336" i="8"/>
  <c r="O335" i="8"/>
  <c r="M335" i="8"/>
  <c r="K335" i="8"/>
  <c r="J335" i="8"/>
  <c r="I335" i="8"/>
  <c r="H335" i="8"/>
  <c r="G335" i="8"/>
  <c r="F335" i="8"/>
  <c r="E335" i="8"/>
  <c r="A335" i="8"/>
  <c r="O334" i="8"/>
  <c r="M334" i="8"/>
  <c r="K334" i="8"/>
  <c r="J334" i="8"/>
  <c r="I334" i="8"/>
  <c r="L334" i="8" s="1"/>
  <c r="H334" i="8"/>
  <c r="G334" i="8"/>
  <c r="F334" i="8"/>
  <c r="E334" i="8"/>
  <c r="A334" i="8"/>
  <c r="O333" i="8"/>
  <c r="M333" i="8"/>
  <c r="K333" i="8"/>
  <c r="J333" i="8"/>
  <c r="I333" i="8"/>
  <c r="H333" i="8"/>
  <c r="G333" i="8"/>
  <c r="F333" i="8"/>
  <c r="E333" i="8"/>
  <c r="A333" i="8"/>
  <c r="O332" i="8"/>
  <c r="M332" i="8"/>
  <c r="K332" i="8"/>
  <c r="J332" i="8"/>
  <c r="I332" i="8"/>
  <c r="H332" i="8"/>
  <c r="G332" i="8"/>
  <c r="F332" i="8"/>
  <c r="E332" i="8"/>
  <c r="A332" i="8"/>
  <c r="O331" i="8"/>
  <c r="M331" i="8"/>
  <c r="K331" i="8"/>
  <c r="J331" i="8"/>
  <c r="H331" i="8"/>
  <c r="G331" i="8"/>
  <c r="F331" i="8"/>
  <c r="E331" i="8"/>
  <c r="A331" i="8"/>
  <c r="O330" i="8"/>
  <c r="M330" i="8"/>
  <c r="K330" i="8"/>
  <c r="J330" i="8"/>
  <c r="H330" i="8"/>
  <c r="G330" i="8"/>
  <c r="F330" i="8"/>
  <c r="E330" i="8"/>
  <c r="A330" i="8"/>
  <c r="O329" i="8"/>
  <c r="M329" i="8"/>
  <c r="K329" i="8"/>
  <c r="J329" i="8"/>
  <c r="H329" i="8"/>
  <c r="G329" i="8"/>
  <c r="F329" i="8"/>
  <c r="E329" i="8"/>
  <c r="A329" i="8"/>
  <c r="O328" i="8"/>
  <c r="M328" i="8"/>
  <c r="K328" i="8"/>
  <c r="J328" i="8"/>
  <c r="H328" i="8"/>
  <c r="G328" i="8"/>
  <c r="F328" i="8"/>
  <c r="E328" i="8"/>
  <c r="A328" i="8"/>
  <c r="O327" i="8"/>
  <c r="M327" i="8"/>
  <c r="K327" i="8"/>
  <c r="J327" i="8"/>
  <c r="H327" i="8"/>
  <c r="G327" i="8"/>
  <c r="F327" i="8"/>
  <c r="E327" i="8"/>
  <c r="A327" i="8"/>
  <c r="O326" i="8"/>
  <c r="M326" i="8"/>
  <c r="K326" i="8"/>
  <c r="J326" i="8"/>
  <c r="H326" i="8"/>
  <c r="G326" i="8"/>
  <c r="F326" i="8"/>
  <c r="E326" i="8"/>
  <c r="A326" i="8"/>
  <c r="O325" i="8"/>
  <c r="M325" i="8"/>
  <c r="K325" i="8"/>
  <c r="J325" i="8"/>
  <c r="H325" i="8"/>
  <c r="G325" i="8"/>
  <c r="F325" i="8"/>
  <c r="E325" i="8"/>
  <c r="A325" i="8"/>
  <c r="O324" i="8"/>
  <c r="M324" i="8"/>
  <c r="K324" i="8"/>
  <c r="J324" i="8"/>
  <c r="H324" i="8"/>
  <c r="G324" i="8"/>
  <c r="F324" i="8"/>
  <c r="E324" i="8"/>
  <c r="A324" i="8"/>
  <c r="O323" i="8"/>
  <c r="M323" i="8"/>
  <c r="K323" i="8"/>
  <c r="J323" i="8"/>
  <c r="H323" i="8"/>
  <c r="G323" i="8"/>
  <c r="F323" i="8"/>
  <c r="E323" i="8"/>
  <c r="A323" i="8"/>
  <c r="O322" i="8"/>
  <c r="M322" i="8"/>
  <c r="K322" i="8"/>
  <c r="J322" i="8"/>
  <c r="H322" i="8"/>
  <c r="G322" i="8"/>
  <c r="F322" i="8"/>
  <c r="E322" i="8"/>
  <c r="A322" i="8"/>
  <c r="O321" i="8"/>
  <c r="M321" i="8"/>
  <c r="K321" i="8"/>
  <c r="J321" i="8"/>
  <c r="H321" i="8"/>
  <c r="G321" i="8"/>
  <c r="F321" i="8"/>
  <c r="E321" i="8"/>
  <c r="A321" i="8"/>
  <c r="O320" i="8"/>
  <c r="M320" i="8"/>
  <c r="K320" i="8"/>
  <c r="J320" i="8"/>
  <c r="H320" i="8"/>
  <c r="G320" i="8"/>
  <c r="F320" i="8"/>
  <c r="E320" i="8"/>
  <c r="A320" i="8"/>
  <c r="O319" i="8"/>
  <c r="M319" i="8"/>
  <c r="K319" i="8"/>
  <c r="J319" i="8"/>
  <c r="H319" i="8"/>
  <c r="G319" i="8"/>
  <c r="F319" i="8"/>
  <c r="E319" i="8"/>
  <c r="A319" i="8"/>
  <c r="O318" i="8"/>
  <c r="M318" i="8"/>
  <c r="K318" i="8"/>
  <c r="J318" i="8"/>
  <c r="H318" i="8"/>
  <c r="G318" i="8"/>
  <c r="F318" i="8"/>
  <c r="E318" i="8"/>
  <c r="A318" i="8"/>
  <c r="O317" i="8"/>
  <c r="M317" i="8"/>
  <c r="K317" i="8"/>
  <c r="J317" i="8"/>
  <c r="H317" i="8"/>
  <c r="G317" i="8"/>
  <c r="F317" i="8"/>
  <c r="E317" i="8"/>
  <c r="A317" i="8"/>
  <c r="O316" i="8"/>
  <c r="M316" i="8"/>
  <c r="K316" i="8"/>
  <c r="J316" i="8"/>
  <c r="H316" i="8"/>
  <c r="G316" i="8"/>
  <c r="F316" i="8"/>
  <c r="E316" i="8"/>
  <c r="A316" i="8"/>
  <c r="O315" i="8"/>
  <c r="M315" i="8"/>
  <c r="K315" i="8"/>
  <c r="J315" i="8"/>
  <c r="H315" i="8"/>
  <c r="G315" i="8"/>
  <c r="F315" i="8"/>
  <c r="E315" i="8"/>
  <c r="A315" i="8"/>
  <c r="O314" i="8"/>
  <c r="M314" i="8"/>
  <c r="K314" i="8"/>
  <c r="J314" i="8"/>
  <c r="H314" i="8"/>
  <c r="G314" i="8"/>
  <c r="F314" i="8"/>
  <c r="E314" i="8"/>
  <c r="A314" i="8"/>
  <c r="O313" i="8"/>
  <c r="M313" i="8"/>
  <c r="K313" i="8"/>
  <c r="J313" i="8"/>
  <c r="H313" i="8"/>
  <c r="G313" i="8"/>
  <c r="F313" i="8"/>
  <c r="E313" i="8"/>
  <c r="A313" i="8"/>
  <c r="O312" i="8"/>
  <c r="M312" i="8"/>
  <c r="K312" i="8"/>
  <c r="J312" i="8"/>
  <c r="H312" i="8"/>
  <c r="G312" i="8"/>
  <c r="F312" i="8"/>
  <c r="E312" i="8"/>
  <c r="A312" i="8"/>
  <c r="O311" i="8"/>
  <c r="M311" i="8"/>
  <c r="K311" i="8"/>
  <c r="J311" i="8"/>
  <c r="H311" i="8"/>
  <c r="G311" i="8"/>
  <c r="F311" i="8"/>
  <c r="E311" i="8"/>
  <c r="A311" i="8"/>
  <c r="O310" i="8"/>
  <c r="M310" i="8"/>
  <c r="K310" i="8"/>
  <c r="J310" i="8"/>
  <c r="H310" i="8"/>
  <c r="G310" i="8"/>
  <c r="F310" i="8"/>
  <c r="E310" i="8"/>
  <c r="A310" i="8"/>
  <c r="O309" i="8"/>
  <c r="M309" i="8"/>
  <c r="K309" i="8"/>
  <c r="J309" i="8"/>
  <c r="H309" i="8"/>
  <c r="G309" i="8"/>
  <c r="F309" i="8"/>
  <c r="E309" i="8"/>
  <c r="A309" i="8"/>
  <c r="O308" i="8"/>
  <c r="M308" i="8"/>
  <c r="K308" i="8"/>
  <c r="J308" i="8"/>
  <c r="H308" i="8"/>
  <c r="G308" i="8"/>
  <c r="F308" i="8"/>
  <c r="E308" i="8"/>
  <c r="A308" i="8"/>
  <c r="O307" i="8"/>
  <c r="N307" i="8"/>
  <c r="M307" i="8"/>
  <c r="K307" i="8"/>
  <c r="L307" i="8" s="1"/>
  <c r="J307" i="8"/>
  <c r="I307" i="8"/>
  <c r="H307" i="8"/>
  <c r="G307" i="8"/>
  <c r="F307" i="8"/>
  <c r="E307" i="8"/>
  <c r="A307" i="8"/>
  <c r="O306" i="8"/>
  <c r="M306" i="8"/>
  <c r="K306" i="8"/>
  <c r="J306" i="8"/>
  <c r="H306" i="8"/>
  <c r="G306" i="8"/>
  <c r="F306" i="8"/>
  <c r="E306" i="8"/>
  <c r="A306" i="8"/>
  <c r="O305" i="8"/>
  <c r="M305" i="8"/>
  <c r="K305" i="8"/>
  <c r="J305" i="8"/>
  <c r="H305" i="8"/>
  <c r="G305" i="8"/>
  <c r="F305" i="8"/>
  <c r="E305" i="8"/>
  <c r="A305" i="8"/>
  <c r="O304" i="8"/>
  <c r="M304" i="8"/>
  <c r="K304" i="8"/>
  <c r="J304" i="8"/>
  <c r="H304" i="8"/>
  <c r="G304" i="8"/>
  <c r="F304" i="8"/>
  <c r="E304" i="8"/>
  <c r="A304" i="8"/>
  <c r="O303" i="8"/>
  <c r="M303" i="8"/>
  <c r="K303" i="8"/>
  <c r="J303" i="8"/>
  <c r="H303" i="8"/>
  <c r="G303" i="8"/>
  <c r="F303" i="8"/>
  <c r="E303" i="8"/>
  <c r="A303" i="8"/>
  <c r="O302" i="8"/>
  <c r="M302" i="8"/>
  <c r="K302" i="8"/>
  <c r="J302" i="8"/>
  <c r="H302" i="8"/>
  <c r="G302" i="8"/>
  <c r="F302" i="8"/>
  <c r="E302" i="8"/>
  <c r="A302" i="8"/>
  <c r="O301" i="8"/>
  <c r="M301" i="8"/>
  <c r="K301" i="8"/>
  <c r="J301" i="8"/>
  <c r="H301" i="8"/>
  <c r="G301" i="8"/>
  <c r="F301" i="8"/>
  <c r="E301" i="8"/>
  <c r="A301" i="8"/>
  <c r="O300" i="8"/>
  <c r="M300" i="8"/>
  <c r="K300" i="8"/>
  <c r="J300" i="8"/>
  <c r="H300" i="8"/>
  <c r="G300" i="8"/>
  <c r="F300" i="8"/>
  <c r="E300" i="8"/>
  <c r="A300" i="8"/>
  <c r="O299" i="8"/>
  <c r="M299" i="8"/>
  <c r="K299" i="8"/>
  <c r="J299" i="8"/>
  <c r="H299" i="8"/>
  <c r="G299" i="8"/>
  <c r="F299" i="8"/>
  <c r="E299" i="8"/>
  <c r="A299" i="8"/>
  <c r="O298" i="8"/>
  <c r="M298" i="8"/>
  <c r="K298" i="8"/>
  <c r="J298" i="8"/>
  <c r="H298" i="8"/>
  <c r="G298" i="8"/>
  <c r="F298" i="8"/>
  <c r="E298" i="8"/>
  <c r="A298" i="8"/>
  <c r="O297" i="8"/>
  <c r="M297" i="8"/>
  <c r="K297" i="8"/>
  <c r="J297" i="8"/>
  <c r="H297" i="8"/>
  <c r="G297" i="8"/>
  <c r="F297" i="8"/>
  <c r="E297" i="8"/>
  <c r="A297" i="8"/>
  <c r="O296" i="8"/>
  <c r="M296" i="8"/>
  <c r="K296" i="8"/>
  <c r="J296" i="8"/>
  <c r="H296" i="8"/>
  <c r="G296" i="8"/>
  <c r="F296" i="8"/>
  <c r="E296" i="8"/>
  <c r="A296" i="8"/>
  <c r="O295" i="8"/>
  <c r="M295" i="8"/>
  <c r="K295" i="8"/>
  <c r="J295" i="8"/>
  <c r="H295" i="8"/>
  <c r="G295" i="8"/>
  <c r="F295" i="8"/>
  <c r="E295" i="8"/>
  <c r="A295" i="8"/>
  <c r="O294" i="8"/>
  <c r="M294" i="8"/>
  <c r="K294" i="8"/>
  <c r="J294" i="8"/>
  <c r="H294" i="8"/>
  <c r="G294" i="8"/>
  <c r="F294" i="8"/>
  <c r="E294" i="8"/>
  <c r="A294" i="8"/>
  <c r="O293" i="8"/>
  <c r="M293" i="8"/>
  <c r="K293" i="8"/>
  <c r="J293" i="8"/>
  <c r="H293" i="8"/>
  <c r="G293" i="8"/>
  <c r="F293" i="8"/>
  <c r="E293" i="8"/>
  <c r="A293" i="8"/>
  <c r="O292" i="8"/>
  <c r="M292" i="8"/>
  <c r="K292" i="8"/>
  <c r="J292" i="8"/>
  <c r="H292" i="8"/>
  <c r="G292" i="8"/>
  <c r="F292" i="8"/>
  <c r="E292" i="8"/>
  <c r="A292" i="8"/>
  <c r="G291" i="8"/>
  <c r="A291" i="8"/>
  <c r="G290" i="8"/>
  <c r="A290" i="8"/>
  <c r="G289" i="8"/>
  <c r="A289" i="8"/>
  <c r="O288" i="8"/>
  <c r="H288" i="8"/>
  <c r="G288" i="8"/>
  <c r="F288" i="8"/>
  <c r="E288" i="8"/>
  <c r="D288" i="8"/>
  <c r="A288" i="8"/>
  <c r="O287" i="8"/>
  <c r="H287" i="8"/>
  <c r="G287" i="8"/>
  <c r="F287" i="8"/>
  <c r="E287" i="8"/>
  <c r="D287" i="8"/>
  <c r="A287" i="8"/>
  <c r="O286" i="8"/>
  <c r="M286" i="8"/>
  <c r="K286" i="8"/>
  <c r="J286" i="8"/>
  <c r="H286" i="8"/>
  <c r="G286" i="8"/>
  <c r="F286" i="8"/>
  <c r="E286" i="8"/>
  <c r="A286" i="8"/>
  <c r="O285" i="8"/>
  <c r="M285" i="8"/>
  <c r="K285" i="8"/>
  <c r="J285" i="8"/>
  <c r="H285" i="8"/>
  <c r="G285" i="8"/>
  <c r="F285" i="8"/>
  <c r="E285" i="8"/>
  <c r="A285" i="8"/>
  <c r="O284" i="8"/>
  <c r="M284" i="8"/>
  <c r="K284" i="8"/>
  <c r="J284" i="8"/>
  <c r="H284" i="8"/>
  <c r="G284" i="8"/>
  <c r="F284" i="8"/>
  <c r="E284" i="8"/>
  <c r="A284" i="8"/>
  <c r="O283" i="8"/>
  <c r="M283" i="8"/>
  <c r="K283" i="8"/>
  <c r="J283" i="8"/>
  <c r="H283" i="8"/>
  <c r="G283" i="8"/>
  <c r="F283" i="8"/>
  <c r="E283" i="8"/>
  <c r="A283" i="8"/>
  <c r="O282" i="8"/>
  <c r="M282" i="8"/>
  <c r="K282" i="8"/>
  <c r="J282" i="8"/>
  <c r="H282" i="8"/>
  <c r="G282" i="8"/>
  <c r="F282" i="8"/>
  <c r="E282" i="8"/>
  <c r="A282" i="8"/>
  <c r="O281" i="8"/>
  <c r="M281" i="8"/>
  <c r="K281" i="8"/>
  <c r="J281" i="8"/>
  <c r="H281" i="8"/>
  <c r="G281" i="8"/>
  <c r="F281" i="8"/>
  <c r="E281" i="8"/>
  <c r="A281" i="8"/>
  <c r="O280" i="8"/>
  <c r="M280" i="8"/>
  <c r="K280" i="8"/>
  <c r="J280" i="8"/>
  <c r="H280" i="8"/>
  <c r="G280" i="8"/>
  <c r="F280" i="8"/>
  <c r="E280" i="8"/>
  <c r="A280" i="8"/>
  <c r="O279" i="8"/>
  <c r="M279" i="8"/>
  <c r="K279" i="8"/>
  <c r="J279" i="8"/>
  <c r="H279" i="8"/>
  <c r="G279" i="8"/>
  <c r="F279" i="8"/>
  <c r="E279" i="8"/>
  <c r="A279" i="8"/>
  <c r="O278" i="8"/>
  <c r="M278" i="8"/>
  <c r="K278" i="8"/>
  <c r="J278" i="8"/>
  <c r="H278" i="8"/>
  <c r="G278" i="8"/>
  <c r="F278" i="8"/>
  <c r="E278" i="8"/>
  <c r="A278" i="8"/>
  <c r="O277" i="8"/>
  <c r="M277" i="8"/>
  <c r="K277" i="8"/>
  <c r="J277" i="8"/>
  <c r="H277" i="8"/>
  <c r="G277" i="8"/>
  <c r="F277" i="8"/>
  <c r="E277" i="8"/>
  <c r="A277" i="8"/>
  <c r="O276" i="8"/>
  <c r="M276" i="8"/>
  <c r="K276" i="8"/>
  <c r="J276" i="8"/>
  <c r="H276" i="8"/>
  <c r="G276" i="8"/>
  <c r="F276" i="8"/>
  <c r="E276" i="8"/>
  <c r="A276" i="8"/>
  <c r="O275" i="8"/>
  <c r="M275" i="8"/>
  <c r="K275" i="8"/>
  <c r="J275" i="8"/>
  <c r="H275" i="8"/>
  <c r="G275" i="8"/>
  <c r="F275" i="8"/>
  <c r="E275" i="8"/>
  <c r="A275" i="8"/>
  <c r="O274" i="8"/>
  <c r="M274" i="8"/>
  <c r="K274" i="8"/>
  <c r="J274" i="8"/>
  <c r="H274" i="8"/>
  <c r="G274" i="8"/>
  <c r="F274" i="8"/>
  <c r="E274" i="8"/>
  <c r="A274" i="8"/>
  <c r="O273" i="8"/>
  <c r="M273" i="8"/>
  <c r="K273" i="8"/>
  <c r="J273" i="8"/>
  <c r="I273" i="8"/>
  <c r="H273" i="8"/>
  <c r="G273" i="8"/>
  <c r="F273" i="8"/>
  <c r="E273" i="8"/>
  <c r="A273" i="8"/>
  <c r="O272" i="8"/>
  <c r="M272" i="8"/>
  <c r="K272" i="8"/>
  <c r="J272" i="8"/>
  <c r="I272" i="8"/>
  <c r="H272" i="8"/>
  <c r="G272" i="8"/>
  <c r="F272" i="8"/>
  <c r="E272" i="8"/>
  <c r="A272" i="8"/>
  <c r="O271" i="8"/>
  <c r="M271" i="8"/>
  <c r="K271" i="8"/>
  <c r="J271" i="8"/>
  <c r="I271" i="8"/>
  <c r="H271" i="8"/>
  <c r="G271" i="8"/>
  <c r="F271" i="8"/>
  <c r="E271" i="8"/>
  <c r="A271" i="8"/>
  <c r="O270" i="8"/>
  <c r="M270" i="8"/>
  <c r="K270" i="8"/>
  <c r="J270" i="8"/>
  <c r="I270" i="8"/>
  <c r="N270" i="8" s="1"/>
  <c r="H270" i="8"/>
  <c r="G270" i="8"/>
  <c r="F270" i="8"/>
  <c r="E270" i="8"/>
  <c r="A270" i="8"/>
  <c r="O269" i="8"/>
  <c r="M269" i="8"/>
  <c r="K269" i="8"/>
  <c r="J269" i="8"/>
  <c r="I269" i="8"/>
  <c r="N269" i="8" s="1"/>
  <c r="H269" i="8"/>
  <c r="G269" i="8"/>
  <c r="F269" i="8"/>
  <c r="E269" i="8"/>
  <c r="A269" i="8"/>
  <c r="O268" i="8"/>
  <c r="M268" i="8"/>
  <c r="K268" i="8"/>
  <c r="J268" i="8"/>
  <c r="H268" i="8"/>
  <c r="G268" i="8"/>
  <c r="F268" i="8"/>
  <c r="E268" i="8"/>
  <c r="A268" i="8"/>
  <c r="O267" i="8"/>
  <c r="M267" i="8"/>
  <c r="K267" i="8"/>
  <c r="J267" i="8"/>
  <c r="H267" i="8"/>
  <c r="G267" i="8"/>
  <c r="F267" i="8"/>
  <c r="E267" i="8"/>
  <c r="A267" i="8"/>
  <c r="O266" i="8"/>
  <c r="M266" i="8"/>
  <c r="K266" i="8"/>
  <c r="J266" i="8"/>
  <c r="H266" i="8"/>
  <c r="G266" i="8"/>
  <c r="F266" i="8"/>
  <c r="E266" i="8"/>
  <c r="A266" i="8"/>
  <c r="O265" i="8"/>
  <c r="M265" i="8"/>
  <c r="K265" i="8"/>
  <c r="J265" i="8"/>
  <c r="H265" i="8"/>
  <c r="G265" i="8"/>
  <c r="F265" i="8"/>
  <c r="E265" i="8"/>
  <c r="A265" i="8"/>
  <c r="O264" i="8"/>
  <c r="M264" i="8"/>
  <c r="K264" i="8"/>
  <c r="J264" i="8"/>
  <c r="H264" i="8"/>
  <c r="G264" i="8"/>
  <c r="F264" i="8"/>
  <c r="E264" i="8"/>
  <c r="A264" i="8"/>
  <c r="O263" i="8"/>
  <c r="M263" i="8"/>
  <c r="K263" i="8"/>
  <c r="J263" i="8"/>
  <c r="H263" i="8"/>
  <c r="G263" i="8"/>
  <c r="F263" i="8"/>
  <c r="E263" i="8"/>
  <c r="A263" i="8"/>
  <c r="O262" i="8"/>
  <c r="M262" i="8"/>
  <c r="K262" i="8"/>
  <c r="J262" i="8"/>
  <c r="H262" i="8"/>
  <c r="G262" i="8"/>
  <c r="F262" i="8"/>
  <c r="E262" i="8"/>
  <c r="A262" i="8"/>
  <c r="O261" i="8"/>
  <c r="M261" i="8"/>
  <c r="K261" i="8"/>
  <c r="J261" i="8"/>
  <c r="H261" i="8"/>
  <c r="G261" i="8"/>
  <c r="F261" i="8"/>
  <c r="E261" i="8"/>
  <c r="A261" i="8"/>
  <c r="O260" i="8"/>
  <c r="M260" i="8"/>
  <c r="K260" i="8"/>
  <c r="J260" i="8"/>
  <c r="H260" i="8"/>
  <c r="G260" i="8"/>
  <c r="F260" i="8"/>
  <c r="E260" i="8"/>
  <c r="A260" i="8"/>
  <c r="O259" i="8"/>
  <c r="M259" i="8"/>
  <c r="K259" i="8"/>
  <c r="J259" i="8"/>
  <c r="H259" i="8"/>
  <c r="G259" i="8"/>
  <c r="F259" i="8"/>
  <c r="E259" i="8"/>
  <c r="A259" i="8"/>
  <c r="O258" i="8"/>
  <c r="M258" i="8"/>
  <c r="K258" i="8"/>
  <c r="J258" i="8"/>
  <c r="H258" i="8"/>
  <c r="G258" i="8"/>
  <c r="F258" i="8"/>
  <c r="E258" i="8"/>
  <c r="A258" i="8"/>
  <c r="O257" i="8"/>
  <c r="M257" i="8"/>
  <c r="K257" i="8"/>
  <c r="J257" i="8"/>
  <c r="H257" i="8"/>
  <c r="G257" i="8"/>
  <c r="F257" i="8"/>
  <c r="E257" i="8"/>
  <c r="A257" i="8"/>
  <c r="O256" i="8"/>
  <c r="M256" i="8"/>
  <c r="K256" i="8"/>
  <c r="J256" i="8"/>
  <c r="H256" i="8"/>
  <c r="G256" i="8"/>
  <c r="F256" i="8"/>
  <c r="E256" i="8"/>
  <c r="A256" i="8"/>
  <c r="O255" i="8"/>
  <c r="M255" i="8"/>
  <c r="K255" i="8"/>
  <c r="J255" i="8"/>
  <c r="H255" i="8"/>
  <c r="G255" i="8"/>
  <c r="F255" i="8"/>
  <c r="E255" i="8"/>
  <c r="A255" i="8"/>
  <c r="O254" i="8"/>
  <c r="M254" i="8"/>
  <c r="K254" i="8"/>
  <c r="J254" i="8"/>
  <c r="H254" i="8"/>
  <c r="G254" i="8"/>
  <c r="F254" i="8"/>
  <c r="E254" i="8"/>
  <c r="A254" i="8"/>
  <c r="O253" i="8"/>
  <c r="M253" i="8"/>
  <c r="K253" i="8"/>
  <c r="J253" i="8"/>
  <c r="H253" i="8"/>
  <c r="G253" i="8"/>
  <c r="F253" i="8"/>
  <c r="E253" i="8"/>
  <c r="A253" i="8"/>
  <c r="O252" i="8"/>
  <c r="M252" i="8"/>
  <c r="K252" i="8"/>
  <c r="J252" i="8"/>
  <c r="H252" i="8"/>
  <c r="G252" i="8"/>
  <c r="F252" i="8"/>
  <c r="E252" i="8"/>
  <c r="A252" i="8"/>
  <c r="O251" i="8"/>
  <c r="M251" i="8"/>
  <c r="K251" i="8"/>
  <c r="J251" i="8"/>
  <c r="H251" i="8"/>
  <c r="G251" i="8"/>
  <c r="F251" i="8"/>
  <c r="E251" i="8"/>
  <c r="A251" i="8"/>
  <c r="O250" i="8"/>
  <c r="M250" i="8"/>
  <c r="K250" i="8"/>
  <c r="J250" i="8"/>
  <c r="H250" i="8"/>
  <c r="G250" i="8"/>
  <c r="F250" i="8"/>
  <c r="E250" i="8"/>
  <c r="A250" i="8"/>
  <c r="O249" i="8"/>
  <c r="M249" i="8"/>
  <c r="K249" i="8"/>
  <c r="J249" i="8"/>
  <c r="H249" i="8"/>
  <c r="G249" i="8"/>
  <c r="F249" i="8"/>
  <c r="E249" i="8"/>
  <c r="A249" i="8"/>
  <c r="O248" i="8"/>
  <c r="M248" i="8"/>
  <c r="K248" i="8"/>
  <c r="J248" i="8"/>
  <c r="H248" i="8"/>
  <c r="G248" i="8"/>
  <c r="F248" i="8"/>
  <c r="E248" i="8"/>
  <c r="A248" i="8"/>
  <c r="O247" i="8"/>
  <c r="M247" i="8"/>
  <c r="K247" i="8"/>
  <c r="J247" i="8"/>
  <c r="H247" i="8"/>
  <c r="G247" i="8"/>
  <c r="F247" i="8"/>
  <c r="E247" i="8"/>
  <c r="A247" i="8"/>
  <c r="O246" i="8"/>
  <c r="M246" i="8"/>
  <c r="K246" i="8"/>
  <c r="J246" i="8"/>
  <c r="H246" i="8"/>
  <c r="G246" i="8"/>
  <c r="F246" i="8"/>
  <c r="E246" i="8"/>
  <c r="A246" i="8"/>
  <c r="O245" i="8"/>
  <c r="M245" i="8"/>
  <c r="K245" i="8"/>
  <c r="J245" i="8"/>
  <c r="I245" i="8"/>
  <c r="N245" i="8" s="1"/>
  <c r="H245" i="8"/>
  <c r="G245" i="8"/>
  <c r="F245" i="8"/>
  <c r="E245" i="8"/>
  <c r="A245" i="8"/>
  <c r="O244" i="8"/>
  <c r="M244" i="8"/>
  <c r="K244" i="8"/>
  <c r="J244" i="8"/>
  <c r="H244" i="8"/>
  <c r="G244" i="8"/>
  <c r="F244" i="8"/>
  <c r="E244" i="8"/>
  <c r="A244" i="8"/>
  <c r="O243" i="8"/>
  <c r="M243" i="8"/>
  <c r="K243" i="8"/>
  <c r="J243" i="8"/>
  <c r="H243" i="8"/>
  <c r="G243" i="8"/>
  <c r="F243" i="8"/>
  <c r="E243" i="8"/>
  <c r="A243" i="8"/>
  <c r="O242" i="8"/>
  <c r="M242" i="8"/>
  <c r="K242" i="8"/>
  <c r="J242" i="8"/>
  <c r="H242" i="8"/>
  <c r="G242" i="8"/>
  <c r="F242" i="8"/>
  <c r="E242" i="8"/>
  <c r="A242" i="8"/>
  <c r="O241" i="8"/>
  <c r="M241" i="8"/>
  <c r="K241" i="8"/>
  <c r="J241" i="8"/>
  <c r="H241" i="8"/>
  <c r="G241" i="8"/>
  <c r="F241" i="8"/>
  <c r="E241" i="8"/>
  <c r="A241" i="8"/>
  <c r="O240" i="8"/>
  <c r="M240" i="8"/>
  <c r="K240" i="8"/>
  <c r="J240" i="8"/>
  <c r="H240" i="8"/>
  <c r="G240" i="8"/>
  <c r="F240" i="8"/>
  <c r="E240" i="8"/>
  <c r="A240" i="8"/>
  <c r="O239" i="8"/>
  <c r="M239" i="8"/>
  <c r="K239" i="8"/>
  <c r="J239" i="8"/>
  <c r="H239" i="8"/>
  <c r="G239" i="8"/>
  <c r="F239" i="8"/>
  <c r="E239" i="8"/>
  <c r="A239" i="8"/>
  <c r="O238" i="8"/>
  <c r="M238" i="8"/>
  <c r="K238" i="8"/>
  <c r="J238" i="8"/>
  <c r="H238" i="8"/>
  <c r="G238" i="8"/>
  <c r="F238" i="8"/>
  <c r="E238" i="8"/>
  <c r="A238" i="8"/>
  <c r="O237" i="8"/>
  <c r="M237" i="8"/>
  <c r="K237" i="8"/>
  <c r="J237" i="8"/>
  <c r="H237" i="8"/>
  <c r="G237" i="8"/>
  <c r="F237" i="8"/>
  <c r="E237" i="8"/>
  <c r="A237" i="8"/>
  <c r="O236" i="8"/>
  <c r="M236" i="8"/>
  <c r="K236" i="8"/>
  <c r="J236" i="8"/>
  <c r="H236" i="8"/>
  <c r="G236" i="8"/>
  <c r="F236" i="8"/>
  <c r="E236" i="8"/>
  <c r="A236" i="8"/>
  <c r="O235" i="8"/>
  <c r="M235" i="8"/>
  <c r="K235" i="8"/>
  <c r="J235" i="8"/>
  <c r="H235" i="8"/>
  <c r="G235" i="8"/>
  <c r="F235" i="8"/>
  <c r="E235" i="8"/>
  <c r="A235" i="8"/>
  <c r="O234" i="8"/>
  <c r="M234" i="8"/>
  <c r="K234" i="8"/>
  <c r="J234" i="8"/>
  <c r="H234" i="8"/>
  <c r="G234" i="8"/>
  <c r="F234" i="8"/>
  <c r="E234" i="8"/>
  <c r="A234" i="8"/>
  <c r="O233" i="8"/>
  <c r="M233" i="8"/>
  <c r="K233" i="8"/>
  <c r="J233" i="8"/>
  <c r="H233" i="8"/>
  <c r="G233" i="8"/>
  <c r="F233" i="8"/>
  <c r="E233" i="8"/>
  <c r="A233" i="8"/>
  <c r="O232" i="8"/>
  <c r="M232" i="8"/>
  <c r="K232" i="8"/>
  <c r="J232" i="8"/>
  <c r="H232" i="8"/>
  <c r="G232" i="8"/>
  <c r="F232" i="8"/>
  <c r="E232" i="8"/>
  <c r="A232" i="8"/>
  <c r="O231" i="8"/>
  <c r="M231" i="8"/>
  <c r="K231" i="8"/>
  <c r="J231" i="8"/>
  <c r="H231" i="8"/>
  <c r="G231" i="8"/>
  <c r="F231" i="8"/>
  <c r="E231" i="8"/>
  <c r="A231" i="8"/>
  <c r="O230" i="8"/>
  <c r="M230" i="8"/>
  <c r="K230" i="8"/>
  <c r="J230" i="8"/>
  <c r="H230" i="8"/>
  <c r="G230" i="8"/>
  <c r="F230" i="8"/>
  <c r="E230" i="8"/>
  <c r="A230" i="8"/>
  <c r="G229" i="8"/>
  <c r="A229" i="8"/>
  <c r="G228" i="8"/>
  <c r="A228" i="8"/>
  <c r="G227" i="8"/>
  <c r="A227" i="8"/>
  <c r="O226" i="8"/>
  <c r="M226" i="8"/>
  <c r="K226" i="8"/>
  <c r="J226" i="8"/>
  <c r="H226" i="8"/>
  <c r="G226" i="8"/>
  <c r="F226" i="8"/>
  <c r="E226" i="8"/>
  <c r="A226" i="8"/>
  <c r="O225" i="8"/>
  <c r="M225" i="8"/>
  <c r="K225" i="8"/>
  <c r="J225" i="8"/>
  <c r="H225" i="8"/>
  <c r="G225" i="8"/>
  <c r="F225" i="8"/>
  <c r="E225" i="8"/>
  <c r="A225" i="8"/>
  <c r="O224" i="8"/>
  <c r="M224" i="8"/>
  <c r="K224" i="8"/>
  <c r="J224" i="8"/>
  <c r="H224" i="8"/>
  <c r="G224" i="8"/>
  <c r="F224" i="8"/>
  <c r="E224" i="8"/>
  <c r="A224" i="8"/>
  <c r="O223" i="8"/>
  <c r="M223" i="8"/>
  <c r="K223" i="8"/>
  <c r="J223" i="8"/>
  <c r="H223" i="8"/>
  <c r="G223" i="8"/>
  <c r="F223" i="8"/>
  <c r="E223" i="8"/>
  <c r="A223" i="8"/>
  <c r="O222" i="8"/>
  <c r="M222" i="8"/>
  <c r="K222" i="8"/>
  <c r="J222" i="8"/>
  <c r="H222" i="8"/>
  <c r="G222" i="8"/>
  <c r="F222" i="8"/>
  <c r="E222" i="8"/>
  <c r="A222" i="8"/>
  <c r="O221" i="8"/>
  <c r="M221" i="8"/>
  <c r="K221" i="8"/>
  <c r="J221" i="8"/>
  <c r="H221" i="8"/>
  <c r="G221" i="8"/>
  <c r="F221" i="8"/>
  <c r="E221" i="8"/>
  <c r="A221" i="8"/>
  <c r="O220" i="8"/>
  <c r="M220" i="8"/>
  <c r="K220" i="8"/>
  <c r="J220" i="8"/>
  <c r="H220" i="8"/>
  <c r="G220" i="8"/>
  <c r="F220" i="8"/>
  <c r="E220" i="8"/>
  <c r="A220" i="8"/>
  <c r="O219" i="8"/>
  <c r="H219" i="8"/>
  <c r="G219" i="8"/>
  <c r="F219" i="8"/>
  <c r="E219" i="8"/>
  <c r="D219" i="8"/>
  <c r="A219" i="8"/>
  <c r="O218" i="8"/>
  <c r="H218" i="8"/>
  <c r="G218" i="8"/>
  <c r="F218" i="8"/>
  <c r="E218" i="8"/>
  <c r="D218" i="8"/>
  <c r="A218" i="8"/>
  <c r="O217" i="8"/>
  <c r="M217" i="8"/>
  <c r="K217" i="8"/>
  <c r="J217" i="8"/>
  <c r="H217" i="8"/>
  <c r="G217" i="8"/>
  <c r="F217" i="8"/>
  <c r="E217" i="8"/>
  <c r="A217" i="8"/>
  <c r="O216" i="8"/>
  <c r="M216" i="8"/>
  <c r="K216" i="8"/>
  <c r="J216" i="8"/>
  <c r="H216" i="8"/>
  <c r="G216" i="8"/>
  <c r="F216" i="8"/>
  <c r="E216" i="8"/>
  <c r="A216" i="8"/>
  <c r="O215" i="8"/>
  <c r="M215" i="8"/>
  <c r="K215" i="8"/>
  <c r="J215" i="8"/>
  <c r="H215" i="8"/>
  <c r="G215" i="8"/>
  <c r="F215" i="8"/>
  <c r="E215" i="8"/>
  <c r="A215" i="8"/>
  <c r="O214" i="8"/>
  <c r="M214" i="8"/>
  <c r="K214" i="8"/>
  <c r="J214" i="8"/>
  <c r="H214" i="8"/>
  <c r="G214" i="8"/>
  <c r="F214" i="8"/>
  <c r="E214" i="8"/>
  <c r="A214" i="8"/>
  <c r="O213" i="8"/>
  <c r="M213" i="8"/>
  <c r="K213" i="8"/>
  <c r="J213" i="8"/>
  <c r="H213" i="8"/>
  <c r="G213" i="8"/>
  <c r="F213" i="8"/>
  <c r="E213" i="8"/>
  <c r="A213" i="8"/>
  <c r="O212" i="8"/>
  <c r="M212" i="8"/>
  <c r="K212" i="8"/>
  <c r="J212" i="8"/>
  <c r="H212" i="8"/>
  <c r="G212" i="8"/>
  <c r="F212" i="8"/>
  <c r="E212" i="8"/>
  <c r="A212" i="8"/>
  <c r="O211" i="8"/>
  <c r="M211" i="8"/>
  <c r="K211" i="8"/>
  <c r="J211" i="8"/>
  <c r="H211" i="8"/>
  <c r="G211" i="8"/>
  <c r="F211" i="8"/>
  <c r="E211" i="8"/>
  <c r="A211" i="8"/>
  <c r="O210" i="8"/>
  <c r="M210" i="8"/>
  <c r="K210" i="8"/>
  <c r="J210" i="8"/>
  <c r="H210" i="8"/>
  <c r="G210" i="8"/>
  <c r="F210" i="8"/>
  <c r="E210" i="8"/>
  <c r="A210" i="8"/>
  <c r="O209" i="8"/>
  <c r="M209" i="8"/>
  <c r="K209" i="8"/>
  <c r="J209" i="8"/>
  <c r="H209" i="8"/>
  <c r="G209" i="8"/>
  <c r="F209" i="8"/>
  <c r="E209" i="8"/>
  <c r="A209" i="8"/>
  <c r="O208" i="8"/>
  <c r="M208" i="8"/>
  <c r="K208" i="8"/>
  <c r="J208" i="8"/>
  <c r="H208" i="8"/>
  <c r="G208" i="8"/>
  <c r="F208" i="8"/>
  <c r="E208" i="8"/>
  <c r="A208" i="8"/>
  <c r="O207" i="8"/>
  <c r="M207" i="8"/>
  <c r="K207" i="8"/>
  <c r="J207" i="8"/>
  <c r="H207" i="8"/>
  <c r="G207" i="8"/>
  <c r="F207" i="8"/>
  <c r="E207" i="8"/>
  <c r="A207" i="8"/>
  <c r="O206" i="8"/>
  <c r="M206" i="8"/>
  <c r="K206" i="8"/>
  <c r="J206" i="8"/>
  <c r="H206" i="8"/>
  <c r="G206" i="8"/>
  <c r="F206" i="8"/>
  <c r="E206" i="8"/>
  <c r="A206" i="8"/>
  <c r="O205" i="8"/>
  <c r="M205" i="8"/>
  <c r="K205" i="8"/>
  <c r="J205" i="8"/>
  <c r="H205" i="8"/>
  <c r="G205" i="8"/>
  <c r="F205" i="8"/>
  <c r="E205" i="8"/>
  <c r="A205" i="8"/>
  <c r="O204" i="8"/>
  <c r="M204" i="8"/>
  <c r="K204" i="8"/>
  <c r="J204" i="8"/>
  <c r="H204" i="8"/>
  <c r="G204" i="8"/>
  <c r="F204" i="8"/>
  <c r="E204" i="8"/>
  <c r="A204" i="8"/>
  <c r="O203" i="8"/>
  <c r="M203" i="8"/>
  <c r="K203" i="8"/>
  <c r="J203" i="8"/>
  <c r="H203" i="8"/>
  <c r="G203" i="8"/>
  <c r="F203" i="8"/>
  <c r="E203" i="8"/>
  <c r="A203" i="8"/>
  <c r="O202" i="8"/>
  <c r="M202" i="8"/>
  <c r="K202" i="8"/>
  <c r="J202" i="8"/>
  <c r="H202" i="8"/>
  <c r="G202" i="8"/>
  <c r="F202" i="8"/>
  <c r="E202" i="8"/>
  <c r="A202" i="8"/>
  <c r="O201" i="8"/>
  <c r="M201" i="8"/>
  <c r="K201" i="8"/>
  <c r="J201" i="8"/>
  <c r="H201" i="8"/>
  <c r="G201" i="8"/>
  <c r="F201" i="8"/>
  <c r="E201" i="8"/>
  <c r="A201" i="8"/>
  <c r="O200" i="8"/>
  <c r="M200" i="8"/>
  <c r="K200" i="8"/>
  <c r="J200" i="8"/>
  <c r="H200" i="8"/>
  <c r="G200" i="8"/>
  <c r="F200" i="8"/>
  <c r="E200" i="8"/>
  <c r="A200" i="8"/>
  <c r="O199" i="8"/>
  <c r="M199" i="8"/>
  <c r="K199" i="8"/>
  <c r="J199" i="8"/>
  <c r="H199" i="8"/>
  <c r="G199" i="8"/>
  <c r="F199" i="8"/>
  <c r="E199" i="8"/>
  <c r="A199" i="8"/>
  <c r="O198" i="8"/>
  <c r="M198" i="8"/>
  <c r="K198" i="8"/>
  <c r="J198" i="8"/>
  <c r="H198" i="8"/>
  <c r="G198" i="8"/>
  <c r="F198" i="8"/>
  <c r="E198" i="8"/>
  <c r="A198" i="8"/>
  <c r="O197" i="8"/>
  <c r="M197" i="8"/>
  <c r="K197" i="8"/>
  <c r="J197" i="8"/>
  <c r="H197" i="8"/>
  <c r="G197" i="8"/>
  <c r="F197" i="8"/>
  <c r="E197" i="8"/>
  <c r="A197" i="8"/>
  <c r="O196" i="8"/>
  <c r="M196" i="8"/>
  <c r="K196" i="8"/>
  <c r="J196" i="8"/>
  <c r="H196" i="8"/>
  <c r="G196" i="8"/>
  <c r="F196" i="8"/>
  <c r="E196" i="8"/>
  <c r="A196" i="8"/>
  <c r="O195" i="8"/>
  <c r="M195" i="8"/>
  <c r="K195" i="8"/>
  <c r="J195" i="8"/>
  <c r="H195" i="8"/>
  <c r="G195" i="8"/>
  <c r="F195" i="8"/>
  <c r="E195" i="8"/>
  <c r="A195" i="8"/>
  <c r="O194" i="8"/>
  <c r="M194" i="8"/>
  <c r="K194" i="8"/>
  <c r="J194" i="8"/>
  <c r="H194" i="8"/>
  <c r="G194" i="8"/>
  <c r="F194" i="8"/>
  <c r="E194" i="8"/>
  <c r="A194" i="8"/>
  <c r="O193" i="8"/>
  <c r="M193" i="8"/>
  <c r="K193" i="8"/>
  <c r="J193" i="8"/>
  <c r="H193" i="8"/>
  <c r="G193" i="8"/>
  <c r="F193" i="8"/>
  <c r="E193" i="8"/>
  <c r="A193" i="8"/>
  <c r="O192" i="8"/>
  <c r="M192" i="8"/>
  <c r="K192" i="8"/>
  <c r="J192" i="8"/>
  <c r="H192" i="8"/>
  <c r="G192" i="8"/>
  <c r="F192" i="8"/>
  <c r="E192" i="8"/>
  <c r="A192" i="8"/>
  <c r="O191" i="8"/>
  <c r="M191" i="8"/>
  <c r="K191" i="8"/>
  <c r="J191" i="8"/>
  <c r="H191" i="8"/>
  <c r="G191" i="8"/>
  <c r="F191" i="8"/>
  <c r="E191" i="8"/>
  <c r="A191" i="8"/>
  <c r="O190" i="8"/>
  <c r="M190" i="8"/>
  <c r="K190" i="8"/>
  <c r="J190" i="8"/>
  <c r="H190" i="8"/>
  <c r="G190" i="8"/>
  <c r="F190" i="8"/>
  <c r="E190" i="8"/>
  <c r="A190" i="8"/>
  <c r="O189" i="8"/>
  <c r="M189" i="8"/>
  <c r="K189" i="8"/>
  <c r="J189" i="8"/>
  <c r="H189" i="8"/>
  <c r="G189" i="8"/>
  <c r="F189" i="8"/>
  <c r="E189" i="8"/>
  <c r="A189" i="8"/>
  <c r="O188" i="8"/>
  <c r="M188" i="8"/>
  <c r="K188" i="8"/>
  <c r="J188" i="8"/>
  <c r="H188" i="8"/>
  <c r="G188" i="8"/>
  <c r="F188" i="8"/>
  <c r="E188" i="8"/>
  <c r="A188" i="8"/>
  <c r="O187" i="8"/>
  <c r="M187" i="8"/>
  <c r="K187" i="8"/>
  <c r="J187" i="8"/>
  <c r="H187" i="8"/>
  <c r="G187" i="8"/>
  <c r="F187" i="8"/>
  <c r="E187" i="8"/>
  <c r="A187" i="8"/>
  <c r="O186" i="8"/>
  <c r="M186" i="8"/>
  <c r="K186" i="8"/>
  <c r="J186" i="8"/>
  <c r="H186" i="8"/>
  <c r="G186" i="8"/>
  <c r="F186" i="8"/>
  <c r="E186" i="8"/>
  <c r="A186" i="8"/>
  <c r="O185" i="8"/>
  <c r="M185" i="8"/>
  <c r="K185" i="8"/>
  <c r="J185" i="8"/>
  <c r="I185" i="8"/>
  <c r="H185" i="8"/>
  <c r="G185" i="8"/>
  <c r="F185" i="8"/>
  <c r="E185" i="8"/>
  <c r="A185" i="8"/>
  <c r="O184" i="8"/>
  <c r="M184" i="8"/>
  <c r="K184" i="8"/>
  <c r="J184" i="8"/>
  <c r="H184" i="8"/>
  <c r="G184" i="8"/>
  <c r="F184" i="8"/>
  <c r="E184" i="8"/>
  <c r="A184" i="8"/>
  <c r="O183" i="8"/>
  <c r="M183" i="8"/>
  <c r="K183" i="8"/>
  <c r="J183" i="8"/>
  <c r="H183" i="8"/>
  <c r="G183" i="8"/>
  <c r="F183" i="8"/>
  <c r="E183" i="8"/>
  <c r="A183" i="8"/>
  <c r="O182" i="8"/>
  <c r="M182" i="8"/>
  <c r="K182" i="8"/>
  <c r="J182" i="8"/>
  <c r="H182" i="8"/>
  <c r="G182" i="8"/>
  <c r="F182" i="8"/>
  <c r="E182" i="8"/>
  <c r="A182" i="8"/>
  <c r="O181" i="8"/>
  <c r="M181" i="8"/>
  <c r="K181" i="8"/>
  <c r="J181" i="8"/>
  <c r="H181" i="8"/>
  <c r="G181" i="8"/>
  <c r="F181" i="8"/>
  <c r="E181" i="8"/>
  <c r="A181" i="8"/>
  <c r="O180" i="8"/>
  <c r="M180" i="8"/>
  <c r="K180" i="8"/>
  <c r="J180" i="8"/>
  <c r="H180" i="8"/>
  <c r="G180" i="8"/>
  <c r="F180" i="8"/>
  <c r="E180" i="8"/>
  <c r="A180" i="8"/>
  <c r="O179" i="8"/>
  <c r="M179" i="8"/>
  <c r="K179" i="8"/>
  <c r="J179" i="8"/>
  <c r="H179" i="8"/>
  <c r="G179" i="8"/>
  <c r="F179" i="8"/>
  <c r="E179" i="8"/>
  <c r="A179" i="8"/>
  <c r="O178" i="8"/>
  <c r="M178" i="8"/>
  <c r="K178" i="8"/>
  <c r="J178" i="8"/>
  <c r="H178" i="8"/>
  <c r="G178" i="8"/>
  <c r="F178" i="8"/>
  <c r="E178" i="8"/>
  <c r="A178" i="8"/>
  <c r="O177" i="8"/>
  <c r="M177" i="8"/>
  <c r="K177" i="8"/>
  <c r="J177" i="8"/>
  <c r="H177" i="8"/>
  <c r="G177" i="8"/>
  <c r="F177" i="8"/>
  <c r="E177" i="8"/>
  <c r="A177" i="8"/>
  <c r="G176" i="8"/>
  <c r="A176" i="8"/>
  <c r="G175" i="8"/>
  <c r="A175" i="8"/>
  <c r="G174" i="8"/>
  <c r="A174" i="8"/>
  <c r="O173" i="8"/>
  <c r="M173" i="8"/>
  <c r="K173" i="8"/>
  <c r="J173" i="8"/>
  <c r="H173" i="8"/>
  <c r="G173" i="8"/>
  <c r="F173" i="8"/>
  <c r="E173" i="8"/>
  <c r="A173" i="8"/>
  <c r="O172" i="8"/>
  <c r="M172" i="8"/>
  <c r="K172" i="8"/>
  <c r="J172" i="8"/>
  <c r="H172" i="8"/>
  <c r="G172" i="8"/>
  <c r="F172" i="8"/>
  <c r="E172" i="8"/>
  <c r="A172" i="8"/>
  <c r="O171" i="8"/>
  <c r="M171" i="8"/>
  <c r="K171" i="8"/>
  <c r="J171" i="8"/>
  <c r="H171" i="8"/>
  <c r="G171" i="8"/>
  <c r="F171" i="8"/>
  <c r="E171" i="8"/>
  <c r="A171" i="8"/>
  <c r="O170" i="8"/>
  <c r="M170" i="8"/>
  <c r="K170" i="8"/>
  <c r="J170" i="8"/>
  <c r="H170" i="8"/>
  <c r="G170" i="8"/>
  <c r="F170" i="8"/>
  <c r="E170" i="8"/>
  <c r="A170" i="8"/>
  <c r="O169" i="8"/>
  <c r="M169" i="8"/>
  <c r="K169" i="8"/>
  <c r="J169" i="8"/>
  <c r="H169" i="8"/>
  <c r="G169" i="8"/>
  <c r="F169" i="8"/>
  <c r="E169" i="8"/>
  <c r="A169" i="8"/>
  <c r="O168" i="8"/>
  <c r="M168" i="8"/>
  <c r="K168" i="8"/>
  <c r="J168" i="8"/>
  <c r="H168" i="8"/>
  <c r="G168" i="8"/>
  <c r="F168" i="8"/>
  <c r="E168" i="8"/>
  <c r="A168" i="8"/>
  <c r="O167" i="8"/>
  <c r="M167" i="8"/>
  <c r="K167" i="8"/>
  <c r="J167" i="8"/>
  <c r="H167" i="8"/>
  <c r="G167" i="8"/>
  <c r="F167" i="8"/>
  <c r="E167" i="8"/>
  <c r="A167" i="8"/>
  <c r="O166" i="8"/>
  <c r="M166" i="8"/>
  <c r="K166" i="8"/>
  <c r="J166" i="8"/>
  <c r="H166" i="8"/>
  <c r="G166" i="8"/>
  <c r="F166" i="8"/>
  <c r="E166" i="8"/>
  <c r="A166" i="8"/>
  <c r="O165" i="8"/>
  <c r="M165" i="8"/>
  <c r="K165" i="8"/>
  <c r="J165" i="8"/>
  <c r="H165" i="8"/>
  <c r="G165" i="8"/>
  <c r="F165" i="8"/>
  <c r="E165" i="8"/>
  <c r="A165" i="8"/>
  <c r="O164" i="8"/>
  <c r="M164" i="8"/>
  <c r="K164" i="8"/>
  <c r="J164" i="8"/>
  <c r="H164" i="8"/>
  <c r="G164" i="8"/>
  <c r="F164" i="8"/>
  <c r="E164" i="8"/>
  <c r="A164" i="8"/>
  <c r="O163" i="8"/>
  <c r="M163" i="8"/>
  <c r="K163" i="8"/>
  <c r="J163" i="8"/>
  <c r="H163" i="8"/>
  <c r="G163" i="8"/>
  <c r="F163" i="8"/>
  <c r="E163" i="8"/>
  <c r="A163" i="8"/>
  <c r="O162" i="8"/>
  <c r="M162" i="8"/>
  <c r="K162" i="8"/>
  <c r="J162" i="8"/>
  <c r="H162" i="8"/>
  <c r="G162" i="8"/>
  <c r="F162" i="8"/>
  <c r="E162" i="8"/>
  <c r="A162" i="8"/>
  <c r="O161" i="8"/>
  <c r="M161" i="8"/>
  <c r="K161" i="8"/>
  <c r="J161" i="8"/>
  <c r="H161" i="8"/>
  <c r="G161" i="8"/>
  <c r="F161" i="8"/>
  <c r="E161" i="8"/>
  <c r="A161" i="8"/>
  <c r="O160" i="8"/>
  <c r="M160" i="8"/>
  <c r="K160" i="8"/>
  <c r="J160" i="8"/>
  <c r="H160" i="8"/>
  <c r="G160" i="8"/>
  <c r="F160" i="8"/>
  <c r="E160" i="8"/>
  <c r="A160" i="8"/>
  <c r="O159" i="8"/>
  <c r="M159" i="8"/>
  <c r="K159" i="8"/>
  <c r="J159" i="8"/>
  <c r="H159" i="8"/>
  <c r="G159" i="8"/>
  <c r="F159" i="8"/>
  <c r="E159" i="8"/>
  <c r="A159" i="8"/>
  <c r="O158" i="8"/>
  <c r="M158" i="8"/>
  <c r="K158" i="8"/>
  <c r="J158" i="8"/>
  <c r="H158" i="8"/>
  <c r="G158" i="8"/>
  <c r="F158" i="8"/>
  <c r="E158" i="8"/>
  <c r="A158" i="8"/>
  <c r="O157" i="8"/>
  <c r="M157" i="8"/>
  <c r="K157" i="8"/>
  <c r="J157" i="8"/>
  <c r="H157" i="8"/>
  <c r="G157" i="8"/>
  <c r="F157" i="8"/>
  <c r="E157" i="8"/>
  <c r="A157" i="8"/>
  <c r="O156" i="8"/>
  <c r="M156" i="8"/>
  <c r="K156" i="8"/>
  <c r="J156" i="8"/>
  <c r="H156" i="8"/>
  <c r="G156" i="8"/>
  <c r="F156" i="8"/>
  <c r="E156" i="8"/>
  <c r="A156" i="8"/>
  <c r="O155" i="8"/>
  <c r="M155" i="8"/>
  <c r="K155" i="8"/>
  <c r="J155" i="8"/>
  <c r="H155" i="8"/>
  <c r="G155" i="8"/>
  <c r="F155" i="8"/>
  <c r="E155" i="8"/>
  <c r="A155" i="8"/>
  <c r="O154" i="8"/>
  <c r="M154" i="8"/>
  <c r="K154" i="8"/>
  <c r="J154" i="8"/>
  <c r="H154" i="8"/>
  <c r="G154" i="8"/>
  <c r="F154" i="8"/>
  <c r="E154" i="8"/>
  <c r="A154" i="8"/>
  <c r="O153" i="8"/>
  <c r="M153" i="8"/>
  <c r="K153" i="8"/>
  <c r="J153" i="8"/>
  <c r="H153" i="8"/>
  <c r="G153" i="8"/>
  <c r="F153" i="8"/>
  <c r="E153" i="8"/>
  <c r="A153" i="8"/>
  <c r="O152" i="8"/>
  <c r="M152" i="8"/>
  <c r="K152" i="8"/>
  <c r="J152" i="8"/>
  <c r="H152" i="8"/>
  <c r="G152" i="8"/>
  <c r="F152" i="8"/>
  <c r="E152" i="8"/>
  <c r="A152" i="8"/>
  <c r="O151" i="8"/>
  <c r="M151" i="8"/>
  <c r="K151" i="8"/>
  <c r="J151" i="8"/>
  <c r="H151" i="8"/>
  <c r="G151" i="8"/>
  <c r="F151" i="8"/>
  <c r="E151" i="8"/>
  <c r="A151" i="8"/>
  <c r="O150" i="8"/>
  <c r="M150" i="8"/>
  <c r="K150" i="8"/>
  <c r="J150" i="8"/>
  <c r="H150" i="8"/>
  <c r="G150" i="8"/>
  <c r="F150" i="8"/>
  <c r="E150" i="8"/>
  <c r="A150" i="8"/>
  <c r="G149" i="8"/>
  <c r="A149" i="8"/>
  <c r="G148" i="8"/>
  <c r="A148" i="8"/>
  <c r="G147" i="8"/>
  <c r="A147" i="8"/>
  <c r="O146" i="8"/>
  <c r="H146" i="8"/>
  <c r="G146" i="8"/>
  <c r="F146" i="8"/>
  <c r="E146" i="8"/>
  <c r="D146" i="8"/>
  <c r="A146" i="8"/>
  <c r="O145" i="8"/>
  <c r="M145" i="8"/>
  <c r="K145" i="8"/>
  <c r="J145" i="8"/>
  <c r="H145" i="8"/>
  <c r="G145" i="8"/>
  <c r="F145" i="8"/>
  <c r="E145" i="8"/>
  <c r="A145" i="8"/>
  <c r="O144" i="8"/>
  <c r="M144" i="8"/>
  <c r="K144" i="8"/>
  <c r="J144" i="8"/>
  <c r="H144" i="8"/>
  <c r="G144" i="8"/>
  <c r="F144" i="8"/>
  <c r="E144" i="8"/>
  <c r="A144" i="8"/>
  <c r="O143" i="8"/>
  <c r="M143" i="8"/>
  <c r="K143" i="8"/>
  <c r="J143" i="8"/>
  <c r="H143" i="8"/>
  <c r="G143" i="8"/>
  <c r="F143" i="8"/>
  <c r="E143" i="8"/>
  <c r="A143" i="8"/>
  <c r="O142" i="8"/>
  <c r="M142" i="8"/>
  <c r="K142" i="8"/>
  <c r="L142" i="8" s="1"/>
  <c r="J142" i="8"/>
  <c r="I142" i="8"/>
  <c r="H142" i="8"/>
  <c r="G142" i="8"/>
  <c r="F142" i="8"/>
  <c r="E142" i="8"/>
  <c r="A142" i="8"/>
  <c r="O141" i="8"/>
  <c r="M141" i="8"/>
  <c r="K141" i="8"/>
  <c r="L141" i="8" s="1"/>
  <c r="J141" i="8"/>
  <c r="I141" i="8"/>
  <c r="H141" i="8"/>
  <c r="G141" i="8"/>
  <c r="F141" i="8"/>
  <c r="E141" i="8"/>
  <c r="A141" i="8"/>
  <c r="O140" i="8"/>
  <c r="M140" i="8"/>
  <c r="K140" i="8"/>
  <c r="J140" i="8"/>
  <c r="I140" i="8"/>
  <c r="H140" i="8"/>
  <c r="G140" i="8"/>
  <c r="F140" i="8"/>
  <c r="E140" i="8"/>
  <c r="A140" i="8"/>
  <c r="O139" i="8"/>
  <c r="M139" i="8"/>
  <c r="K139" i="8"/>
  <c r="L139" i="8" s="1"/>
  <c r="J139" i="8"/>
  <c r="I139" i="8"/>
  <c r="H139" i="8"/>
  <c r="G139" i="8"/>
  <c r="F139" i="8"/>
  <c r="E139" i="8"/>
  <c r="A139" i="8"/>
  <c r="O138" i="8"/>
  <c r="M138" i="8"/>
  <c r="K138" i="8"/>
  <c r="L138" i="8" s="1"/>
  <c r="J138" i="8"/>
  <c r="I138" i="8"/>
  <c r="H138" i="8"/>
  <c r="G138" i="8"/>
  <c r="F138" i="8"/>
  <c r="E138" i="8"/>
  <c r="A138" i="8"/>
  <c r="O137" i="8"/>
  <c r="M137" i="8"/>
  <c r="K137" i="8"/>
  <c r="J137" i="8"/>
  <c r="H137" i="8"/>
  <c r="G137" i="8"/>
  <c r="F137" i="8"/>
  <c r="E137" i="8"/>
  <c r="A137" i="8"/>
  <c r="O136" i="8"/>
  <c r="M136" i="8"/>
  <c r="K136" i="8"/>
  <c r="J136" i="8"/>
  <c r="H136" i="8"/>
  <c r="G136" i="8"/>
  <c r="F136" i="8"/>
  <c r="E136" i="8"/>
  <c r="A136" i="8"/>
  <c r="O135" i="8"/>
  <c r="M135" i="8"/>
  <c r="K135" i="8"/>
  <c r="J135" i="8"/>
  <c r="H135" i="8"/>
  <c r="G135" i="8"/>
  <c r="F135" i="8"/>
  <c r="E135" i="8"/>
  <c r="A135" i="8"/>
  <c r="O134" i="8"/>
  <c r="M134" i="8"/>
  <c r="K134" i="8"/>
  <c r="J134" i="8"/>
  <c r="H134" i="8"/>
  <c r="G134" i="8"/>
  <c r="F134" i="8"/>
  <c r="E134" i="8"/>
  <c r="A134" i="8"/>
  <c r="O133" i="8"/>
  <c r="M133" i="8"/>
  <c r="K133" i="8"/>
  <c r="J133" i="8"/>
  <c r="H133" i="8"/>
  <c r="G133" i="8"/>
  <c r="F133" i="8"/>
  <c r="E133" i="8"/>
  <c r="A133" i="8"/>
  <c r="O132" i="8"/>
  <c r="M132" i="8"/>
  <c r="K132" i="8"/>
  <c r="J132" i="8"/>
  <c r="H132" i="8"/>
  <c r="G132" i="8"/>
  <c r="F132" i="8"/>
  <c r="E132" i="8"/>
  <c r="A132" i="8"/>
  <c r="O131" i="8"/>
  <c r="M131" i="8"/>
  <c r="K131" i="8"/>
  <c r="J131" i="8"/>
  <c r="H131" i="8"/>
  <c r="G131" i="8"/>
  <c r="F131" i="8"/>
  <c r="E131" i="8"/>
  <c r="A131" i="8"/>
  <c r="O130" i="8"/>
  <c r="M130" i="8"/>
  <c r="K130" i="8"/>
  <c r="J130" i="8"/>
  <c r="H130" i="8"/>
  <c r="G130" i="8"/>
  <c r="F130" i="8"/>
  <c r="E130" i="8"/>
  <c r="A130" i="8"/>
  <c r="O129" i="8"/>
  <c r="M129" i="8"/>
  <c r="K129" i="8"/>
  <c r="J129" i="8"/>
  <c r="H129" i="8"/>
  <c r="G129" i="8"/>
  <c r="F129" i="8"/>
  <c r="E129" i="8"/>
  <c r="A129" i="8"/>
  <c r="O128" i="8"/>
  <c r="M128" i="8"/>
  <c r="K128" i="8"/>
  <c r="J128" i="8"/>
  <c r="H128" i="8"/>
  <c r="G128" i="8"/>
  <c r="F128" i="8"/>
  <c r="E128" i="8"/>
  <c r="A128" i="8"/>
  <c r="O127" i="8"/>
  <c r="M127" i="8"/>
  <c r="K127" i="8"/>
  <c r="J127" i="8"/>
  <c r="I127" i="8"/>
  <c r="H127" i="8"/>
  <c r="G127" i="8"/>
  <c r="F127" i="8"/>
  <c r="E127" i="8"/>
  <c r="A127" i="8"/>
  <c r="O126" i="8"/>
  <c r="M126" i="8"/>
  <c r="K126" i="8"/>
  <c r="J126" i="8"/>
  <c r="I126" i="8"/>
  <c r="H126" i="8"/>
  <c r="G126" i="8"/>
  <c r="F126" i="8"/>
  <c r="E126" i="8"/>
  <c r="A126" i="8"/>
  <c r="G125" i="8"/>
  <c r="A125" i="8"/>
  <c r="G124" i="8"/>
  <c r="A124" i="8"/>
  <c r="G123" i="8"/>
  <c r="A123" i="8"/>
  <c r="O122" i="8"/>
  <c r="M122" i="8"/>
  <c r="K122" i="8"/>
  <c r="J122" i="8"/>
  <c r="H122" i="8"/>
  <c r="G122" i="8"/>
  <c r="F122" i="8"/>
  <c r="E122" i="8"/>
  <c r="A122" i="8"/>
  <c r="O121" i="8"/>
  <c r="M121" i="8"/>
  <c r="K121" i="8"/>
  <c r="J121" i="8"/>
  <c r="H121" i="8"/>
  <c r="G121" i="8"/>
  <c r="F121" i="8"/>
  <c r="E121" i="8"/>
  <c r="A121" i="8"/>
  <c r="O120" i="8"/>
  <c r="M120" i="8"/>
  <c r="K120" i="8"/>
  <c r="J120" i="8"/>
  <c r="H120" i="8"/>
  <c r="G120" i="8"/>
  <c r="F120" i="8"/>
  <c r="E120" i="8"/>
  <c r="A120" i="8"/>
  <c r="O119" i="8"/>
  <c r="M119" i="8"/>
  <c r="K119" i="8"/>
  <c r="J119" i="8"/>
  <c r="H119" i="8"/>
  <c r="G119" i="8"/>
  <c r="F119" i="8"/>
  <c r="E119" i="8"/>
  <c r="A119" i="8"/>
  <c r="O118" i="8"/>
  <c r="M118" i="8"/>
  <c r="K118" i="8"/>
  <c r="J118" i="8"/>
  <c r="H118" i="8"/>
  <c r="G118" i="8"/>
  <c r="F118" i="8"/>
  <c r="E118" i="8"/>
  <c r="A118" i="8"/>
  <c r="O117" i="8"/>
  <c r="M117" i="8"/>
  <c r="K117" i="8"/>
  <c r="J117" i="8"/>
  <c r="H117" i="8"/>
  <c r="G117" i="8"/>
  <c r="F117" i="8"/>
  <c r="E117" i="8"/>
  <c r="A117" i="8"/>
  <c r="O116" i="8"/>
  <c r="M116" i="8"/>
  <c r="K116" i="8"/>
  <c r="J116" i="8"/>
  <c r="H116" i="8"/>
  <c r="G116" i="8"/>
  <c r="F116" i="8"/>
  <c r="E116" i="8"/>
  <c r="A116" i="8"/>
  <c r="O115" i="8"/>
  <c r="M115" i="8"/>
  <c r="K115" i="8"/>
  <c r="J115" i="8"/>
  <c r="H115" i="8"/>
  <c r="G115" i="8"/>
  <c r="F115" i="8"/>
  <c r="E115" i="8"/>
  <c r="A115" i="8"/>
  <c r="O114" i="8"/>
  <c r="M114" i="8"/>
  <c r="K114" i="8"/>
  <c r="J114" i="8"/>
  <c r="H114" i="8"/>
  <c r="G114" i="8"/>
  <c r="F114" i="8"/>
  <c r="E114" i="8"/>
  <c r="A114" i="8"/>
  <c r="O113" i="8"/>
  <c r="M113" i="8"/>
  <c r="K113" i="8"/>
  <c r="J113" i="8"/>
  <c r="H113" i="8"/>
  <c r="G113" i="8"/>
  <c r="F113" i="8"/>
  <c r="E113" i="8"/>
  <c r="A113" i="8"/>
  <c r="O112" i="8"/>
  <c r="M112" i="8"/>
  <c r="K112" i="8"/>
  <c r="J112" i="8"/>
  <c r="H112" i="8"/>
  <c r="G112" i="8"/>
  <c r="F112" i="8"/>
  <c r="E112" i="8"/>
  <c r="A112" i="8"/>
  <c r="O111" i="8"/>
  <c r="M111" i="8"/>
  <c r="K111" i="8"/>
  <c r="J111" i="8"/>
  <c r="H111" i="8"/>
  <c r="G111" i="8"/>
  <c r="F111" i="8"/>
  <c r="E111" i="8"/>
  <c r="A111" i="8"/>
  <c r="O110" i="8"/>
  <c r="M110" i="8"/>
  <c r="K110" i="8"/>
  <c r="J110" i="8"/>
  <c r="H110" i="8"/>
  <c r="G110" i="8"/>
  <c r="F110" i="8"/>
  <c r="E110" i="8"/>
  <c r="A110" i="8"/>
  <c r="O109" i="8"/>
  <c r="M109" i="8"/>
  <c r="K109" i="8"/>
  <c r="J109" i="8"/>
  <c r="H109" i="8"/>
  <c r="G109" i="8"/>
  <c r="F109" i="8"/>
  <c r="E109" i="8"/>
  <c r="A109" i="8"/>
  <c r="O108" i="8"/>
  <c r="M108" i="8"/>
  <c r="K108" i="8"/>
  <c r="J108" i="8"/>
  <c r="H108" i="8"/>
  <c r="G108" i="8"/>
  <c r="F108" i="8"/>
  <c r="E108" i="8"/>
  <c r="A108" i="8"/>
  <c r="O107" i="8"/>
  <c r="M107" i="8"/>
  <c r="K107" i="8"/>
  <c r="J107" i="8"/>
  <c r="H107" i="8"/>
  <c r="G107" i="8"/>
  <c r="F107" i="8"/>
  <c r="E107" i="8"/>
  <c r="A107" i="8"/>
  <c r="O106" i="8"/>
  <c r="M106" i="8"/>
  <c r="K106" i="8"/>
  <c r="J106" i="8"/>
  <c r="H106" i="8"/>
  <c r="G106" i="8"/>
  <c r="F106" i="8"/>
  <c r="E106" i="8"/>
  <c r="A106" i="8"/>
  <c r="O105" i="8"/>
  <c r="M105" i="8"/>
  <c r="K105" i="8"/>
  <c r="J105" i="8"/>
  <c r="H105" i="8"/>
  <c r="G105" i="8"/>
  <c r="F105" i="8"/>
  <c r="E105" i="8"/>
  <c r="A105" i="8"/>
  <c r="O104" i="8"/>
  <c r="M104" i="8"/>
  <c r="K104" i="8"/>
  <c r="J104" i="8"/>
  <c r="H104" i="8"/>
  <c r="G104" i="8"/>
  <c r="F104" i="8"/>
  <c r="E104" i="8"/>
  <c r="A104" i="8"/>
  <c r="O103" i="8"/>
  <c r="M103" i="8"/>
  <c r="K103" i="8"/>
  <c r="J103" i="8"/>
  <c r="H103" i="8"/>
  <c r="G103" i="8"/>
  <c r="F103" i="8"/>
  <c r="E103" i="8"/>
  <c r="A103" i="8"/>
  <c r="O102" i="8"/>
  <c r="M102" i="8"/>
  <c r="K102" i="8"/>
  <c r="J102" i="8"/>
  <c r="H102" i="8"/>
  <c r="G102" i="8"/>
  <c r="F102" i="8"/>
  <c r="E102" i="8"/>
  <c r="A102" i="8"/>
  <c r="O101" i="8"/>
  <c r="M101" i="8"/>
  <c r="K101" i="8"/>
  <c r="J101" i="8"/>
  <c r="H101" i="8"/>
  <c r="G101" i="8"/>
  <c r="F101" i="8"/>
  <c r="E101" i="8"/>
  <c r="A101" i="8"/>
  <c r="G100" i="8"/>
  <c r="A100" i="8"/>
  <c r="G99" i="8"/>
  <c r="A99" i="8"/>
  <c r="G98" i="8"/>
  <c r="A98" i="8"/>
  <c r="O97" i="8"/>
  <c r="M97" i="8"/>
  <c r="K97" i="8"/>
  <c r="J97" i="8"/>
  <c r="H97" i="8"/>
  <c r="G97" i="8"/>
  <c r="F97" i="8"/>
  <c r="E97" i="8"/>
  <c r="A97" i="8"/>
  <c r="O96" i="8"/>
  <c r="M96" i="8"/>
  <c r="K96" i="8"/>
  <c r="J96" i="8"/>
  <c r="H96" i="8"/>
  <c r="G96" i="8"/>
  <c r="F96" i="8"/>
  <c r="E96" i="8"/>
  <c r="A96" i="8"/>
  <c r="O95" i="8"/>
  <c r="M95" i="8"/>
  <c r="K95" i="8"/>
  <c r="J95" i="8"/>
  <c r="H95" i="8"/>
  <c r="G95" i="8"/>
  <c r="F95" i="8"/>
  <c r="E95" i="8"/>
  <c r="A95" i="8"/>
  <c r="O94" i="8"/>
  <c r="M94" i="8"/>
  <c r="K94" i="8"/>
  <c r="J94" i="8"/>
  <c r="H94" i="8"/>
  <c r="G94" i="8"/>
  <c r="F94" i="8"/>
  <c r="E94" i="8"/>
  <c r="A94" i="8"/>
  <c r="O93" i="8"/>
  <c r="M93" i="8"/>
  <c r="K93" i="8"/>
  <c r="J93" i="8"/>
  <c r="H93" i="8"/>
  <c r="G93" i="8"/>
  <c r="F93" i="8"/>
  <c r="E93" i="8"/>
  <c r="A93" i="8"/>
  <c r="O92" i="8"/>
  <c r="M92" i="8"/>
  <c r="K92" i="8"/>
  <c r="J92" i="8"/>
  <c r="H92" i="8"/>
  <c r="G92" i="8"/>
  <c r="F92" i="8"/>
  <c r="E92" i="8"/>
  <c r="A92" i="8"/>
  <c r="O91" i="8"/>
  <c r="M91" i="8"/>
  <c r="K91" i="8"/>
  <c r="J91" i="8"/>
  <c r="H91" i="8"/>
  <c r="G91" i="8"/>
  <c r="F91" i="8"/>
  <c r="E91" i="8"/>
  <c r="A91" i="8"/>
  <c r="O90" i="8"/>
  <c r="M90" i="8"/>
  <c r="K90" i="8"/>
  <c r="J90" i="8"/>
  <c r="H90" i="8"/>
  <c r="G90" i="8"/>
  <c r="F90" i="8"/>
  <c r="E90" i="8"/>
  <c r="A90" i="8"/>
  <c r="O89" i="8"/>
  <c r="M89" i="8"/>
  <c r="K89" i="8"/>
  <c r="J89" i="8"/>
  <c r="H89" i="8"/>
  <c r="G89" i="8"/>
  <c r="F89" i="8"/>
  <c r="E89" i="8"/>
  <c r="A89" i="8"/>
  <c r="O88" i="8"/>
  <c r="M88" i="8"/>
  <c r="K88" i="8"/>
  <c r="J88" i="8"/>
  <c r="H88" i="8"/>
  <c r="G88" i="8"/>
  <c r="F88" i="8"/>
  <c r="E88" i="8"/>
  <c r="A88" i="8"/>
  <c r="O87" i="8"/>
  <c r="M87" i="8"/>
  <c r="K87" i="8"/>
  <c r="J87" i="8"/>
  <c r="H87" i="8"/>
  <c r="G87" i="8"/>
  <c r="F87" i="8"/>
  <c r="E87" i="8"/>
  <c r="A87" i="8"/>
  <c r="O86" i="8"/>
  <c r="M86" i="8"/>
  <c r="K86" i="8"/>
  <c r="J86" i="8"/>
  <c r="H86" i="8"/>
  <c r="G86" i="8"/>
  <c r="F86" i="8"/>
  <c r="E86" i="8"/>
  <c r="A86" i="8"/>
  <c r="O85" i="8"/>
  <c r="M85" i="8"/>
  <c r="K85" i="8"/>
  <c r="J85" i="8"/>
  <c r="H85" i="8"/>
  <c r="G85" i="8"/>
  <c r="F85" i="8"/>
  <c r="E85" i="8"/>
  <c r="A85" i="8"/>
  <c r="O84" i="8"/>
  <c r="M84" i="8"/>
  <c r="K84" i="8"/>
  <c r="J84" i="8"/>
  <c r="H84" i="8"/>
  <c r="G84" i="8"/>
  <c r="F84" i="8"/>
  <c r="E84" i="8"/>
  <c r="A84" i="8"/>
  <c r="O83" i="8"/>
  <c r="M83" i="8"/>
  <c r="K83" i="8"/>
  <c r="J83" i="8"/>
  <c r="H83" i="8"/>
  <c r="G83" i="8"/>
  <c r="F83" i="8"/>
  <c r="E83" i="8"/>
  <c r="A83" i="8"/>
  <c r="O82" i="8"/>
  <c r="M82" i="8"/>
  <c r="K82" i="8"/>
  <c r="J82" i="8"/>
  <c r="H82" i="8"/>
  <c r="G82" i="8"/>
  <c r="F82" i="8"/>
  <c r="E82" i="8"/>
  <c r="A82" i="8"/>
  <c r="O81" i="8"/>
  <c r="M81" i="8"/>
  <c r="K81" i="8"/>
  <c r="J81" i="8"/>
  <c r="H81" i="8"/>
  <c r="G81" i="8"/>
  <c r="F81" i="8"/>
  <c r="E81" i="8"/>
  <c r="A81" i="8"/>
  <c r="O80" i="8"/>
  <c r="M80" i="8"/>
  <c r="K80" i="8"/>
  <c r="J80" i="8"/>
  <c r="H80" i="8"/>
  <c r="G80" i="8"/>
  <c r="F80" i="8"/>
  <c r="E80" i="8"/>
  <c r="A80" i="8"/>
  <c r="G79" i="8"/>
  <c r="A79" i="8"/>
  <c r="G78" i="8"/>
  <c r="A78" i="8"/>
  <c r="G77" i="8"/>
  <c r="A77" i="8"/>
  <c r="O76" i="8"/>
  <c r="M76" i="8"/>
  <c r="K76" i="8"/>
  <c r="J76" i="8"/>
  <c r="I76" i="8"/>
  <c r="H76" i="8"/>
  <c r="G76" i="8"/>
  <c r="F76" i="8"/>
  <c r="E76" i="8"/>
  <c r="A76" i="8"/>
  <c r="O75" i="8"/>
  <c r="M75" i="8"/>
  <c r="K75" i="8"/>
  <c r="J75" i="8"/>
  <c r="I75" i="8"/>
  <c r="H75" i="8"/>
  <c r="G75" i="8"/>
  <c r="F75" i="8"/>
  <c r="E75" i="8"/>
  <c r="A75" i="8"/>
  <c r="O74" i="8"/>
  <c r="M74" i="8"/>
  <c r="K74" i="8"/>
  <c r="J74" i="8"/>
  <c r="H74" i="8"/>
  <c r="G74" i="8"/>
  <c r="F74" i="8"/>
  <c r="E74" i="8"/>
  <c r="A74" i="8"/>
  <c r="O73" i="8"/>
  <c r="M73" i="8"/>
  <c r="K73" i="8"/>
  <c r="J73" i="8"/>
  <c r="H73" i="8"/>
  <c r="G73" i="8"/>
  <c r="F73" i="8"/>
  <c r="E73" i="8"/>
  <c r="A73" i="8"/>
  <c r="O72" i="8"/>
  <c r="M72" i="8"/>
  <c r="K72" i="8"/>
  <c r="J72" i="8"/>
  <c r="H72" i="8"/>
  <c r="G72" i="8"/>
  <c r="F72" i="8"/>
  <c r="E72" i="8"/>
  <c r="A72" i="8"/>
  <c r="G71" i="8"/>
  <c r="A71" i="8"/>
  <c r="G70" i="8"/>
  <c r="A70" i="8"/>
  <c r="O69" i="8"/>
  <c r="M69" i="8"/>
  <c r="K69" i="8"/>
  <c r="J69" i="8"/>
  <c r="H69" i="8"/>
  <c r="G69" i="8"/>
  <c r="F69" i="8"/>
  <c r="E69" i="8"/>
  <c r="A69" i="8"/>
  <c r="O68" i="8"/>
  <c r="M68" i="8"/>
  <c r="K68" i="8"/>
  <c r="J68" i="8"/>
  <c r="H68" i="8"/>
  <c r="G68" i="8"/>
  <c r="F68" i="8"/>
  <c r="E68" i="8"/>
  <c r="A68" i="8"/>
  <c r="O67" i="8"/>
  <c r="M67" i="8"/>
  <c r="K67" i="8"/>
  <c r="J67" i="8"/>
  <c r="H67" i="8"/>
  <c r="G67" i="8"/>
  <c r="F67" i="8"/>
  <c r="E67" i="8"/>
  <c r="A67" i="8"/>
  <c r="O66" i="8"/>
  <c r="M66" i="8"/>
  <c r="K66" i="8"/>
  <c r="J66" i="8"/>
  <c r="H66" i="8"/>
  <c r="G66" i="8"/>
  <c r="F66" i="8"/>
  <c r="E66" i="8"/>
  <c r="A66" i="8"/>
  <c r="O65" i="8"/>
  <c r="M65" i="8"/>
  <c r="K65" i="8"/>
  <c r="J65" i="8"/>
  <c r="H65" i="8"/>
  <c r="G65" i="8"/>
  <c r="F65" i="8"/>
  <c r="E65" i="8"/>
  <c r="A65" i="8"/>
  <c r="O64" i="8"/>
  <c r="M64" i="8"/>
  <c r="K64" i="8"/>
  <c r="J64" i="8"/>
  <c r="H64" i="8"/>
  <c r="G64" i="8"/>
  <c r="F64" i="8"/>
  <c r="E64" i="8"/>
  <c r="A64" i="8"/>
  <c r="O63" i="8"/>
  <c r="M63" i="8"/>
  <c r="K63" i="8"/>
  <c r="J63" i="8"/>
  <c r="H63" i="8"/>
  <c r="G63" i="8"/>
  <c r="F63" i="8"/>
  <c r="E63" i="8"/>
  <c r="A63" i="8"/>
  <c r="O62" i="8"/>
  <c r="M62" i="8"/>
  <c r="K62" i="8"/>
  <c r="J62" i="8"/>
  <c r="H62" i="8"/>
  <c r="G62" i="8"/>
  <c r="F62" i="8"/>
  <c r="E62" i="8"/>
  <c r="A62" i="8"/>
  <c r="O61" i="8"/>
  <c r="M61" i="8"/>
  <c r="K61" i="8"/>
  <c r="J61" i="8"/>
  <c r="H61" i="8"/>
  <c r="G61" i="8"/>
  <c r="F61" i="8"/>
  <c r="E61" i="8"/>
  <c r="A61" i="8"/>
  <c r="O60" i="8"/>
  <c r="M60" i="8"/>
  <c r="K60" i="8"/>
  <c r="J60" i="8"/>
  <c r="H60" i="8"/>
  <c r="G60" i="8"/>
  <c r="F60" i="8"/>
  <c r="E60" i="8"/>
  <c r="A60" i="8"/>
  <c r="O59" i="8"/>
  <c r="M59" i="8"/>
  <c r="K59" i="8"/>
  <c r="J59" i="8"/>
  <c r="H59" i="8"/>
  <c r="G59" i="8"/>
  <c r="F59" i="8"/>
  <c r="E59" i="8"/>
  <c r="A59" i="8"/>
  <c r="O58" i="8"/>
  <c r="H58" i="8"/>
  <c r="G58" i="8"/>
  <c r="F58" i="8"/>
  <c r="E58" i="8"/>
  <c r="D58" i="8"/>
  <c r="A58" i="8"/>
  <c r="O57" i="8"/>
  <c r="H57" i="8"/>
  <c r="G57" i="8"/>
  <c r="F57" i="8"/>
  <c r="E57" i="8"/>
  <c r="D57" i="8"/>
  <c r="A57" i="8"/>
  <c r="O56" i="8"/>
  <c r="H56" i="8"/>
  <c r="G56" i="8"/>
  <c r="F56" i="8"/>
  <c r="E56" i="8"/>
  <c r="D56" i="8"/>
  <c r="A56" i="8"/>
  <c r="O55" i="8"/>
  <c r="M55" i="8"/>
  <c r="K55" i="8"/>
  <c r="J55" i="8"/>
  <c r="H55" i="8"/>
  <c r="G55" i="8"/>
  <c r="F55" i="8"/>
  <c r="E55" i="8"/>
  <c r="A55" i="8"/>
  <c r="O54" i="8"/>
  <c r="M54" i="8"/>
  <c r="K54" i="8"/>
  <c r="J54" i="8"/>
  <c r="H54" i="8"/>
  <c r="G54" i="8"/>
  <c r="F54" i="8"/>
  <c r="E54" i="8"/>
  <c r="A54" i="8"/>
  <c r="O53" i="8"/>
  <c r="M53" i="8"/>
  <c r="K53" i="8"/>
  <c r="J53" i="8"/>
  <c r="H53" i="8"/>
  <c r="G53" i="8"/>
  <c r="F53" i="8"/>
  <c r="E53" i="8"/>
  <c r="A53" i="8"/>
  <c r="O52" i="8"/>
  <c r="M52" i="8"/>
  <c r="K52" i="8"/>
  <c r="J52" i="8"/>
  <c r="H52" i="8"/>
  <c r="G52" i="8"/>
  <c r="F52" i="8"/>
  <c r="E52" i="8"/>
  <c r="A52" i="8"/>
  <c r="O51" i="8"/>
  <c r="M51" i="8"/>
  <c r="K51" i="8"/>
  <c r="J51" i="8"/>
  <c r="H51" i="8"/>
  <c r="G51" i="8"/>
  <c r="F51" i="8"/>
  <c r="E51" i="8"/>
  <c r="A51" i="8"/>
  <c r="O50" i="8"/>
  <c r="M50" i="8"/>
  <c r="K50" i="8"/>
  <c r="J50" i="8"/>
  <c r="H50" i="8"/>
  <c r="G50" i="8"/>
  <c r="F50" i="8"/>
  <c r="E50" i="8"/>
  <c r="A50" i="8"/>
  <c r="O49" i="8"/>
  <c r="M49" i="8"/>
  <c r="K49" i="8"/>
  <c r="J49" i="8"/>
  <c r="H49" i="8"/>
  <c r="G49" i="8"/>
  <c r="F49" i="8"/>
  <c r="E49" i="8"/>
  <c r="A49" i="8"/>
  <c r="O48" i="8"/>
  <c r="M48" i="8"/>
  <c r="K48" i="8"/>
  <c r="J48" i="8"/>
  <c r="H48" i="8"/>
  <c r="G48" i="8"/>
  <c r="F48" i="8"/>
  <c r="E48" i="8"/>
  <c r="A48" i="8"/>
  <c r="O47" i="8"/>
  <c r="M47" i="8"/>
  <c r="K47" i="8"/>
  <c r="J47" i="8"/>
  <c r="H47" i="8"/>
  <c r="G47" i="8"/>
  <c r="F47" i="8"/>
  <c r="E47" i="8"/>
  <c r="A47" i="8"/>
  <c r="O46" i="8"/>
  <c r="M46" i="8"/>
  <c r="K46" i="8"/>
  <c r="J46" i="8"/>
  <c r="H46" i="8"/>
  <c r="G46" i="8"/>
  <c r="F46" i="8"/>
  <c r="E46" i="8"/>
  <c r="A46" i="8"/>
  <c r="O45" i="8"/>
  <c r="M45" i="8"/>
  <c r="K45" i="8"/>
  <c r="J45" i="8"/>
  <c r="H45" i="8"/>
  <c r="G45" i="8"/>
  <c r="F45" i="8"/>
  <c r="E45" i="8"/>
  <c r="A45" i="8"/>
  <c r="O44" i="8"/>
  <c r="M44" i="8"/>
  <c r="K44" i="8"/>
  <c r="J44" i="8"/>
  <c r="H44" i="8"/>
  <c r="G44" i="8"/>
  <c r="F44" i="8"/>
  <c r="E44" i="8"/>
  <c r="A44" i="8"/>
  <c r="O43" i="8"/>
  <c r="M43" i="8"/>
  <c r="K43" i="8"/>
  <c r="J43" i="8"/>
  <c r="H43" i="8"/>
  <c r="G43" i="8"/>
  <c r="F43" i="8"/>
  <c r="E43" i="8"/>
  <c r="A43" i="8"/>
  <c r="O42" i="8"/>
  <c r="M42" i="8"/>
  <c r="K42" i="8"/>
  <c r="J42" i="8"/>
  <c r="H42" i="8"/>
  <c r="G42" i="8"/>
  <c r="F42" i="8"/>
  <c r="E42" i="8"/>
  <c r="A42" i="8"/>
  <c r="O41" i="8"/>
  <c r="M41" i="8"/>
  <c r="K41" i="8"/>
  <c r="J41" i="8"/>
  <c r="H41" i="8"/>
  <c r="G41" i="8"/>
  <c r="F41" i="8"/>
  <c r="E41" i="8"/>
  <c r="A41" i="8"/>
  <c r="O40" i="8"/>
  <c r="M40" i="8"/>
  <c r="K40" i="8"/>
  <c r="J40" i="8"/>
  <c r="H40" i="8"/>
  <c r="G40" i="8"/>
  <c r="F40" i="8"/>
  <c r="E40" i="8"/>
  <c r="A40" i="8"/>
  <c r="O39" i="8"/>
  <c r="M39" i="8"/>
  <c r="K39" i="8"/>
  <c r="J39" i="8"/>
  <c r="H39" i="8"/>
  <c r="G39" i="8"/>
  <c r="F39" i="8"/>
  <c r="E39" i="8"/>
  <c r="A39" i="8"/>
  <c r="O38" i="8"/>
  <c r="M38" i="8"/>
  <c r="K38" i="8"/>
  <c r="J38" i="8"/>
  <c r="H38" i="8"/>
  <c r="G38" i="8"/>
  <c r="F38" i="8"/>
  <c r="E38" i="8"/>
  <c r="A38" i="8"/>
  <c r="O37" i="8"/>
  <c r="M37" i="8"/>
  <c r="K37" i="8"/>
  <c r="J37" i="8"/>
  <c r="H37" i="8"/>
  <c r="G37" i="8"/>
  <c r="F37" i="8"/>
  <c r="E37" i="8"/>
  <c r="A37" i="8"/>
  <c r="O36" i="8"/>
  <c r="M36" i="8"/>
  <c r="K36" i="8"/>
  <c r="J36" i="8"/>
  <c r="H36" i="8"/>
  <c r="G36" i="8"/>
  <c r="F36" i="8"/>
  <c r="E36" i="8"/>
  <c r="A36" i="8"/>
  <c r="O35" i="8"/>
  <c r="M35" i="8"/>
  <c r="K35" i="8"/>
  <c r="J35" i="8"/>
  <c r="H35" i="8"/>
  <c r="G35" i="8"/>
  <c r="F35" i="8"/>
  <c r="E35" i="8"/>
  <c r="A35" i="8"/>
  <c r="O34" i="8"/>
  <c r="M34" i="8"/>
  <c r="K34" i="8"/>
  <c r="J34" i="8"/>
  <c r="H34" i="8"/>
  <c r="G34" i="8"/>
  <c r="F34" i="8"/>
  <c r="E34" i="8"/>
  <c r="A34" i="8"/>
  <c r="O33" i="8"/>
  <c r="M33" i="8"/>
  <c r="K33" i="8"/>
  <c r="J33" i="8"/>
  <c r="H33" i="8"/>
  <c r="G33" i="8"/>
  <c r="F33" i="8"/>
  <c r="E33" i="8"/>
  <c r="A33" i="8"/>
  <c r="O32" i="8"/>
  <c r="M32" i="8"/>
  <c r="K32" i="8"/>
  <c r="J32" i="8"/>
  <c r="H32" i="8"/>
  <c r="G32" i="8"/>
  <c r="F32" i="8"/>
  <c r="E32" i="8"/>
  <c r="A32" i="8"/>
  <c r="O31" i="8"/>
  <c r="M31" i="8"/>
  <c r="K31" i="8"/>
  <c r="J31" i="8"/>
  <c r="H31" i="8"/>
  <c r="G31" i="8"/>
  <c r="F31" i="8"/>
  <c r="E31" i="8"/>
  <c r="A31" i="8"/>
  <c r="O30" i="8"/>
  <c r="M30" i="8"/>
  <c r="K30" i="8"/>
  <c r="J30" i="8"/>
  <c r="H30" i="8"/>
  <c r="G30" i="8"/>
  <c r="F30" i="8"/>
  <c r="E30" i="8"/>
  <c r="A30" i="8"/>
  <c r="O29" i="8"/>
  <c r="M29" i="8"/>
  <c r="K29" i="8"/>
  <c r="J29" i="8"/>
  <c r="H29" i="8"/>
  <c r="G29" i="8"/>
  <c r="F29" i="8"/>
  <c r="E29" i="8"/>
  <c r="A29" i="8"/>
  <c r="O28" i="8"/>
  <c r="M28" i="8"/>
  <c r="K28" i="8"/>
  <c r="J28" i="8"/>
  <c r="H28" i="8"/>
  <c r="G28" i="8"/>
  <c r="F28" i="8"/>
  <c r="E28" i="8"/>
  <c r="A28" i="8"/>
  <c r="O27" i="8"/>
  <c r="M27" i="8"/>
  <c r="K27" i="8"/>
  <c r="J27" i="8"/>
  <c r="H27" i="8"/>
  <c r="G27" i="8"/>
  <c r="F27" i="8"/>
  <c r="E27" i="8"/>
  <c r="A27" i="8"/>
  <c r="O26" i="8"/>
  <c r="M26" i="8"/>
  <c r="K26" i="8"/>
  <c r="J26" i="8"/>
  <c r="H26" i="8"/>
  <c r="G26" i="8"/>
  <c r="F26" i="8"/>
  <c r="E26" i="8"/>
  <c r="A26" i="8"/>
  <c r="O25" i="8"/>
  <c r="M25" i="8"/>
  <c r="K25" i="8"/>
  <c r="J25" i="8"/>
  <c r="H25" i="8"/>
  <c r="G25" i="8"/>
  <c r="F25" i="8"/>
  <c r="E25" i="8"/>
  <c r="A25" i="8"/>
  <c r="O24" i="8"/>
  <c r="M24" i="8"/>
  <c r="K24" i="8"/>
  <c r="J24" i="8"/>
  <c r="H24" i="8"/>
  <c r="G24" i="8"/>
  <c r="F24" i="8"/>
  <c r="E24" i="8"/>
  <c r="A24" i="8"/>
  <c r="O23" i="8"/>
  <c r="M23" i="8"/>
  <c r="K23" i="8"/>
  <c r="J23" i="8"/>
  <c r="H23" i="8"/>
  <c r="G23" i="8"/>
  <c r="F23" i="8"/>
  <c r="E23" i="8"/>
  <c r="A23" i="8"/>
  <c r="O22" i="8"/>
  <c r="M22" i="8"/>
  <c r="K22" i="8"/>
  <c r="J22" i="8"/>
  <c r="H22" i="8"/>
  <c r="G22" i="8"/>
  <c r="F22" i="8"/>
  <c r="E22" i="8"/>
  <c r="A22" i="8"/>
  <c r="O21" i="8"/>
  <c r="M21" i="8"/>
  <c r="K21" i="8"/>
  <c r="J21" i="8"/>
  <c r="H21" i="8"/>
  <c r="G21" i="8"/>
  <c r="F21" i="8"/>
  <c r="E21" i="8"/>
  <c r="A21" i="8"/>
  <c r="O20" i="8"/>
  <c r="M20" i="8"/>
  <c r="K20" i="8"/>
  <c r="J20" i="8"/>
  <c r="H20" i="8"/>
  <c r="G20" i="8"/>
  <c r="F20" i="8"/>
  <c r="E20" i="8"/>
  <c r="A20" i="8"/>
  <c r="O19" i="8"/>
  <c r="M19" i="8"/>
  <c r="K19" i="8"/>
  <c r="J19" i="8"/>
  <c r="H19" i="8"/>
  <c r="G19" i="8"/>
  <c r="F19" i="8"/>
  <c r="E19" i="8"/>
  <c r="A19" i="8"/>
  <c r="O18" i="8"/>
  <c r="M18" i="8"/>
  <c r="K18" i="8"/>
  <c r="J18" i="8"/>
  <c r="H18" i="8"/>
  <c r="G18" i="8"/>
  <c r="F18" i="8"/>
  <c r="E18" i="8"/>
  <c r="A18" i="8"/>
  <c r="O17" i="8"/>
  <c r="M17" i="8"/>
  <c r="K17" i="8"/>
  <c r="J17" i="8"/>
  <c r="H17" i="8"/>
  <c r="G17" i="8"/>
  <c r="F17" i="8"/>
  <c r="E17" i="8"/>
  <c r="A17" i="8"/>
  <c r="O16" i="8"/>
  <c r="M16" i="8"/>
  <c r="K16" i="8"/>
  <c r="J16" i="8"/>
  <c r="H16" i="8"/>
  <c r="G16" i="8"/>
  <c r="F16" i="8"/>
  <c r="E16" i="8"/>
  <c r="A16" i="8"/>
  <c r="O15" i="8"/>
  <c r="M15" i="8"/>
  <c r="K15" i="8"/>
  <c r="J15" i="8"/>
  <c r="H15" i="8"/>
  <c r="G15" i="8"/>
  <c r="F15" i="8"/>
  <c r="E15" i="8"/>
  <c r="A15" i="8"/>
  <c r="O14" i="8"/>
  <c r="M14" i="8"/>
  <c r="K14" i="8"/>
  <c r="J14" i="8"/>
  <c r="H14" i="8"/>
  <c r="G14" i="8"/>
  <c r="F14" i="8"/>
  <c r="E14" i="8"/>
  <c r="A14" i="8"/>
  <c r="O13" i="8"/>
  <c r="M13" i="8"/>
  <c r="K13" i="8"/>
  <c r="J13" i="8"/>
  <c r="H13" i="8"/>
  <c r="G13" i="8"/>
  <c r="F13" i="8"/>
  <c r="E13" i="8"/>
  <c r="A13" i="8"/>
  <c r="O12" i="8"/>
  <c r="M12" i="8"/>
  <c r="K12" i="8"/>
  <c r="J12" i="8"/>
  <c r="I12" i="8"/>
  <c r="H12" i="8"/>
  <c r="G12" i="8"/>
  <c r="F12" i="8"/>
  <c r="E12" i="8"/>
  <c r="A12" i="8"/>
  <c r="O11" i="8"/>
  <c r="M11" i="8"/>
  <c r="K11" i="8"/>
  <c r="J11" i="8"/>
  <c r="I11" i="8"/>
  <c r="N11" i="8" s="1"/>
  <c r="H11" i="8"/>
  <c r="G11" i="8"/>
  <c r="F11" i="8"/>
  <c r="E11" i="8"/>
  <c r="A11" i="8"/>
  <c r="O10" i="8"/>
  <c r="M10" i="8"/>
  <c r="K10" i="8"/>
  <c r="J10" i="8"/>
  <c r="I10" i="8"/>
  <c r="H10" i="8"/>
  <c r="G10" i="8"/>
  <c r="F10" i="8"/>
  <c r="E10" i="8"/>
  <c r="A10" i="8"/>
  <c r="O9" i="8"/>
  <c r="M9" i="8"/>
  <c r="K9" i="8"/>
  <c r="J9" i="8"/>
  <c r="I9" i="8"/>
  <c r="H9" i="8"/>
  <c r="G9" i="8"/>
  <c r="F9" i="8"/>
  <c r="E9" i="8"/>
  <c r="A9" i="8"/>
  <c r="G8" i="8"/>
  <c r="A8" i="8"/>
  <c r="G7" i="8"/>
  <c r="A7" i="8"/>
  <c r="G6" i="8"/>
  <c r="A6" i="8"/>
  <c r="D223" i="6"/>
  <c r="C223" i="6"/>
  <c r="B223" i="6"/>
  <c r="A223" i="6"/>
  <c r="D222" i="6"/>
  <c r="C222" i="6"/>
  <c r="B222" i="6"/>
  <c r="A222" i="6"/>
  <c r="D221" i="6"/>
  <c r="C221" i="6"/>
  <c r="B221" i="6"/>
  <c r="A221" i="6"/>
  <c r="AE220" i="6"/>
  <c r="A220" i="6"/>
  <c r="C219" i="6"/>
  <c r="B219" i="6"/>
  <c r="A219" i="6"/>
  <c r="C218" i="6"/>
  <c r="B218" i="6"/>
  <c r="A218" i="6"/>
  <c r="AE217" i="6"/>
  <c r="A217" i="6"/>
  <c r="AE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D198" i="6"/>
  <c r="C198" i="6"/>
  <c r="B198" i="6"/>
  <c r="A198" i="6"/>
  <c r="C197" i="6"/>
  <c r="B197" i="6"/>
  <c r="A197" i="6"/>
  <c r="AE196" i="6"/>
  <c r="A196" i="6"/>
  <c r="C195" i="6"/>
  <c r="B195" i="6"/>
  <c r="A195" i="6"/>
  <c r="C194" i="6"/>
  <c r="B194" i="6"/>
  <c r="A194" i="6"/>
  <c r="AE193" i="6"/>
  <c r="A193" i="6"/>
  <c r="AE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D178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D174" i="6"/>
  <c r="C174" i="6"/>
  <c r="B174" i="6"/>
  <c r="A174" i="6"/>
  <c r="AE173" i="6"/>
  <c r="A173" i="6"/>
  <c r="C172" i="6"/>
  <c r="B172" i="6"/>
  <c r="A172" i="6"/>
  <c r="AE171" i="6"/>
  <c r="A171" i="6"/>
  <c r="AE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D163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D153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AE149" i="6"/>
  <c r="A149" i="6"/>
  <c r="C148" i="6"/>
  <c r="B148" i="6"/>
  <c r="A148" i="6"/>
  <c r="C147" i="6"/>
  <c r="B147" i="6"/>
  <c r="A147" i="6"/>
  <c r="AE146" i="6"/>
  <c r="A146" i="6"/>
  <c r="AE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D138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D129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AE125" i="6"/>
  <c r="A125" i="6"/>
  <c r="C124" i="6"/>
  <c r="B124" i="6"/>
  <c r="A124" i="6"/>
  <c r="C123" i="6"/>
  <c r="B123" i="6"/>
  <c r="A123" i="6"/>
  <c r="AE122" i="6"/>
  <c r="A122" i="6"/>
  <c r="AE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D108" i="6"/>
  <c r="C108" i="6"/>
  <c r="B108" i="6"/>
  <c r="A108" i="6"/>
  <c r="C107" i="6"/>
  <c r="B107" i="6"/>
  <c r="A107" i="6"/>
  <c r="C106" i="6"/>
  <c r="B106" i="6"/>
  <c r="A106" i="6"/>
  <c r="AE105" i="6"/>
  <c r="A105" i="6"/>
  <c r="C104" i="6"/>
  <c r="B104" i="6"/>
  <c r="A104" i="6"/>
  <c r="C103" i="6"/>
  <c r="B103" i="6"/>
  <c r="A103" i="6"/>
  <c r="AE102" i="6"/>
  <c r="A102" i="6"/>
  <c r="AE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AE90" i="6"/>
  <c r="A90" i="6"/>
  <c r="C89" i="6"/>
  <c r="B89" i="6"/>
  <c r="A89" i="6"/>
  <c r="AE88" i="6"/>
  <c r="A88" i="6"/>
  <c r="AE87" i="6"/>
  <c r="A87" i="6"/>
  <c r="C86" i="6"/>
  <c r="B86" i="6"/>
  <c r="A86" i="6"/>
  <c r="C85" i="6"/>
  <c r="B85" i="6"/>
  <c r="A85" i="6"/>
  <c r="C84" i="6"/>
  <c r="B84" i="6"/>
  <c r="A84" i="6"/>
  <c r="D83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D78" i="6"/>
  <c r="C78" i="6"/>
  <c r="B78" i="6"/>
  <c r="A78" i="6"/>
  <c r="AE77" i="6"/>
  <c r="A77" i="6"/>
  <c r="C76" i="6"/>
  <c r="B76" i="6"/>
  <c r="A76" i="6"/>
  <c r="C75" i="6"/>
  <c r="B75" i="6"/>
  <c r="A75" i="6"/>
  <c r="C74" i="6"/>
  <c r="B74" i="6"/>
  <c r="A74" i="6"/>
  <c r="AE73" i="6"/>
  <c r="A73" i="6"/>
  <c r="AE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AE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AE59" i="6"/>
  <c r="A59" i="6"/>
  <c r="AE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AE51" i="6"/>
  <c r="A51" i="6"/>
  <c r="C50" i="6"/>
  <c r="B50" i="6"/>
  <c r="A50" i="6"/>
  <c r="AE49" i="6"/>
  <c r="A49" i="6"/>
  <c r="AE48" i="6"/>
  <c r="A48" i="6"/>
  <c r="D47" i="6"/>
  <c r="C47" i="6"/>
  <c r="B47" i="6"/>
  <c r="A47" i="6"/>
  <c r="C46" i="6"/>
  <c r="B46" i="6"/>
  <c r="A46" i="6"/>
  <c r="AE45" i="6"/>
  <c r="A45" i="6"/>
  <c r="AE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D24" i="6"/>
  <c r="C24" i="6"/>
  <c r="B24" i="6"/>
  <c r="A24" i="6"/>
  <c r="D23" i="6"/>
  <c r="C23" i="6"/>
  <c r="B23" i="6"/>
  <c r="A23" i="6"/>
  <c r="AE22" i="6"/>
  <c r="A22" i="6"/>
  <c r="AE21" i="6"/>
  <c r="A21" i="6"/>
  <c r="AE20" i="6"/>
  <c r="AD13" i="6"/>
  <c r="AD12" i="6"/>
  <c r="A12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A76" i="3"/>
  <c r="CY76" i="3"/>
  <c r="CZ76" i="3"/>
  <c r="DA76" i="3"/>
  <c r="A77" i="3"/>
  <c r="CY77" i="3"/>
  <c r="CZ77" i="3"/>
  <c r="DA77" i="3"/>
  <c r="A78" i="3"/>
  <c r="CY78" i="3"/>
  <c r="CZ78" i="3"/>
  <c r="DA78" i="3"/>
  <c r="A79" i="3"/>
  <c r="CY79" i="3"/>
  <c r="CZ79" i="3"/>
  <c r="DA79" i="3"/>
  <c r="A80" i="3"/>
  <c r="CY80" i="3"/>
  <c r="CZ80" i="3"/>
  <c r="DA80" i="3"/>
  <c r="A81" i="3"/>
  <c r="CY81" i="3"/>
  <c r="CZ81" i="3"/>
  <c r="DA81" i="3"/>
  <c r="A82" i="3"/>
  <c r="CY82" i="3"/>
  <c r="CZ82" i="3"/>
  <c r="DA82" i="3"/>
  <c r="A83" i="3"/>
  <c r="CY83" i="3"/>
  <c r="CZ83" i="3"/>
  <c r="DA83" i="3"/>
  <c r="A84" i="3"/>
  <c r="CY84" i="3"/>
  <c r="CZ84" i="3"/>
  <c r="DA84" i="3"/>
  <c r="A85" i="3"/>
  <c r="CY85" i="3"/>
  <c r="CZ85" i="3"/>
  <c r="DA85" i="3"/>
  <c r="A86" i="3"/>
  <c r="CY86" i="3"/>
  <c r="CZ86" i="3"/>
  <c r="DA86" i="3"/>
  <c r="A87" i="3"/>
  <c r="CY87" i="3"/>
  <c r="CZ87" i="3"/>
  <c r="DA87" i="3"/>
  <c r="A88" i="3"/>
  <c r="CY88" i="3"/>
  <c r="CZ88" i="3"/>
  <c r="DA88" i="3"/>
  <c r="A89" i="3"/>
  <c r="CY89" i="3"/>
  <c r="CZ89" i="3"/>
  <c r="DA89" i="3"/>
  <c r="A90" i="3"/>
  <c r="CY90" i="3"/>
  <c r="CZ90" i="3"/>
  <c r="DA90" i="3"/>
  <c r="A91" i="3"/>
  <c r="CY91" i="3"/>
  <c r="CZ91" i="3"/>
  <c r="DA91" i="3"/>
  <c r="A92" i="3"/>
  <c r="CY92" i="3"/>
  <c r="CZ92" i="3"/>
  <c r="DA92" i="3"/>
  <c r="A93" i="3"/>
  <c r="CY93" i="3"/>
  <c r="CZ93" i="3"/>
  <c r="DA93" i="3"/>
  <c r="A94" i="3"/>
  <c r="CY94" i="3"/>
  <c r="CZ94" i="3"/>
  <c r="DA94" i="3"/>
  <c r="A95" i="3"/>
  <c r="CY95" i="3"/>
  <c r="CZ95" i="3"/>
  <c r="DA95" i="3"/>
  <c r="A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Y100" i="3"/>
  <c r="CZ100" i="3"/>
  <c r="DA100" i="3"/>
  <c r="A101" i="3"/>
  <c r="CY101" i="3"/>
  <c r="CZ101" i="3"/>
  <c r="DA101" i="3"/>
  <c r="A102" i="3"/>
  <c r="CY102" i="3"/>
  <c r="CZ102" i="3"/>
  <c r="DA102" i="3"/>
  <c r="A103" i="3"/>
  <c r="CY103" i="3"/>
  <c r="CZ103" i="3"/>
  <c r="DA103" i="3"/>
  <c r="A104" i="3"/>
  <c r="CY104" i="3"/>
  <c r="CZ104" i="3"/>
  <c r="DA104" i="3"/>
  <c r="A105" i="3"/>
  <c r="CY105" i="3"/>
  <c r="CZ105" i="3"/>
  <c r="DA105" i="3"/>
  <c r="A106" i="3"/>
  <c r="CY106" i="3"/>
  <c r="CZ106" i="3"/>
  <c r="DA106" i="3"/>
  <c r="A107" i="3"/>
  <c r="CY107" i="3"/>
  <c r="CZ107" i="3"/>
  <c r="DA107" i="3"/>
  <c r="A108" i="3"/>
  <c r="CY108" i="3"/>
  <c r="CZ108" i="3"/>
  <c r="DA108" i="3"/>
  <c r="A109" i="3"/>
  <c r="CY109" i="3"/>
  <c r="CZ109" i="3"/>
  <c r="DA109" i="3"/>
  <c r="A110" i="3"/>
  <c r="CY110" i="3"/>
  <c r="CZ110" i="3"/>
  <c r="DA110" i="3"/>
  <c r="A111" i="3"/>
  <c r="CY111" i="3"/>
  <c r="CZ111" i="3"/>
  <c r="DA111" i="3"/>
  <c r="A112" i="3"/>
  <c r="CY112" i="3"/>
  <c r="CZ112" i="3"/>
  <c r="DA112" i="3"/>
  <c r="A113" i="3"/>
  <c r="CY113" i="3"/>
  <c r="CZ113" i="3"/>
  <c r="DA113" i="3"/>
  <c r="A114" i="3"/>
  <c r="CY114" i="3"/>
  <c r="CZ114" i="3"/>
  <c r="DA114" i="3"/>
  <c r="A115" i="3"/>
  <c r="CY115" i="3"/>
  <c r="CZ115" i="3"/>
  <c r="DA115" i="3"/>
  <c r="A116" i="3"/>
  <c r="CY116" i="3"/>
  <c r="CZ116" i="3"/>
  <c r="DA116" i="3"/>
  <c r="A117" i="3"/>
  <c r="CY117" i="3"/>
  <c r="CZ117" i="3"/>
  <c r="DA117" i="3"/>
  <c r="A118" i="3"/>
  <c r="CY118" i="3"/>
  <c r="CZ118" i="3"/>
  <c r="DA118" i="3"/>
  <c r="A119" i="3"/>
  <c r="CY119" i="3"/>
  <c r="CZ119" i="3"/>
  <c r="DA119" i="3"/>
  <c r="A120" i="3"/>
  <c r="CY120" i="3"/>
  <c r="CZ120" i="3"/>
  <c r="DA120" i="3"/>
  <c r="A121" i="3"/>
  <c r="CY121" i="3"/>
  <c r="CZ121" i="3"/>
  <c r="DA121" i="3"/>
  <c r="A122" i="3"/>
  <c r="CY122" i="3"/>
  <c r="CZ122" i="3"/>
  <c r="DA122" i="3"/>
  <c r="A123" i="3"/>
  <c r="CY123" i="3"/>
  <c r="CZ123" i="3"/>
  <c r="DA123" i="3"/>
  <c r="A124" i="3"/>
  <c r="CY124" i="3"/>
  <c r="CZ124" i="3"/>
  <c r="DA124" i="3"/>
  <c r="A125" i="3"/>
  <c r="CY125" i="3"/>
  <c r="CZ125" i="3"/>
  <c r="DA125" i="3"/>
  <c r="A126" i="3"/>
  <c r="CY126" i="3"/>
  <c r="CZ126" i="3"/>
  <c r="DA126" i="3"/>
  <c r="A127" i="3"/>
  <c r="CY127" i="3"/>
  <c r="CZ127" i="3"/>
  <c r="DA127" i="3"/>
  <c r="A128" i="3"/>
  <c r="CY128" i="3"/>
  <c r="CZ128" i="3"/>
  <c r="DA128" i="3"/>
  <c r="A129" i="3"/>
  <c r="CY129" i="3"/>
  <c r="CZ129" i="3"/>
  <c r="DA129" i="3"/>
  <c r="A130" i="3"/>
  <c r="CY130" i="3"/>
  <c r="CZ130" i="3"/>
  <c r="DA130" i="3"/>
  <c r="A131" i="3"/>
  <c r="CY131" i="3"/>
  <c r="CZ131" i="3"/>
  <c r="DA131" i="3"/>
  <c r="A132" i="3"/>
  <c r="CY132" i="3"/>
  <c r="CZ132" i="3"/>
  <c r="DA132" i="3"/>
  <c r="A133" i="3"/>
  <c r="CY133" i="3"/>
  <c r="CZ133" i="3"/>
  <c r="DA133" i="3"/>
  <c r="A134" i="3"/>
  <c r="CY134" i="3"/>
  <c r="CZ134" i="3"/>
  <c r="DA134" i="3"/>
  <c r="A135" i="3"/>
  <c r="CY135" i="3"/>
  <c r="CZ135" i="3"/>
  <c r="DA135" i="3"/>
  <c r="A136" i="3"/>
  <c r="CY136" i="3"/>
  <c r="CZ136" i="3"/>
  <c r="DA136" i="3"/>
  <c r="A137" i="3"/>
  <c r="CY137" i="3"/>
  <c r="CZ137" i="3"/>
  <c r="DA137" i="3"/>
  <c r="A138" i="3"/>
  <c r="CY138" i="3"/>
  <c r="CZ138" i="3"/>
  <c r="DA138" i="3"/>
  <c r="A139" i="3"/>
  <c r="CY139" i="3"/>
  <c r="CZ139" i="3"/>
  <c r="DA139" i="3"/>
  <c r="A140" i="3"/>
  <c r="CY140" i="3"/>
  <c r="CZ140" i="3"/>
  <c r="DA140" i="3"/>
  <c r="A141" i="3"/>
  <c r="CY141" i="3"/>
  <c r="CZ141" i="3"/>
  <c r="DA141" i="3"/>
  <c r="A142" i="3"/>
  <c r="CY142" i="3"/>
  <c r="CZ142" i="3"/>
  <c r="DA142" i="3"/>
  <c r="A143" i="3"/>
  <c r="CY143" i="3"/>
  <c r="CZ143" i="3"/>
  <c r="DA143" i="3"/>
  <c r="A144" i="3"/>
  <c r="CY144" i="3"/>
  <c r="CZ144" i="3"/>
  <c r="DA144" i="3"/>
  <c r="A145" i="3"/>
  <c r="CY145" i="3"/>
  <c r="CZ145" i="3"/>
  <c r="DA145" i="3"/>
  <c r="A146" i="3"/>
  <c r="CY146" i="3"/>
  <c r="CZ146" i="3"/>
  <c r="DA146" i="3"/>
  <c r="A147" i="3"/>
  <c r="CY147" i="3"/>
  <c r="CZ147" i="3"/>
  <c r="DA147" i="3"/>
  <c r="A148" i="3"/>
  <c r="CY148" i="3"/>
  <c r="CZ148" i="3"/>
  <c r="DA148" i="3"/>
  <c r="A149" i="3"/>
  <c r="CY149" i="3"/>
  <c r="CZ149" i="3"/>
  <c r="DA149" i="3"/>
  <c r="A150" i="3"/>
  <c r="CY150" i="3"/>
  <c r="CZ150" i="3"/>
  <c r="DA150" i="3"/>
  <c r="A151" i="3"/>
  <c r="CY151" i="3"/>
  <c r="CZ151" i="3"/>
  <c r="DA151" i="3"/>
  <c r="A152" i="3"/>
  <c r="CY152" i="3"/>
  <c r="CZ152" i="3"/>
  <c r="DA152" i="3"/>
  <c r="A153" i="3"/>
  <c r="CY153" i="3"/>
  <c r="CZ153" i="3"/>
  <c r="DA153" i="3"/>
  <c r="A154" i="3"/>
  <c r="CY154" i="3"/>
  <c r="CZ154" i="3"/>
  <c r="DA154" i="3"/>
  <c r="A155" i="3"/>
  <c r="CY155" i="3"/>
  <c r="CZ155" i="3"/>
  <c r="DA155" i="3"/>
  <c r="A156" i="3"/>
  <c r="CY156" i="3"/>
  <c r="CZ156" i="3"/>
  <c r="DA156" i="3"/>
  <c r="A157" i="3"/>
  <c r="CY157" i="3"/>
  <c r="CZ157" i="3"/>
  <c r="DA157" i="3"/>
  <c r="A158" i="3"/>
  <c r="CY158" i="3"/>
  <c r="CZ158" i="3"/>
  <c r="DA158" i="3"/>
  <c r="A159" i="3"/>
  <c r="CY159" i="3"/>
  <c r="CZ159" i="3"/>
  <c r="DA159" i="3"/>
  <c r="A160" i="3"/>
  <c r="CY160" i="3"/>
  <c r="CZ160" i="3"/>
  <c r="DA160" i="3"/>
  <c r="A161" i="3"/>
  <c r="CY161" i="3"/>
  <c r="CZ161" i="3"/>
  <c r="DA161" i="3"/>
  <c r="A162" i="3"/>
  <c r="CY162" i="3"/>
  <c r="CZ162" i="3"/>
  <c r="DA162" i="3"/>
  <c r="A163" i="3"/>
  <c r="CY163" i="3"/>
  <c r="CZ163" i="3"/>
  <c r="DA163" i="3"/>
  <c r="A164" i="3"/>
  <c r="CY164" i="3"/>
  <c r="CZ164" i="3"/>
  <c r="DA164" i="3"/>
  <c r="A165" i="3"/>
  <c r="CY165" i="3"/>
  <c r="CZ165" i="3"/>
  <c r="DA165" i="3"/>
  <c r="A166" i="3"/>
  <c r="CY166" i="3"/>
  <c r="CZ166" i="3"/>
  <c r="DA166" i="3"/>
  <c r="A167" i="3"/>
  <c r="CY167" i="3"/>
  <c r="CZ167" i="3"/>
  <c r="DA167" i="3"/>
  <c r="A168" i="3"/>
  <c r="CY168" i="3"/>
  <c r="CZ168" i="3"/>
  <c r="DA168" i="3"/>
  <c r="A169" i="3"/>
  <c r="CY169" i="3"/>
  <c r="CZ169" i="3"/>
  <c r="DA169" i="3"/>
  <c r="A170" i="3"/>
  <c r="CY170" i="3"/>
  <c r="CZ170" i="3"/>
  <c r="DA170" i="3"/>
  <c r="A171" i="3"/>
  <c r="CY171" i="3"/>
  <c r="CZ171" i="3"/>
  <c r="DA171" i="3"/>
  <c r="A172" i="3"/>
  <c r="CY172" i="3"/>
  <c r="CZ172" i="3"/>
  <c r="DA172" i="3"/>
  <c r="A173" i="3"/>
  <c r="CY173" i="3"/>
  <c r="CZ173" i="3"/>
  <c r="DA173" i="3"/>
  <c r="A174" i="3"/>
  <c r="CY174" i="3"/>
  <c r="CZ174" i="3"/>
  <c r="DA174" i="3"/>
  <c r="A175" i="3"/>
  <c r="CY175" i="3"/>
  <c r="CZ175" i="3"/>
  <c r="DA175" i="3"/>
  <c r="A176" i="3"/>
  <c r="CY176" i="3"/>
  <c r="CZ176" i="3"/>
  <c r="DA176" i="3"/>
  <c r="A177" i="3"/>
  <c r="CY177" i="3"/>
  <c r="CZ177" i="3"/>
  <c r="DA177" i="3"/>
  <c r="A178" i="3"/>
  <c r="CY178" i="3"/>
  <c r="CZ178" i="3"/>
  <c r="DA178" i="3"/>
  <c r="A179" i="3"/>
  <c r="CY179" i="3"/>
  <c r="CZ179" i="3"/>
  <c r="DA179" i="3"/>
  <c r="A180" i="3"/>
  <c r="CY180" i="3"/>
  <c r="CZ180" i="3"/>
  <c r="DA180" i="3"/>
  <c r="A181" i="3"/>
  <c r="CY181" i="3"/>
  <c r="CZ181" i="3"/>
  <c r="DA181" i="3"/>
  <c r="A182" i="3"/>
  <c r="CY182" i="3"/>
  <c r="CZ182" i="3"/>
  <c r="DA182" i="3"/>
  <c r="A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Y188" i="3"/>
  <c r="CZ188" i="3"/>
  <c r="DA188" i="3"/>
  <c r="A189" i="3"/>
  <c r="CY189" i="3"/>
  <c r="CZ189" i="3"/>
  <c r="DA189" i="3"/>
  <c r="A190" i="3"/>
  <c r="CY190" i="3"/>
  <c r="CZ190" i="3"/>
  <c r="DA190" i="3"/>
  <c r="A191" i="3"/>
  <c r="CY191" i="3"/>
  <c r="CZ191" i="3"/>
  <c r="DA191" i="3"/>
  <c r="A192" i="3"/>
  <c r="CY192" i="3"/>
  <c r="CZ192" i="3"/>
  <c r="DA192" i="3"/>
  <c r="A193" i="3"/>
  <c r="CY193" i="3"/>
  <c r="CZ193" i="3"/>
  <c r="DA193" i="3"/>
  <c r="A194" i="3"/>
  <c r="CY194" i="3"/>
  <c r="CZ194" i="3"/>
  <c r="DA194" i="3"/>
  <c r="A195" i="3"/>
  <c r="CY195" i="3"/>
  <c r="CZ195" i="3"/>
  <c r="DA195" i="3"/>
  <c r="A196" i="3"/>
  <c r="CY196" i="3"/>
  <c r="CZ196" i="3"/>
  <c r="DA196" i="3"/>
  <c r="A197" i="3"/>
  <c r="CY197" i="3"/>
  <c r="CZ197" i="3"/>
  <c r="DA197" i="3"/>
  <c r="A198" i="3"/>
  <c r="CY198" i="3"/>
  <c r="CZ198" i="3"/>
  <c r="DA198" i="3"/>
  <c r="A199" i="3"/>
  <c r="CY199" i="3"/>
  <c r="CZ199" i="3"/>
  <c r="DA199" i="3"/>
  <c r="A200" i="3"/>
  <c r="CY200" i="3"/>
  <c r="CZ200" i="3"/>
  <c r="DA200" i="3"/>
  <c r="A201" i="3"/>
  <c r="CY201" i="3"/>
  <c r="CZ201" i="3"/>
  <c r="DA201" i="3"/>
  <c r="A202" i="3"/>
  <c r="CY202" i="3"/>
  <c r="CZ202" i="3"/>
  <c r="DA202" i="3"/>
  <c r="A203" i="3"/>
  <c r="CY203" i="3"/>
  <c r="CZ203" i="3"/>
  <c r="DA203" i="3"/>
  <c r="A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Y211" i="3"/>
  <c r="CZ211" i="3"/>
  <c r="DA211" i="3"/>
  <c r="A212" i="3"/>
  <c r="CY212" i="3"/>
  <c r="CZ212" i="3"/>
  <c r="DA212" i="3"/>
  <c r="A213" i="3"/>
  <c r="CY213" i="3"/>
  <c r="CZ213" i="3"/>
  <c r="DA213" i="3"/>
  <c r="A214" i="3"/>
  <c r="CY214" i="3"/>
  <c r="CZ214" i="3"/>
  <c r="DA214" i="3"/>
  <c r="A215" i="3"/>
  <c r="CY215" i="3"/>
  <c r="CZ215" i="3"/>
  <c r="DA215" i="3"/>
  <c r="A216" i="3"/>
  <c r="CY216" i="3"/>
  <c r="CZ216" i="3"/>
  <c r="DA216" i="3"/>
  <c r="A217" i="3"/>
  <c r="CY217" i="3"/>
  <c r="CZ217" i="3"/>
  <c r="DA217" i="3"/>
  <c r="A218" i="3"/>
  <c r="CY218" i="3"/>
  <c r="CZ218" i="3"/>
  <c r="DA218" i="3"/>
  <c r="A219" i="3"/>
  <c r="CY219" i="3"/>
  <c r="CZ219" i="3"/>
  <c r="DA219" i="3"/>
  <c r="A220" i="3"/>
  <c r="CY220" i="3"/>
  <c r="CZ220" i="3"/>
  <c r="DA220" i="3"/>
  <c r="A221" i="3"/>
  <c r="CY221" i="3"/>
  <c r="CZ221" i="3"/>
  <c r="DA221" i="3"/>
  <c r="A222" i="3"/>
  <c r="CY222" i="3"/>
  <c r="CZ222" i="3"/>
  <c r="DA222" i="3"/>
  <c r="A223" i="3"/>
  <c r="CY223" i="3"/>
  <c r="CZ223" i="3"/>
  <c r="DA223" i="3"/>
  <c r="A224" i="3"/>
  <c r="CY224" i="3"/>
  <c r="CZ224" i="3"/>
  <c r="DA224" i="3"/>
  <c r="A225" i="3"/>
  <c r="CY225" i="3"/>
  <c r="CZ225" i="3"/>
  <c r="DA225" i="3"/>
  <c r="A226" i="3"/>
  <c r="CY226" i="3"/>
  <c r="CZ226" i="3"/>
  <c r="DA226" i="3"/>
  <c r="A227" i="3"/>
  <c r="CY227" i="3"/>
  <c r="CZ227" i="3"/>
  <c r="DA227" i="3"/>
  <c r="A228" i="3"/>
  <c r="CY228" i="3"/>
  <c r="CZ228" i="3"/>
  <c r="DA228" i="3"/>
  <c r="A229" i="3"/>
  <c r="CY229" i="3"/>
  <c r="CZ229" i="3"/>
  <c r="DA229" i="3"/>
  <c r="A230" i="3"/>
  <c r="CY230" i="3"/>
  <c r="CZ230" i="3"/>
  <c r="DA230" i="3"/>
  <c r="A231" i="3"/>
  <c r="CY231" i="3"/>
  <c r="CZ231" i="3"/>
  <c r="DA231" i="3"/>
  <c r="A232" i="3"/>
  <c r="CY232" i="3"/>
  <c r="CZ232" i="3"/>
  <c r="DA232" i="3"/>
  <c r="A233" i="3"/>
  <c r="CY233" i="3"/>
  <c r="CZ233" i="3"/>
  <c r="DA233" i="3"/>
  <c r="A234" i="3"/>
  <c r="CY234" i="3"/>
  <c r="CZ234" i="3"/>
  <c r="DA234" i="3"/>
  <c r="A235" i="3"/>
  <c r="CY235" i="3"/>
  <c r="CZ235" i="3"/>
  <c r="DA235" i="3"/>
  <c r="A236" i="3"/>
  <c r="CY236" i="3"/>
  <c r="CZ236" i="3"/>
  <c r="DA236" i="3"/>
  <c r="A237" i="3"/>
  <c r="CY237" i="3"/>
  <c r="CZ237" i="3"/>
  <c r="DA237" i="3"/>
  <c r="A238" i="3"/>
  <c r="CY238" i="3"/>
  <c r="CZ238" i="3"/>
  <c r="DA238" i="3"/>
  <c r="A239" i="3"/>
  <c r="CY239" i="3"/>
  <c r="CZ239" i="3"/>
  <c r="DA239" i="3"/>
  <c r="A240" i="3"/>
  <c r="CY240" i="3"/>
  <c r="CZ240" i="3"/>
  <c r="DA240" i="3"/>
  <c r="A241" i="3"/>
  <c r="CY241" i="3"/>
  <c r="CZ241" i="3"/>
  <c r="DA241" i="3"/>
  <c r="A242" i="3"/>
  <c r="CY242" i="3"/>
  <c r="CZ242" i="3"/>
  <c r="DA242" i="3"/>
  <c r="A243" i="3"/>
  <c r="CY243" i="3"/>
  <c r="CZ243" i="3"/>
  <c r="DA243" i="3"/>
  <c r="A244" i="3"/>
  <c r="CY244" i="3"/>
  <c r="CZ244" i="3"/>
  <c r="DA244" i="3"/>
  <c r="A245" i="3"/>
  <c r="CY245" i="3"/>
  <c r="CZ245" i="3"/>
  <c r="DA245" i="3"/>
  <c r="A246" i="3"/>
  <c r="CY246" i="3"/>
  <c r="CZ246" i="3"/>
  <c r="DA246" i="3"/>
  <c r="A247" i="3"/>
  <c r="CY247" i="3"/>
  <c r="CZ247" i="3"/>
  <c r="DA247" i="3"/>
  <c r="A248" i="3"/>
  <c r="CY248" i="3"/>
  <c r="CZ248" i="3"/>
  <c r="DA248" i="3"/>
  <c r="A249" i="3"/>
  <c r="CY249" i="3"/>
  <c r="CZ249" i="3"/>
  <c r="DA249" i="3"/>
  <c r="A250" i="3"/>
  <c r="CY250" i="3"/>
  <c r="CZ250" i="3"/>
  <c r="DA250" i="3"/>
  <c r="A251" i="3"/>
  <c r="CY251" i="3"/>
  <c r="CZ251" i="3"/>
  <c r="DA251" i="3"/>
  <c r="A252" i="3"/>
  <c r="CY252" i="3"/>
  <c r="CZ252" i="3"/>
  <c r="DA252" i="3"/>
  <c r="A253" i="3"/>
  <c r="CY253" i="3"/>
  <c r="CZ253" i="3"/>
  <c r="DA253" i="3"/>
  <c r="A254" i="3"/>
  <c r="CY254" i="3"/>
  <c r="CZ254" i="3"/>
  <c r="DA254" i="3"/>
  <c r="A255" i="3"/>
  <c r="CY255" i="3"/>
  <c r="CZ255" i="3"/>
  <c r="DA255" i="3"/>
  <c r="A256" i="3"/>
  <c r="CY256" i="3"/>
  <c r="CZ256" i="3"/>
  <c r="DA256" i="3"/>
  <c r="A257" i="3"/>
  <c r="CY257" i="3"/>
  <c r="CZ257" i="3"/>
  <c r="DA257" i="3"/>
  <c r="A258" i="3"/>
  <c r="CY258" i="3"/>
  <c r="CZ258" i="3"/>
  <c r="DA258" i="3"/>
  <c r="A259" i="3"/>
  <c r="CY259" i="3"/>
  <c r="CZ259" i="3"/>
  <c r="DA259" i="3"/>
  <c r="A260" i="3"/>
  <c r="CY260" i="3"/>
  <c r="CZ260" i="3"/>
  <c r="DA260" i="3"/>
  <c r="A261" i="3"/>
  <c r="CY261" i="3"/>
  <c r="CZ261" i="3"/>
  <c r="DA261" i="3"/>
  <c r="A262" i="3"/>
  <c r="CY262" i="3"/>
  <c r="CZ262" i="3"/>
  <c r="DA262" i="3"/>
  <c r="A263" i="3"/>
  <c r="CY263" i="3"/>
  <c r="CZ263" i="3"/>
  <c r="DA263" i="3"/>
  <c r="A264" i="3"/>
  <c r="CY264" i="3"/>
  <c r="CZ264" i="3"/>
  <c r="DA264" i="3"/>
  <c r="A265" i="3"/>
  <c r="CY265" i="3"/>
  <c r="CZ265" i="3"/>
  <c r="DA265" i="3"/>
  <c r="A266" i="3"/>
  <c r="CY266" i="3"/>
  <c r="CZ266" i="3"/>
  <c r="DA266" i="3"/>
  <c r="A267" i="3"/>
  <c r="CY267" i="3"/>
  <c r="CZ267" i="3"/>
  <c r="DA267" i="3"/>
  <c r="A268" i="3"/>
  <c r="CY268" i="3"/>
  <c r="CZ268" i="3"/>
  <c r="DA268" i="3"/>
  <c r="A269" i="3"/>
  <c r="CY269" i="3"/>
  <c r="CZ269" i="3"/>
  <c r="DA269" i="3"/>
  <c r="A270" i="3"/>
  <c r="CY270" i="3"/>
  <c r="CZ270" i="3"/>
  <c r="DA270" i="3"/>
  <c r="A271" i="3"/>
  <c r="CY271" i="3"/>
  <c r="CZ271" i="3"/>
  <c r="DA271" i="3"/>
  <c r="A272" i="3"/>
  <c r="CY272" i="3"/>
  <c r="CZ272" i="3"/>
  <c r="DA272" i="3"/>
  <c r="A273" i="3"/>
  <c r="CY273" i="3"/>
  <c r="CZ273" i="3"/>
  <c r="DA273" i="3"/>
  <c r="A274" i="3"/>
  <c r="CY274" i="3"/>
  <c r="CZ274" i="3"/>
  <c r="DA274" i="3"/>
  <c r="A275" i="3"/>
  <c r="CY275" i="3"/>
  <c r="CZ275" i="3"/>
  <c r="DA275" i="3"/>
  <c r="A276" i="3"/>
  <c r="CY276" i="3"/>
  <c r="CZ276" i="3"/>
  <c r="DA276" i="3"/>
  <c r="A277" i="3"/>
  <c r="CY277" i="3"/>
  <c r="CZ277" i="3"/>
  <c r="DA277" i="3"/>
  <c r="A278" i="3"/>
  <c r="CY278" i="3"/>
  <c r="CZ278" i="3"/>
  <c r="DA278" i="3"/>
  <c r="A279" i="3"/>
  <c r="CY279" i="3"/>
  <c r="CZ279" i="3"/>
  <c r="DA279" i="3"/>
  <c r="A280" i="3"/>
  <c r="CY280" i="3"/>
  <c r="CZ280" i="3"/>
  <c r="DA280" i="3"/>
  <c r="A281" i="3"/>
  <c r="CY281" i="3"/>
  <c r="CZ281" i="3"/>
  <c r="DA281" i="3"/>
  <c r="A282" i="3"/>
  <c r="CY282" i="3"/>
  <c r="CZ282" i="3"/>
  <c r="DA282" i="3"/>
  <c r="A283" i="3"/>
  <c r="CY283" i="3"/>
  <c r="CZ283" i="3"/>
  <c r="DA283" i="3"/>
  <c r="A284" i="3"/>
  <c r="CY284" i="3"/>
  <c r="CZ284" i="3"/>
  <c r="DA284" i="3"/>
  <c r="A285" i="3"/>
  <c r="CY285" i="3"/>
  <c r="CZ285" i="3"/>
  <c r="DA285" i="3"/>
  <c r="A286" i="3"/>
  <c r="CY286" i="3"/>
  <c r="CZ286" i="3"/>
  <c r="DA286" i="3"/>
  <c r="A287" i="3"/>
  <c r="CX287" i="3"/>
  <c r="CY287" i="3"/>
  <c r="CZ287" i="3"/>
  <c r="DA287" i="3"/>
  <c r="A288" i="3"/>
  <c r="CX288" i="3"/>
  <c r="CY288" i="3"/>
  <c r="CZ288" i="3"/>
  <c r="DA288" i="3"/>
  <c r="A289" i="3"/>
  <c r="CY289" i="3"/>
  <c r="CZ289" i="3"/>
  <c r="DA289" i="3"/>
  <c r="A290" i="3"/>
  <c r="CY290" i="3"/>
  <c r="CZ290" i="3"/>
  <c r="DA290" i="3"/>
  <c r="A291" i="3"/>
  <c r="CY291" i="3"/>
  <c r="CZ291" i="3"/>
  <c r="DA291" i="3"/>
  <c r="A292" i="3"/>
  <c r="CY292" i="3"/>
  <c r="CZ292" i="3"/>
  <c r="DA292" i="3"/>
  <c r="A293" i="3"/>
  <c r="CY293" i="3"/>
  <c r="CZ293" i="3"/>
  <c r="DA293" i="3"/>
  <c r="A294" i="3"/>
  <c r="CY294" i="3"/>
  <c r="CZ294" i="3"/>
  <c r="DA294" i="3"/>
  <c r="A295" i="3"/>
  <c r="CY295" i="3"/>
  <c r="CZ295" i="3"/>
  <c r="DA295" i="3"/>
  <c r="A296" i="3"/>
  <c r="CY296" i="3"/>
  <c r="CZ296" i="3"/>
  <c r="DA296" i="3"/>
  <c r="A297" i="3"/>
  <c r="CY297" i="3"/>
  <c r="CZ297" i="3"/>
  <c r="DA297" i="3"/>
  <c r="A298" i="3"/>
  <c r="CY298" i="3"/>
  <c r="CZ298" i="3"/>
  <c r="DA298" i="3"/>
  <c r="A299" i="3"/>
  <c r="CY299" i="3"/>
  <c r="CZ299" i="3"/>
  <c r="DA299" i="3"/>
  <c r="A300" i="3"/>
  <c r="CY300" i="3"/>
  <c r="CZ300" i="3"/>
  <c r="DA300" i="3"/>
  <c r="A301" i="3"/>
  <c r="CY301" i="3"/>
  <c r="CZ301" i="3"/>
  <c r="DA301" i="3"/>
  <c r="A302" i="3"/>
  <c r="CY302" i="3"/>
  <c r="CZ302" i="3"/>
  <c r="DA302" i="3"/>
  <c r="A303" i="3"/>
  <c r="CY303" i="3"/>
  <c r="CZ303" i="3"/>
  <c r="DA303" i="3"/>
  <c r="A304" i="3"/>
  <c r="CY304" i="3"/>
  <c r="CZ304" i="3"/>
  <c r="DA304" i="3"/>
  <c r="A305" i="3"/>
  <c r="CY305" i="3"/>
  <c r="CZ305" i="3"/>
  <c r="DA305" i="3"/>
  <c r="A306" i="3"/>
  <c r="CY306" i="3"/>
  <c r="CZ306" i="3"/>
  <c r="DA306" i="3"/>
  <c r="A307" i="3"/>
  <c r="CY307" i="3"/>
  <c r="CZ307" i="3"/>
  <c r="DA307" i="3"/>
  <c r="A308" i="3"/>
  <c r="CY308" i="3"/>
  <c r="CZ308" i="3"/>
  <c r="DA308" i="3"/>
  <c r="A309" i="3"/>
  <c r="CY309" i="3"/>
  <c r="CZ309" i="3"/>
  <c r="DA309" i="3"/>
  <c r="A310" i="3"/>
  <c r="CY310" i="3"/>
  <c r="CZ310" i="3"/>
  <c r="DA310" i="3"/>
  <c r="A311" i="3"/>
  <c r="CY311" i="3"/>
  <c r="CZ311" i="3"/>
  <c r="DA311" i="3"/>
  <c r="A312" i="3"/>
  <c r="CY312" i="3"/>
  <c r="CZ312" i="3"/>
  <c r="DA312" i="3"/>
  <c r="A313" i="3"/>
  <c r="CY313" i="3"/>
  <c r="CZ313" i="3"/>
  <c r="DA313" i="3"/>
  <c r="A314" i="3"/>
  <c r="CY314" i="3"/>
  <c r="CZ314" i="3"/>
  <c r="DA314" i="3"/>
  <c r="A315" i="3"/>
  <c r="CY315" i="3"/>
  <c r="CZ315" i="3"/>
  <c r="DA315" i="3"/>
  <c r="A316" i="3"/>
  <c r="CY316" i="3"/>
  <c r="CZ316" i="3"/>
  <c r="DA316" i="3"/>
  <c r="A317" i="3"/>
  <c r="CY317" i="3"/>
  <c r="CZ317" i="3"/>
  <c r="DA317" i="3"/>
  <c r="A318" i="3"/>
  <c r="CY318" i="3"/>
  <c r="CZ318" i="3"/>
  <c r="DA318" i="3"/>
  <c r="A319" i="3"/>
  <c r="CY319" i="3"/>
  <c r="CZ319" i="3"/>
  <c r="DA319" i="3"/>
  <c r="A320" i="3"/>
  <c r="CY320" i="3"/>
  <c r="CZ320" i="3"/>
  <c r="DA320" i="3"/>
  <c r="A321" i="3"/>
  <c r="CY321" i="3"/>
  <c r="CZ321" i="3"/>
  <c r="DA321" i="3"/>
  <c r="A322" i="3"/>
  <c r="CY322" i="3"/>
  <c r="CZ322" i="3"/>
  <c r="DA322" i="3"/>
  <c r="A323" i="3"/>
  <c r="CY323" i="3"/>
  <c r="CZ323" i="3"/>
  <c r="DA323" i="3"/>
  <c r="A324" i="3"/>
  <c r="CY324" i="3"/>
  <c r="CZ324" i="3"/>
  <c r="DA324" i="3"/>
  <c r="A325" i="3"/>
  <c r="CY325" i="3"/>
  <c r="CZ325" i="3"/>
  <c r="DA325" i="3"/>
  <c r="A326" i="3"/>
  <c r="CY326" i="3"/>
  <c r="CZ326" i="3"/>
  <c r="DA326" i="3"/>
  <c r="A327" i="3"/>
  <c r="CY327" i="3"/>
  <c r="CZ327" i="3"/>
  <c r="DA327" i="3"/>
  <c r="A328" i="3"/>
  <c r="CY328" i="3"/>
  <c r="CZ328" i="3"/>
  <c r="DA328" i="3"/>
  <c r="A329" i="3"/>
  <c r="CY329" i="3"/>
  <c r="CZ329" i="3"/>
  <c r="DA329" i="3"/>
  <c r="A330" i="3"/>
  <c r="CY330" i="3"/>
  <c r="CZ330" i="3"/>
  <c r="DA330" i="3"/>
  <c r="A331" i="3"/>
  <c r="CY331" i="3"/>
  <c r="CZ331" i="3"/>
  <c r="DA331" i="3"/>
  <c r="A332" i="3"/>
  <c r="CY332" i="3"/>
  <c r="CZ332" i="3"/>
  <c r="DA332" i="3"/>
  <c r="A333" i="3"/>
  <c r="CY333" i="3"/>
  <c r="CZ333" i="3"/>
  <c r="DA333" i="3"/>
  <c r="A334" i="3"/>
  <c r="CY334" i="3"/>
  <c r="CZ334" i="3"/>
  <c r="DA334" i="3"/>
  <c r="A335" i="3"/>
  <c r="CY335" i="3"/>
  <c r="CZ335" i="3"/>
  <c r="DA335" i="3"/>
  <c r="A336" i="3"/>
  <c r="CY336" i="3"/>
  <c r="CZ336" i="3"/>
  <c r="DA336" i="3"/>
  <c r="A337" i="3"/>
  <c r="CY337" i="3"/>
  <c r="CZ337" i="3"/>
  <c r="DA337" i="3"/>
  <c r="A338" i="3"/>
  <c r="CY338" i="3"/>
  <c r="CZ338" i="3"/>
  <c r="DA338" i="3"/>
  <c r="A339" i="3"/>
  <c r="CY339" i="3"/>
  <c r="CZ339" i="3"/>
  <c r="DA339" i="3"/>
  <c r="A340" i="3"/>
  <c r="CY340" i="3"/>
  <c r="CZ340" i="3"/>
  <c r="DA340" i="3"/>
  <c r="A341" i="3"/>
  <c r="CY341" i="3"/>
  <c r="CZ341" i="3"/>
  <c r="DA341" i="3"/>
  <c r="A342" i="3"/>
  <c r="CY342" i="3"/>
  <c r="CZ342" i="3"/>
  <c r="DA342" i="3"/>
  <c r="A343" i="3"/>
  <c r="CY343" i="3"/>
  <c r="CZ343" i="3"/>
  <c r="DA343" i="3"/>
  <c r="A344" i="3"/>
  <c r="CY344" i="3"/>
  <c r="CZ344" i="3"/>
  <c r="DA344" i="3"/>
  <c r="A345" i="3"/>
  <c r="CY345" i="3"/>
  <c r="CZ345" i="3"/>
  <c r="DA345" i="3"/>
  <c r="A346" i="3"/>
  <c r="CY346" i="3"/>
  <c r="CZ346" i="3"/>
  <c r="DA346" i="3"/>
  <c r="A347" i="3"/>
  <c r="CY347" i="3"/>
  <c r="CZ347" i="3"/>
  <c r="DA347" i="3"/>
  <c r="A348" i="3"/>
  <c r="CY348" i="3"/>
  <c r="CZ348" i="3"/>
  <c r="DA348" i="3"/>
  <c r="A349" i="3"/>
  <c r="CY349" i="3"/>
  <c r="CZ349" i="3"/>
  <c r="DA349" i="3"/>
  <c r="A350" i="3"/>
  <c r="CY350" i="3"/>
  <c r="CZ350" i="3"/>
  <c r="DA350" i="3"/>
  <c r="A351" i="3"/>
  <c r="CY351" i="3"/>
  <c r="CZ351" i="3"/>
  <c r="DA351" i="3"/>
  <c r="A352" i="3"/>
  <c r="CY352" i="3"/>
  <c r="CZ352" i="3"/>
  <c r="DA352" i="3"/>
  <c r="A353" i="3"/>
  <c r="CY353" i="3"/>
  <c r="CZ353" i="3"/>
  <c r="DA353" i="3"/>
  <c r="A354" i="3"/>
  <c r="CY354" i="3"/>
  <c r="CZ354" i="3"/>
  <c r="DA354" i="3"/>
  <c r="A355" i="3"/>
  <c r="CY355" i="3"/>
  <c r="CZ355" i="3"/>
  <c r="DA355" i="3"/>
  <c r="A356" i="3"/>
  <c r="CY356" i="3"/>
  <c r="CZ356" i="3"/>
  <c r="DA356" i="3"/>
  <c r="A357" i="3"/>
  <c r="CY357" i="3"/>
  <c r="CZ357" i="3"/>
  <c r="DA357" i="3"/>
  <c r="A358" i="3"/>
  <c r="CY358" i="3"/>
  <c r="CZ358" i="3"/>
  <c r="DA358" i="3"/>
  <c r="A359" i="3"/>
  <c r="CY359" i="3"/>
  <c r="CZ359" i="3"/>
  <c r="DA359" i="3"/>
  <c r="A360" i="3"/>
  <c r="CY360" i="3"/>
  <c r="CZ360" i="3"/>
  <c r="DA360" i="3"/>
  <c r="A361" i="3"/>
  <c r="CY361" i="3"/>
  <c r="CZ361" i="3"/>
  <c r="DA361" i="3"/>
  <c r="A362" i="3"/>
  <c r="CY362" i="3"/>
  <c r="CZ362" i="3"/>
  <c r="DA362" i="3"/>
  <c r="A363" i="3"/>
  <c r="CY363" i="3"/>
  <c r="CZ363" i="3"/>
  <c r="DA363" i="3"/>
  <c r="A364" i="3"/>
  <c r="CY364" i="3"/>
  <c r="CZ364" i="3"/>
  <c r="DA364" i="3"/>
  <c r="A365" i="3"/>
  <c r="CY365" i="3"/>
  <c r="CZ365" i="3"/>
  <c r="DA365" i="3"/>
  <c r="A366" i="3"/>
  <c r="CY366" i="3"/>
  <c r="CZ366" i="3"/>
  <c r="DA366" i="3"/>
  <c r="A367" i="3"/>
  <c r="CY367" i="3"/>
  <c r="CZ367" i="3"/>
  <c r="DA367" i="3"/>
  <c r="A368" i="3"/>
  <c r="CY368" i="3"/>
  <c r="CZ368" i="3"/>
  <c r="DA368" i="3"/>
  <c r="A369" i="3"/>
  <c r="CY369" i="3"/>
  <c r="CZ369" i="3"/>
  <c r="DA369" i="3"/>
  <c r="A370" i="3"/>
  <c r="CY370" i="3"/>
  <c r="CZ370" i="3"/>
  <c r="DA370" i="3"/>
  <c r="A371" i="3"/>
  <c r="CY371" i="3"/>
  <c r="CZ371" i="3"/>
  <c r="DA371" i="3"/>
  <c r="A372" i="3"/>
  <c r="CY372" i="3"/>
  <c r="CZ372" i="3"/>
  <c r="DA372" i="3"/>
  <c r="A373" i="3"/>
  <c r="CY373" i="3"/>
  <c r="CZ373" i="3"/>
  <c r="DA373" i="3"/>
  <c r="A374" i="3"/>
  <c r="CY374" i="3"/>
  <c r="CZ374" i="3"/>
  <c r="DA374" i="3"/>
  <c r="A375" i="3"/>
  <c r="CX375" i="3"/>
  <c r="CY375" i="3"/>
  <c r="CZ375" i="3"/>
  <c r="DA375" i="3"/>
  <c r="A376" i="3"/>
  <c r="CX376" i="3"/>
  <c r="CY376" i="3"/>
  <c r="CZ376" i="3"/>
  <c r="DA376" i="3"/>
  <c r="A377" i="3"/>
  <c r="CY377" i="3"/>
  <c r="CZ377" i="3"/>
  <c r="DA377" i="3"/>
  <c r="A378" i="3"/>
  <c r="CY378" i="3"/>
  <c r="CZ378" i="3"/>
  <c r="DA378" i="3"/>
  <c r="A379" i="3"/>
  <c r="CY379" i="3"/>
  <c r="CZ379" i="3"/>
  <c r="DA379" i="3"/>
  <c r="A380" i="3"/>
  <c r="CY380" i="3"/>
  <c r="CZ380" i="3"/>
  <c r="DA380" i="3"/>
  <c r="A381" i="3"/>
  <c r="CY381" i="3"/>
  <c r="CZ381" i="3"/>
  <c r="DA381" i="3"/>
  <c r="A382" i="3"/>
  <c r="CY382" i="3"/>
  <c r="CZ382" i="3"/>
  <c r="DA382" i="3"/>
  <c r="A383" i="3"/>
  <c r="CY383" i="3"/>
  <c r="CZ383" i="3"/>
  <c r="DA383" i="3"/>
  <c r="A384" i="3"/>
  <c r="CY384" i="3"/>
  <c r="CZ384" i="3"/>
  <c r="DA384" i="3"/>
  <c r="A385" i="3"/>
  <c r="CY385" i="3"/>
  <c r="CZ385" i="3"/>
  <c r="DA385" i="3"/>
  <c r="A386" i="3"/>
  <c r="CY386" i="3"/>
  <c r="CZ386" i="3"/>
  <c r="DA386" i="3"/>
  <c r="A387" i="3"/>
  <c r="CY387" i="3"/>
  <c r="CZ387" i="3"/>
  <c r="DA387" i="3"/>
  <c r="A388" i="3"/>
  <c r="CY388" i="3"/>
  <c r="CZ388" i="3"/>
  <c r="DA388" i="3"/>
  <c r="A389" i="3"/>
  <c r="CY389" i="3"/>
  <c r="CZ389" i="3"/>
  <c r="DA389" i="3"/>
  <c r="A390" i="3"/>
  <c r="CY390" i="3"/>
  <c r="CZ390" i="3"/>
  <c r="DA390" i="3"/>
  <c r="A391" i="3"/>
  <c r="CY391" i="3"/>
  <c r="CZ391" i="3"/>
  <c r="DA391" i="3"/>
  <c r="A392" i="3"/>
  <c r="CY392" i="3"/>
  <c r="CZ392" i="3"/>
  <c r="DA392" i="3"/>
  <c r="A393" i="3"/>
  <c r="CY393" i="3"/>
  <c r="CZ393" i="3"/>
  <c r="DA393" i="3"/>
  <c r="A394" i="3"/>
  <c r="CY394" i="3"/>
  <c r="CZ394" i="3"/>
  <c r="DA394" i="3"/>
  <c r="A395" i="3"/>
  <c r="CY395" i="3"/>
  <c r="CZ395" i="3"/>
  <c r="DA395" i="3"/>
  <c r="A396" i="3"/>
  <c r="CY396" i="3"/>
  <c r="CZ396" i="3"/>
  <c r="DA396" i="3"/>
  <c r="A397" i="3"/>
  <c r="CY397" i="3"/>
  <c r="CZ397" i="3"/>
  <c r="DA397" i="3"/>
  <c r="A398" i="3"/>
  <c r="CY398" i="3"/>
  <c r="CZ398" i="3"/>
  <c r="DA398" i="3"/>
  <c r="A399" i="3"/>
  <c r="CY399" i="3"/>
  <c r="CZ399" i="3"/>
  <c r="DA399" i="3"/>
  <c r="A400" i="3"/>
  <c r="CY400" i="3"/>
  <c r="CZ400" i="3"/>
  <c r="DA400" i="3"/>
  <c r="A401" i="3"/>
  <c r="CY401" i="3"/>
  <c r="CZ401" i="3"/>
  <c r="DA401" i="3"/>
  <c r="A402" i="3"/>
  <c r="CY402" i="3"/>
  <c r="CZ402" i="3"/>
  <c r="DA402" i="3"/>
  <c r="A403" i="3"/>
  <c r="CY403" i="3"/>
  <c r="CZ403" i="3"/>
  <c r="DA403" i="3"/>
  <c r="A404" i="3"/>
  <c r="CY404" i="3"/>
  <c r="CZ404" i="3"/>
  <c r="DA404" i="3"/>
  <c r="A405" i="3"/>
  <c r="CY405" i="3"/>
  <c r="CZ405" i="3"/>
  <c r="DA405" i="3"/>
  <c r="A406" i="3"/>
  <c r="CY406" i="3"/>
  <c r="CZ406" i="3"/>
  <c r="DA406" i="3"/>
  <c r="A407" i="3"/>
  <c r="CY407" i="3"/>
  <c r="CZ407" i="3"/>
  <c r="DA407" i="3"/>
  <c r="A408" i="3"/>
  <c r="CY408" i="3"/>
  <c r="CZ408" i="3"/>
  <c r="DA408" i="3"/>
  <c r="A409" i="3"/>
  <c r="CY409" i="3"/>
  <c r="CZ409" i="3"/>
  <c r="DA409" i="3"/>
  <c r="A410" i="3"/>
  <c r="CY410" i="3"/>
  <c r="CZ410" i="3"/>
  <c r="DA410" i="3"/>
  <c r="A411" i="3"/>
  <c r="CY411" i="3"/>
  <c r="CZ411" i="3"/>
  <c r="DA411" i="3"/>
  <c r="A412" i="3"/>
  <c r="CY412" i="3"/>
  <c r="CZ412" i="3"/>
  <c r="DA412" i="3"/>
  <c r="A413" i="3"/>
  <c r="CY413" i="3"/>
  <c r="CZ413" i="3"/>
  <c r="DA413" i="3"/>
  <c r="A414" i="3"/>
  <c r="CY414" i="3"/>
  <c r="CZ414" i="3"/>
  <c r="DA414" i="3"/>
  <c r="A415" i="3"/>
  <c r="CX415" i="3"/>
  <c r="CY415" i="3"/>
  <c r="CZ415" i="3"/>
  <c r="DA415" i="3"/>
  <c r="A416" i="3"/>
  <c r="CX416" i="3"/>
  <c r="CY416" i="3"/>
  <c r="CZ416" i="3"/>
  <c r="DA416" i="3"/>
  <c r="A417" i="3"/>
  <c r="CX417" i="3"/>
  <c r="CY417" i="3"/>
  <c r="CZ417" i="3"/>
  <c r="DA417" i="3"/>
  <c r="A418" i="3"/>
  <c r="CX418" i="3"/>
  <c r="CY418" i="3"/>
  <c r="CZ418" i="3"/>
  <c r="DA418" i="3"/>
  <c r="A419" i="3"/>
  <c r="CX419" i="3"/>
  <c r="CY419" i="3"/>
  <c r="CZ419" i="3"/>
  <c r="DA419" i="3"/>
  <c r="A420" i="3"/>
  <c r="CX420" i="3"/>
  <c r="CY420" i="3"/>
  <c r="CZ420" i="3"/>
  <c r="DA420" i="3"/>
  <c r="A421" i="3"/>
  <c r="CY421" i="3"/>
  <c r="CZ421" i="3"/>
  <c r="DA421" i="3"/>
  <c r="A422" i="3"/>
  <c r="CY422" i="3"/>
  <c r="CZ422" i="3"/>
  <c r="DA422" i="3"/>
  <c r="A423" i="3"/>
  <c r="CY423" i="3"/>
  <c r="CZ423" i="3"/>
  <c r="DA423" i="3"/>
  <c r="A424" i="3"/>
  <c r="CY424" i="3"/>
  <c r="CZ424" i="3"/>
  <c r="DA424" i="3"/>
  <c r="A425" i="3"/>
  <c r="CY425" i="3"/>
  <c r="CZ425" i="3"/>
  <c r="DA425" i="3"/>
  <c r="A426" i="3"/>
  <c r="CY426" i="3"/>
  <c r="CZ426" i="3"/>
  <c r="DA426" i="3"/>
  <c r="A427" i="3"/>
  <c r="CY427" i="3"/>
  <c r="CZ427" i="3"/>
  <c r="DA427" i="3"/>
  <c r="A428" i="3"/>
  <c r="CY428" i="3"/>
  <c r="CZ428" i="3"/>
  <c r="DA428" i="3"/>
  <c r="A429" i="3"/>
  <c r="CY429" i="3"/>
  <c r="CZ429" i="3"/>
  <c r="DA429" i="3"/>
  <c r="A430" i="3"/>
  <c r="CY430" i="3"/>
  <c r="CZ430" i="3"/>
  <c r="DA430" i="3"/>
  <c r="A431" i="3"/>
  <c r="CY431" i="3"/>
  <c r="CZ431" i="3"/>
  <c r="DA431" i="3"/>
  <c r="A432" i="3"/>
  <c r="CY432" i="3"/>
  <c r="CZ432" i="3"/>
  <c r="DA432" i="3"/>
  <c r="A433" i="3"/>
  <c r="CY433" i="3"/>
  <c r="CZ433" i="3"/>
  <c r="DA433" i="3"/>
  <c r="A434" i="3"/>
  <c r="CY434" i="3"/>
  <c r="CZ434" i="3"/>
  <c r="DA434" i="3"/>
  <c r="A435" i="3"/>
  <c r="CY435" i="3"/>
  <c r="CZ435" i="3"/>
  <c r="DA435" i="3"/>
  <c r="A436" i="3"/>
  <c r="CY436" i="3"/>
  <c r="CZ436" i="3"/>
  <c r="DA436" i="3"/>
  <c r="A437" i="3"/>
  <c r="CY437" i="3"/>
  <c r="CZ437" i="3"/>
  <c r="DA437" i="3"/>
  <c r="A438" i="3"/>
  <c r="CY438" i="3"/>
  <c r="CZ438" i="3"/>
  <c r="DA438" i="3"/>
  <c r="A439" i="3"/>
  <c r="CY439" i="3"/>
  <c r="CZ439" i="3"/>
  <c r="DA439" i="3"/>
  <c r="A440" i="3"/>
  <c r="CY440" i="3"/>
  <c r="CZ440" i="3"/>
  <c r="DA440" i="3"/>
  <c r="A441" i="3"/>
  <c r="CY441" i="3"/>
  <c r="CZ441" i="3"/>
  <c r="DA441" i="3"/>
  <c r="A442" i="3"/>
  <c r="CY442" i="3"/>
  <c r="CZ442" i="3"/>
  <c r="DA442" i="3"/>
  <c r="A443" i="3"/>
  <c r="CY443" i="3"/>
  <c r="CZ443" i="3"/>
  <c r="DA443" i="3"/>
  <c r="A444" i="3"/>
  <c r="CY444" i="3"/>
  <c r="CZ444" i="3"/>
  <c r="DA444" i="3"/>
  <c r="A445" i="3"/>
  <c r="CY445" i="3"/>
  <c r="CZ445" i="3"/>
  <c r="DA445" i="3"/>
  <c r="A446" i="3"/>
  <c r="CY446" i="3"/>
  <c r="CZ446" i="3"/>
  <c r="DA446" i="3"/>
  <c r="A447" i="3"/>
  <c r="CY447" i="3"/>
  <c r="CZ447" i="3"/>
  <c r="DA447" i="3"/>
  <c r="A448" i="3"/>
  <c r="CY448" i="3"/>
  <c r="CZ448" i="3"/>
  <c r="DA448" i="3"/>
  <c r="A449" i="3"/>
  <c r="CY449" i="3"/>
  <c r="CZ449" i="3"/>
  <c r="DA449" i="3"/>
  <c r="A450" i="3"/>
  <c r="CY450" i="3"/>
  <c r="CZ450" i="3"/>
  <c r="DA450" i="3"/>
  <c r="A451" i="3"/>
  <c r="CY451" i="3"/>
  <c r="CZ451" i="3"/>
  <c r="DA451" i="3"/>
  <c r="A452" i="3"/>
  <c r="CY452" i="3"/>
  <c r="CZ452" i="3"/>
  <c r="DA452" i="3"/>
  <c r="A453" i="3"/>
  <c r="CY453" i="3"/>
  <c r="CZ453" i="3"/>
  <c r="DA453" i="3"/>
  <c r="A454" i="3"/>
  <c r="CY454" i="3"/>
  <c r="CZ454" i="3"/>
  <c r="DA454" i="3"/>
  <c r="A455" i="3"/>
  <c r="CY455" i="3"/>
  <c r="CZ455" i="3"/>
  <c r="DA455" i="3"/>
  <c r="A456" i="3"/>
  <c r="CY456" i="3"/>
  <c r="CZ456" i="3"/>
  <c r="DA456" i="3"/>
  <c r="A457" i="3"/>
  <c r="CY457" i="3"/>
  <c r="CZ457" i="3"/>
  <c r="DA457" i="3"/>
  <c r="A458" i="3"/>
  <c r="CY458" i="3"/>
  <c r="CZ458" i="3"/>
  <c r="DA458" i="3"/>
  <c r="A459" i="3"/>
  <c r="CY459" i="3"/>
  <c r="CZ459" i="3"/>
  <c r="DA459" i="3"/>
  <c r="A460" i="3"/>
  <c r="CY460" i="3"/>
  <c r="CZ460" i="3"/>
  <c r="DA460" i="3"/>
  <c r="A461" i="3"/>
  <c r="CY461" i="3"/>
  <c r="CZ461" i="3"/>
  <c r="DA461" i="3"/>
  <c r="A462" i="3"/>
  <c r="CY462" i="3"/>
  <c r="CZ462" i="3"/>
  <c r="DA462" i="3"/>
  <c r="A463" i="3"/>
  <c r="CY463" i="3"/>
  <c r="CZ463" i="3"/>
  <c r="DA463" i="3"/>
  <c r="A464" i="3"/>
  <c r="CY464" i="3"/>
  <c r="CZ464" i="3"/>
  <c r="DA464" i="3"/>
  <c r="A465" i="3"/>
  <c r="CY465" i="3"/>
  <c r="CZ465" i="3"/>
  <c r="DA465" i="3"/>
  <c r="A466" i="3"/>
  <c r="CX466" i="3"/>
  <c r="CY466" i="3"/>
  <c r="CZ466" i="3"/>
  <c r="DA466" i="3"/>
  <c r="A467" i="3"/>
  <c r="CX467" i="3"/>
  <c r="CY467" i="3"/>
  <c r="CZ467" i="3"/>
  <c r="DA467" i="3"/>
  <c r="A468" i="3"/>
  <c r="CY468" i="3"/>
  <c r="CZ468" i="3"/>
  <c r="DA468" i="3"/>
  <c r="A469" i="3"/>
  <c r="CY469" i="3"/>
  <c r="CZ469" i="3"/>
  <c r="DA469" i="3"/>
  <c r="A470" i="3"/>
  <c r="CY470" i="3"/>
  <c r="CZ470" i="3"/>
  <c r="DA470" i="3"/>
  <c r="A471" i="3"/>
  <c r="CY471" i="3"/>
  <c r="CZ471" i="3"/>
  <c r="DA471" i="3"/>
  <c r="A472" i="3"/>
  <c r="CY472" i="3"/>
  <c r="CZ472" i="3"/>
  <c r="DA472" i="3"/>
  <c r="A473" i="3"/>
  <c r="CY473" i="3"/>
  <c r="CZ473" i="3"/>
  <c r="DA473" i="3"/>
  <c r="A474" i="3"/>
  <c r="CY474" i="3"/>
  <c r="CZ474" i="3"/>
  <c r="DA474" i="3"/>
  <c r="A475" i="3"/>
  <c r="CY475" i="3"/>
  <c r="CZ475" i="3"/>
  <c r="DA475" i="3"/>
  <c r="A476" i="3"/>
  <c r="CY476" i="3"/>
  <c r="CZ476" i="3"/>
  <c r="DA476" i="3"/>
  <c r="A477" i="3"/>
  <c r="CY477" i="3"/>
  <c r="CZ477" i="3"/>
  <c r="DA477" i="3"/>
  <c r="A478" i="3"/>
  <c r="CY478" i="3"/>
  <c r="CZ478" i="3"/>
  <c r="DA478" i="3"/>
  <c r="A479" i="3"/>
  <c r="CY479" i="3"/>
  <c r="CZ479" i="3"/>
  <c r="DA479" i="3"/>
  <c r="A480" i="3"/>
  <c r="CY480" i="3"/>
  <c r="CZ480" i="3"/>
  <c r="DA480" i="3"/>
  <c r="A481" i="3"/>
  <c r="CY481" i="3"/>
  <c r="CZ481" i="3"/>
  <c r="DA481" i="3"/>
  <c r="A482" i="3"/>
  <c r="CY482" i="3"/>
  <c r="CZ482" i="3"/>
  <c r="DA482" i="3"/>
  <c r="A483" i="3"/>
  <c r="CY483" i="3"/>
  <c r="CZ483" i="3"/>
  <c r="DA483" i="3"/>
  <c r="A484" i="3"/>
  <c r="CY484" i="3"/>
  <c r="CZ484" i="3"/>
  <c r="DA484" i="3"/>
  <c r="A485" i="3"/>
  <c r="CY485" i="3"/>
  <c r="CZ485" i="3"/>
  <c r="DA485" i="3"/>
  <c r="A486" i="3"/>
  <c r="CY486" i="3"/>
  <c r="CZ486" i="3"/>
  <c r="DA486" i="3"/>
  <c r="A487" i="3"/>
  <c r="CY487" i="3"/>
  <c r="CZ487" i="3"/>
  <c r="DA487" i="3"/>
  <c r="A488" i="3"/>
  <c r="CY488" i="3"/>
  <c r="CZ488" i="3"/>
  <c r="DA488" i="3"/>
  <c r="A489" i="3"/>
  <c r="CY489" i="3"/>
  <c r="CZ489" i="3"/>
  <c r="DA489" i="3"/>
  <c r="A490" i="3"/>
  <c r="CY490" i="3"/>
  <c r="CZ490" i="3"/>
  <c r="DA490" i="3"/>
  <c r="A491" i="3"/>
  <c r="CY491" i="3"/>
  <c r="CZ491" i="3"/>
  <c r="DA491" i="3"/>
  <c r="A492" i="3"/>
  <c r="CY492" i="3"/>
  <c r="CZ492" i="3"/>
  <c r="DA492" i="3"/>
  <c r="A493" i="3"/>
  <c r="CY493" i="3"/>
  <c r="CZ493" i="3"/>
  <c r="DA493" i="3"/>
  <c r="A494" i="3"/>
  <c r="CY494" i="3"/>
  <c r="CZ494" i="3"/>
  <c r="DA494" i="3"/>
  <c r="A495" i="3"/>
  <c r="CY495" i="3"/>
  <c r="CZ495" i="3"/>
  <c r="DA495" i="3"/>
  <c r="A496" i="3"/>
  <c r="CY496" i="3"/>
  <c r="CZ496" i="3"/>
  <c r="DA496" i="3"/>
  <c r="A497" i="3"/>
  <c r="CY497" i="3"/>
  <c r="CZ497" i="3"/>
  <c r="DA497" i="3"/>
  <c r="A498" i="3"/>
  <c r="CY498" i="3"/>
  <c r="CZ498" i="3"/>
  <c r="DA498" i="3"/>
  <c r="A499" i="3"/>
  <c r="CY499" i="3"/>
  <c r="CZ499" i="3"/>
  <c r="DA499" i="3"/>
  <c r="A500" i="3"/>
  <c r="CY500" i="3"/>
  <c r="CZ500" i="3"/>
  <c r="DA500" i="3"/>
  <c r="A501" i="3"/>
  <c r="CY501" i="3"/>
  <c r="CZ501" i="3"/>
  <c r="DA501" i="3"/>
  <c r="A502" i="3"/>
  <c r="CY502" i="3"/>
  <c r="CZ502" i="3"/>
  <c r="DA502" i="3"/>
  <c r="A503" i="3"/>
  <c r="CY503" i="3"/>
  <c r="CZ503" i="3"/>
  <c r="DA503" i="3"/>
  <c r="A504" i="3"/>
  <c r="CY504" i="3"/>
  <c r="CZ504" i="3"/>
  <c r="DA504" i="3"/>
  <c r="A505" i="3"/>
  <c r="CY505" i="3"/>
  <c r="CZ505" i="3"/>
  <c r="DA505" i="3"/>
  <c r="A506" i="3"/>
  <c r="CY506" i="3"/>
  <c r="CZ506" i="3"/>
  <c r="DA506" i="3"/>
  <c r="A507" i="3"/>
  <c r="CY507" i="3"/>
  <c r="CZ507" i="3"/>
  <c r="DA507" i="3"/>
  <c r="A508" i="3"/>
  <c r="CX508" i="3"/>
  <c r="CY508" i="3"/>
  <c r="CZ508" i="3"/>
  <c r="DA508" i="3"/>
  <c r="A509" i="3"/>
  <c r="CX509" i="3"/>
  <c r="CY509" i="3"/>
  <c r="CZ509" i="3"/>
  <c r="DA509" i="3"/>
  <c r="A510" i="3"/>
  <c r="CX510" i="3"/>
  <c r="CY510" i="3"/>
  <c r="CZ510" i="3"/>
  <c r="DA510" i="3"/>
  <c r="A511" i="3"/>
  <c r="CX511" i="3"/>
  <c r="CY511" i="3"/>
  <c r="CZ511" i="3"/>
  <c r="DA511" i="3"/>
  <c r="A512" i="3"/>
  <c r="CX512" i="3"/>
  <c r="CY512" i="3"/>
  <c r="CZ512" i="3"/>
  <c r="DA512" i="3"/>
  <c r="A513" i="3"/>
  <c r="CX513" i="3"/>
  <c r="CY513" i="3"/>
  <c r="CZ513" i="3"/>
  <c r="DA513" i="3"/>
  <c r="A514" i="3"/>
  <c r="CY514" i="3"/>
  <c r="CZ514" i="3"/>
  <c r="DA514" i="3"/>
  <c r="A515" i="3"/>
  <c r="CY515" i="3"/>
  <c r="CZ515" i="3"/>
  <c r="DA515" i="3"/>
  <c r="A516" i="3"/>
  <c r="CY516" i="3"/>
  <c r="CZ516" i="3"/>
  <c r="DA516" i="3"/>
  <c r="A517" i="3"/>
  <c r="CY517" i="3"/>
  <c r="CZ517" i="3"/>
  <c r="DA517" i="3"/>
  <c r="A518" i="3"/>
  <c r="CY518" i="3"/>
  <c r="CZ518" i="3"/>
  <c r="DA518" i="3"/>
  <c r="A519" i="3"/>
  <c r="CY519" i="3"/>
  <c r="CZ519" i="3"/>
  <c r="DA519" i="3"/>
  <c r="A520" i="3"/>
  <c r="CY520" i="3"/>
  <c r="CZ520" i="3"/>
  <c r="DA520" i="3"/>
  <c r="A521" i="3"/>
  <c r="CY521" i="3"/>
  <c r="CZ521" i="3"/>
  <c r="DA521" i="3"/>
  <c r="A522" i="3"/>
  <c r="CY522" i="3"/>
  <c r="CZ522" i="3"/>
  <c r="DA522" i="3"/>
  <c r="A523" i="3"/>
  <c r="CY523" i="3"/>
  <c r="CZ523" i="3"/>
  <c r="DA523" i="3"/>
  <c r="A524" i="3"/>
  <c r="CY524" i="3"/>
  <c r="CZ524" i="3"/>
  <c r="DA524" i="3"/>
  <c r="A525" i="3"/>
  <c r="CY525" i="3"/>
  <c r="CZ525" i="3"/>
  <c r="DA525" i="3"/>
  <c r="A526" i="3"/>
  <c r="CY526" i="3"/>
  <c r="CZ526" i="3"/>
  <c r="DA526" i="3"/>
  <c r="A527" i="3"/>
  <c r="CY527" i="3"/>
  <c r="CZ527" i="3"/>
  <c r="DA527" i="3"/>
  <c r="A528" i="3"/>
  <c r="CY528" i="3"/>
  <c r="CZ528" i="3"/>
  <c r="DA528" i="3"/>
  <c r="A529" i="3"/>
  <c r="CY529" i="3"/>
  <c r="CZ529" i="3"/>
  <c r="DA529" i="3"/>
  <c r="A530" i="3"/>
  <c r="CY530" i="3"/>
  <c r="CZ530" i="3"/>
  <c r="DA530" i="3"/>
  <c r="A531" i="3"/>
  <c r="CY531" i="3"/>
  <c r="CZ531" i="3"/>
  <c r="DA531" i="3"/>
  <c r="A532" i="3"/>
  <c r="CY532" i="3"/>
  <c r="CZ532" i="3"/>
  <c r="DA532" i="3"/>
  <c r="A533" i="3"/>
  <c r="CY533" i="3"/>
  <c r="CZ533" i="3"/>
  <c r="DA533" i="3"/>
  <c r="A534" i="3"/>
  <c r="CY534" i="3"/>
  <c r="CZ534" i="3"/>
  <c r="DA534" i="3"/>
  <c r="A535" i="3"/>
  <c r="CY535" i="3"/>
  <c r="CZ535" i="3"/>
  <c r="DA535" i="3"/>
  <c r="A536" i="3"/>
  <c r="CY536" i="3"/>
  <c r="CZ536" i="3"/>
  <c r="DA536" i="3"/>
  <c r="A537" i="3"/>
  <c r="CY537" i="3"/>
  <c r="CZ537" i="3"/>
  <c r="DA537" i="3"/>
  <c r="A538" i="3"/>
  <c r="CY538" i="3"/>
  <c r="CZ538" i="3"/>
  <c r="DA538" i="3"/>
  <c r="A539" i="3"/>
  <c r="CX539" i="3"/>
  <c r="CY539" i="3"/>
  <c r="CZ539" i="3"/>
  <c r="DA539" i="3"/>
  <c r="A540" i="3"/>
  <c r="CX540" i="3"/>
  <c r="CY540" i="3"/>
  <c r="CZ540" i="3"/>
  <c r="DA540" i="3"/>
  <c r="A541" i="3"/>
  <c r="CX541" i="3"/>
  <c r="CY541" i="3"/>
  <c r="CZ541" i="3"/>
  <c r="DA541" i="3"/>
  <c r="A542" i="3"/>
  <c r="CX542" i="3"/>
  <c r="CY542" i="3"/>
  <c r="CZ542" i="3"/>
  <c r="DA542" i="3"/>
  <c r="A543" i="3"/>
  <c r="CX543" i="3"/>
  <c r="CY543" i="3"/>
  <c r="CZ543" i="3"/>
  <c r="DA543" i="3"/>
  <c r="A544" i="3"/>
  <c r="CY544" i="3"/>
  <c r="CZ544" i="3"/>
  <c r="DA544" i="3"/>
  <c r="A545" i="3"/>
  <c r="CY545" i="3"/>
  <c r="CZ545" i="3"/>
  <c r="DA545" i="3"/>
  <c r="A546" i="3"/>
  <c r="CY546" i="3"/>
  <c r="CZ546" i="3"/>
  <c r="DA546" i="3"/>
  <c r="A547" i="3"/>
  <c r="CY547" i="3"/>
  <c r="CZ547" i="3"/>
  <c r="DA547" i="3"/>
  <c r="A548" i="3"/>
  <c r="CY548" i="3"/>
  <c r="CZ548" i="3"/>
  <c r="DA548" i="3"/>
  <c r="A549" i="3"/>
  <c r="CY549" i="3"/>
  <c r="CZ549" i="3"/>
  <c r="DA549" i="3"/>
  <c r="A550" i="3"/>
  <c r="CY550" i="3"/>
  <c r="CZ550" i="3"/>
  <c r="DA550" i="3"/>
  <c r="A551" i="3"/>
  <c r="CY551" i="3"/>
  <c r="CZ551" i="3"/>
  <c r="DA551" i="3"/>
  <c r="A552" i="3"/>
  <c r="CY552" i="3"/>
  <c r="CZ552" i="3"/>
  <c r="DA552" i="3"/>
  <c r="A553" i="3"/>
  <c r="CX553" i="3"/>
  <c r="CY553" i="3"/>
  <c r="CZ553" i="3"/>
  <c r="DA553" i="3"/>
  <c r="A554" i="3"/>
  <c r="CX554" i="3"/>
  <c r="CY554" i="3"/>
  <c r="CZ554" i="3"/>
  <c r="DA554" i="3"/>
  <c r="A555" i="3"/>
  <c r="CY555" i="3"/>
  <c r="CZ555" i="3"/>
  <c r="DA555" i="3"/>
  <c r="A556" i="3"/>
  <c r="CY556" i="3"/>
  <c r="CZ556" i="3"/>
  <c r="DA556" i="3"/>
  <c r="A557" i="3"/>
  <c r="CY557" i="3"/>
  <c r="CZ557" i="3"/>
  <c r="DA557" i="3"/>
  <c r="A558" i="3"/>
  <c r="CY558" i="3"/>
  <c r="CZ558" i="3"/>
  <c r="DA558" i="3"/>
  <c r="A559" i="3"/>
  <c r="CY559" i="3"/>
  <c r="CZ559" i="3"/>
  <c r="DA559" i="3"/>
  <c r="A560" i="3"/>
  <c r="CY560" i="3"/>
  <c r="CZ560" i="3"/>
  <c r="DA560" i="3"/>
  <c r="A561" i="3"/>
  <c r="CY561" i="3"/>
  <c r="CZ561" i="3"/>
  <c r="DA561" i="3"/>
  <c r="A562" i="3"/>
  <c r="CY562" i="3"/>
  <c r="CZ562" i="3"/>
  <c r="DA562" i="3"/>
  <c r="A563" i="3"/>
  <c r="CY563" i="3"/>
  <c r="CZ563" i="3"/>
  <c r="DA563" i="3"/>
  <c r="A564" i="3"/>
  <c r="CY564" i="3"/>
  <c r="CZ564" i="3"/>
  <c r="DA564" i="3"/>
  <c r="A565" i="3"/>
  <c r="CY565" i="3"/>
  <c r="CZ565" i="3"/>
  <c r="DA565" i="3"/>
  <c r="A566" i="3"/>
  <c r="CY566" i="3"/>
  <c r="CZ566" i="3"/>
  <c r="DA566" i="3"/>
  <c r="A567" i="3"/>
  <c r="CY567" i="3"/>
  <c r="CZ567" i="3"/>
  <c r="DA567" i="3"/>
  <c r="A568" i="3"/>
  <c r="CY568" i="3"/>
  <c r="CZ568" i="3"/>
  <c r="DA568" i="3"/>
  <c r="A569" i="3"/>
  <c r="CY569" i="3"/>
  <c r="CZ569" i="3"/>
  <c r="DA569" i="3"/>
  <c r="A570" i="3"/>
  <c r="CY570" i="3"/>
  <c r="CZ570" i="3"/>
  <c r="DA570" i="3"/>
  <c r="A571" i="3"/>
  <c r="CY571" i="3"/>
  <c r="CZ571" i="3"/>
  <c r="DA571" i="3"/>
  <c r="A572" i="3"/>
  <c r="CY572" i="3"/>
  <c r="CZ572" i="3"/>
  <c r="DA572" i="3"/>
  <c r="A573" i="3"/>
  <c r="CY573" i="3"/>
  <c r="CZ573" i="3"/>
  <c r="DA573" i="3"/>
  <c r="A574" i="3"/>
  <c r="CY574" i="3"/>
  <c r="CZ574" i="3"/>
  <c r="DA574" i="3"/>
  <c r="A575" i="3"/>
  <c r="CY575" i="3"/>
  <c r="CZ575" i="3"/>
  <c r="DA575" i="3"/>
  <c r="A576" i="3"/>
  <c r="CY576" i="3"/>
  <c r="CZ576" i="3"/>
  <c r="DA576" i="3"/>
  <c r="A577" i="3"/>
  <c r="CY577" i="3"/>
  <c r="CZ577" i="3"/>
  <c r="DA577" i="3"/>
  <c r="A578" i="3"/>
  <c r="CY578" i="3"/>
  <c r="CZ578" i="3"/>
  <c r="DA578" i="3"/>
  <c r="A579" i="3"/>
  <c r="CY579" i="3"/>
  <c r="CZ579" i="3"/>
  <c r="DA579" i="3"/>
  <c r="A580" i="3"/>
  <c r="CY580" i="3"/>
  <c r="CZ580" i="3"/>
  <c r="DA580" i="3"/>
  <c r="A581" i="3"/>
  <c r="CY581" i="3"/>
  <c r="CZ581" i="3"/>
  <c r="DA581" i="3"/>
  <c r="A582" i="3"/>
  <c r="CY582" i="3"/>
  <c r="CZ582" i="3"/>
  <c r="DA582" i="3"/>
  <c r="A583" i="3"/>
  <c r="CY583" i="3"/>
  <c r="CZ583" i="3"/>
  <c r="DA583" i="3"/>
  <c r="A584" i="3"/>
  <c r="CY584" i="3"/>
  <c r="CZ584" i="3"/>
  <c r="DA584" i="3"/>
  <c r="A585" i="3"/>
  <c r="CY585" i="3"/>
  <c r="CZ585" i="3"/>
  <c r="DA585" i="3"/>
  <c r="A586" i="3"/>
  <c r="CY586" i="3"/>
  <c r="CZ586" i="3"/>
  <c r="DA586" i="3"/>
  <c r="A587" i="3"/>
  <c r="CY587" i="3"/>
  <c r="CZ587" i="3"/>
  <c r="DA587" i="3"/>
  <c r="A588" i="3"/>
  <c r="CY588" i="3"/>
  <c r="CZ588" i="3"/>
  <c r="DA588" i="3"/>
  <c r="A589" i="3"/>
  <c r="CY589" i="3"/>
  <c r="CZ589" i="3"/>
  <c r="DA589" i="3"/>
  <c r="A590" i="3"/>
  <c r="CY590" i="3"/>
  <c r="CZ590" i="3"/>
  <c r="DA590" i="3"/>
  <c r="A591" i="3"/>
  <c r="CY591" i="3"/>
  <c r="CZ591" i="3"/>
  <c r="DA591" i="3"/>
  <c r="A592" i="3"/>
  <c r="CY592" i="3"/>
  <c r="CZ592" i="3"/>
  <c r="DA592" i="3"/>
  <c r="A593" i="3"/>
  <c r="CY593" i="3"/>
  <c r="CZ593" i="3"/>
  <c r="DA593" i="3"/>
  <c r="A594" i="3"/>
  <c r="CY594" i="3"/>
  <c r="CZ594" i="3"/>
  <c r="DA594" i="3"/>
  <c r="A595" i="3"/>
  <c r="CY595" i="3"/>
  <c r="CZ595" i="3"/>
  <c r="DA595" i="3"/>
  <c r="A596" i="3"/>
  <c r="CY596" i="3"/>
  <c r="CZ596" i="3"/>
  <c r="DA596" i="3"/>
  <c r="A597" i="3"/>
  <c r="CY597" i="3"/>
  <c r="CZ597" i="3"/>
  <c r="DA597" i="3"/>
  <c r="A598" i="3"/>
  <c r="CY598" i="3"/>
  <c r="CZ598" i="3"/>
  <c r="DA598" i="3"/>
  <c r="A599" i="3"/>
  <c r="CY599" i="3"/>
  <c r="CZ599" i="3"/>
  <c r="DA599" i="3"/>
  <c r="A600" i="3"/>
  <c r="CY600" i="3"/>
  <c r="CZ600" i="3"/>
  <c r="DA600" i="3"/>
  <c r="A601" i="3"/>
  <c r="CY601" i="3"/>
  <c r="CZ601" i="3"/>
  <c r="DA601" i="3"/>
  <c r="A602" i="3"/>
  <c r="CY602" i="3"/>
  <c r="CZ602" i="3"/>
  <c r="DA602" i="3"/>
  <c r="A603" i="3"/>
  <c r="CY603" i="3"/>
  <c r="CZ603" i="3"/>
  <c r="DA603" i="3"/>
  <c r="A604" i="3"/>
  <c r="CY604" i="3"/>
  <c r="CZ604" i="3"/>
  <c r="DA604" i="3"/>
  <c r="A605" i="3"/>
  <c r="CY605" i="3"/>
  <c r="CZ605" i="3"/>
  <c r="DA605" i="3"/>
  <c r="A606" i="3"/>
  <c r="CY606" i="3"/>
  <c r="CZ606" i="3"/>
  <c r="DA606" i="3"/>
  <c r="A607" i="3"/>
  <c r="CY607" i="3"/>
  <c r="CZ607" i="3"/>
  <c r="DA607" i="3"/>
  <c r="A608" i="3"/>
  <c r="CY608" i="3"/>
  <c r="CZ608" i="3"/>
  <c r="DA608" i="3"/>
  <c r="A609" i="3"/>
  <c r="CY609" i="3"/>
  <c r="CZ609" i="3"/>
  <c r="DA609" i="3"/>
  <c r="A610" i="3"/>
  <c r="CY610" i="3"/>
  <c r="CZ610" i="3"/>
  <c r="DA610" i="3"/>
  <c r="A611" i="3"/>
  <c r="CY611" i="3"/>
  <c r="CZ611" i="3"/>
  <c r="DA611" i="3"/>
  <c r="A612" i="3"/>
  <c r="CY612" i="3"/>
  <c r="CZ612" i="3"/>
  <c r="DA612" i="3"/>
  <c r="A613" i="3"/>
  <c r="CY613" i="3"/>
  <c r="CZ613" i="3"/>
  <c r="DA613" i="3"/>
  <c r="A614" i="3"/>
  <c r="CY614" i="3"/>
  <c r="CZ614" i="3"/>
  <c r="DA614" i="3"/>
  <c r="A615" i="3"/>
  <c r="CY615" i="3"/>
  <c r="CZ615" i="3"/>
  <c r="DA615" i="3"/>
  <c r="A616" i="3"/>
  <c r="CY616" i="3"/>
  <c r="CZ616" i="3"/>
  <c r="DA616" i="3"/>
  <c r="A617" i="3"/>
  <c r="CY617" i="3"/>
  <c r="CZ617" i="3"/>
  <c r="DA617" i="3"/>
  <c r="A618" i="3"/>
  <c r="CY618" i="3"/>
  <c r="CZ618" i="3"/>
  <c r="DA618" i="3"/>
  <c r="A619" i="3"/>
  <c r="CY619" i="3"/>
  <c r="CZ619" i="3"/>
  <c r="DA619" i="3"/>
  <c r="A620" i="3"/>
  <c r="CY620" i="3"/>
  <c r="CZ620" i="3"/>
  <c r="DA620" i="3"/>
  <c r="A621" i="3"/>
  <c r="CY621" i="3"/>
  <c r="CZ621" i="3"/>
  <c r="DA621" i="3"/>
  <c r="A622" i="3"/>
  <c r="CY622" i="3"/>
  <c r="CZ622" i="3"/>
  <c r="DA622" i="3"/>
  <c r="A623" i="3"/>
  <c r="CY623" i="3"/>
  <c r="CZ623" i="3"/>
  <c r="DA623" i="3"/>
  <c r="A624" i="3"/>
  <c r="CY624" i="3"/>
  <c r="CZ624" i="3"/>
  <c r="DA624" i="3"/>
  <c r="A625" i="3"/>
  <c r="CY625" i="3"/>
  <c r="CZ625" i="3"/>
  <c r="DA625" i="3"/>
  <c r="A626" i="3"/>
  <c r="CY626" i="3"/>
  <c r="CZ626" i="3"/>
  <c r="DA626" i="3"/>
  <c r="A627" i="3"/>
  <c r="CX627" i="3"/>
  <c r="CY627" i="3"/>
  <c r="CZ627" i="3"/>
  <c r="DA627" i="3"/>
  <c r="A628" i="3"/>
  <c r="CX628" i="3"/>
  <c r="CY628" i="3"/>
  <c r="CZ628" i="3"/>
  <c r="DA628" i="3"/>
  <c r="A629" i="3"/>
  <c r="CY629" i="3"/>
  <c r="CZ629" i="3"/>
  <c r="DA629" i="3"/>
  <c r="A630" i="3"/>
  <c r="CY630" i="3"/>
  <c r="CZ630" i="3"/>
  <c r="DA630" i="3"/>
  <c r="A631" i="3"/>
  <c r="CY631" i="3"/>
  <c r="CZ631" i="3"/>
  <c r="DA631" i="3"/>
  <c r="A632" i="3"/>
  <c r="CY632" i="3"/>
  <c r="CZ632" i="3"/>
  <c r="DA632" i="3"/>
  <c r="A633" i="3"/>
  <c r="CY633" i="3"/>
  <c r="CZ633" i="3"/>
  <c r="DA633" i="3"/>
  <c r="A634" i="3"/>
  <c r="CY634" i="3"/>
  <c r="CZ634" i="3"/>
  <c r="DA634" i="3"/>
  <c r="A635" i="3"/>
  <c r="CY635" i="3"/>
  <c r="CZ635" i="3"/>
  <c r="DA635" i="3"/>
  <c r="A636" i="3"/>
  <c r="CY636" i="3"/>
  <c r="CZ636" i="3"/>
  <c r="DA636" i="3"/>
  <c r="A637" i="3"/>
  <c r="CY637" i="3"/>
  <c r="CZ637" i="3"/>
  <c r="DA637" i="3"/>
  <c r="A638" i="3"/>
  <c r="CY638" i="3"/>
  <c r="CZ638" i="3"/>
  <c r="DA638" i="3"/>
  <c r="A639" i="3"/>
  <c r="CY639" i="3"/>
  <c r="CZ639" i="3"/>
  <c r="DA639" i="3"/>
  <c r="A640" i="3"/>
  <c r="CY640" i="3"/>
  <c r="CZ640" i="3"/>
  <c r="DA640" i="3"/>
  <c r="A641" i="3"/>
  <c r="CY641" i="3"/>
  <c r="CZ641" i="3"/>
  <c r="DA641" i="3"/>
  <c r="A642" i="3"/>
  <c r="CY642" i="3"/>
  <c r="CZ642" i="3"/>
  <c r="DA642" i="3"/>
  <c r="A643" i="3"/>
  <c r="CY643" i="3"/>
  <c r="CZ643" i="3"/>
  <c r="DA643" i="3"/>
  <c r="A644" i="3"/>
  <c r="CY644" i="3"/>
  <c r="CZ644" i="3"/>
  <c r="DA644" i="3"/>
  <c r="A645" i="3"/>
  <c r="CY645" i="3"/>
  <c r="CZ645" i="3"/>
  <c r="DA645" i="3"/>
  <c r="A646" i="3"/>
  <c r="CY646" i="3"/>
  <c r="CZ646" i="3"/>
  <c r="DA646" i="3"/>
  <c r="A647" i="3"/>
  <c r="CY647" i="3"/>
  <c r="CZ647" i="3"/>
  <c r="DA647" i="3"/>
  <c r="A648" i="3"/>
  <c r="CY648" i="3"/>
  <c r="CZ648" i="3"/>
  <c r="DA648" i="3"/>
  <c r="A649" i="3"/>
  <c r="CY649" i="3"/>
  <c r="CZ649" i="3"/>
  <c r="DA649" i="3"/>
  <c r="A650" i="3"/>
  <c r="CY650" i="3"/>
  <c r="CZ650" i="3"/>
  <c r="DA650" i="3"/>
  <c r="A651" i="3"/>
  <c r="CY651" i="3"/>
  <c r="CZ651" i="3"/>
  <c r="DA651" i="3"/>
  <c r="A652" i="3"/>
  <c r="CY652" i="3"/>
  <c r="CZ652" i="3"/>
  <c r="DA652" i="3"/>
  <c r="A653" i="3"/>
  <c r="CY653" i="3"/>
  <c r="CZ653" i="3"/>
  <c r="DA653" i="3"/>
  <c r="A654" i="3"/>
  <c r="CY654" i="3"/>
  <c r="CZ654" i="3"/>
  <c r="DA654" i="3"/>
  <c r="A655" i="3"/>
  <c r="CY655" i="3"/>
  <c r="CZ655" i="3"/>
  <c r="DA655" i="3"/>
  <c r="A656" i="3"/>
  <c r="CY656" i="3"/>
  <c r="CZ656" i="3"/>
  <c r="DA656" i="3"/>
  <c r="A657" i="3"/>
  <c r="CY657" i="3"/>
  <c r="CZ657" i="3"/>
  <c r="DA657" i="3"/>
  <c r="A658" i="3"/>
  <c r="CY658" i="3"/>
  <c r="CZ658" i="3"/>
  <c r="DA658" i="3"/>
  <c r="A659" i="3"/>
  <c r="CY659" i="3"/>
  <c r="CZ659" i="3"/>
  <c r="DA659" i="3"/>
  <c r="A660" i="3"/>
  <c r="CY660" i="3"/>
  <c r="CZ660" i="3"/>
  <c r="DA660" i="3"/>
  <c r="A661" i="3"/>
  <c r="CY661" i="3"/>
  <c r="CZ661" i="3"/>
  <c r="DA661" i="3"/>
  <c r="A662" i="3"/>
  <c r="CY662" i="3"/>
  <c r="CZ662" i="3"/>
  <c r="DA662" i="3"/>
  <c r="A663" i="3"/>
  <c r="CY663" i="3"/>
  <c r="CZ663" i="3"/>
  <c r="DA663" i="3"/>
  <c r="A664" i="3"/>
  <c r="CY664" i="3"/>
  <c r="CZ664" i="3"/>
  <c r="DA664" i="3"/>
  <c r="A665" i="3"/>
  <c r="CY665" i="3"/>
  <c r="CZ665" i="3"/>
  <c r="DA665" i="3"/>
  <c r="A666" i="3"/>
  <c r="CY666" i="3"/>
  <c r="CZ666" i="3"/>
  <c r="DA666" i="3"/>
  <c r="A667" i="3"/>
  <c r="CY667" i="3"/>
  <c r="CZ667" i="3"/>
  <c r="DA667" i="3"/>
  <c r="A668" i="3"/>
  <c r="CY668" i="3"/>
  <c r="CZ668" i="3"/>
  <c r="DA668" i="3"/>
  <c r="A669" i="3"/>
  <c r="CY669" i="3"/>
  <c r="CZ669" i="3"/>
  <c r="DA669" i="3"/>
  <c r="A670" i="3"/>
  <c r="CY670" i="3"/>
  <c r="CZ670" i="3"/>
  <c r="DA670" i="3"/>
  <c r="A671" i="3"/>
  <c r="CY671" i="3"/>
  <c r="CZ671" i="3"/>
  <c r="DA671" i="3"/>
  <c r="A672" i="3"/>
  <c r="CY672" i="3"/>
  <c r="CZ672" i="3"/>
  <c r="DA672" i="3"/>
  <c r="A673" i="3"/>
  <c r="CY673" i="3"/>
  <c r="CZ673" i="3"/>
  <c r="DA673" i="3"/>
  <c r="A674" i="3"/>
  <c r="CY674" i="3"/>
  <c r="CZ674" i="3"/>
  <c r="DA674" i="3"/>
  <c r="A675" i="3"/>
  <c r="CY675" i="3"/>
  <c r="CZ675" i="3"/>
  <c r="DA675" i="3"/>
  <c r="A676" i="3"/>
  <c r="CY676" i="3"/>
  <c r="CZ676" i="3"/>
  <c r="DA676" i="3"/>
  <c r="A677" i="3"/>
  <c r="CY677" i="3"/>
  <c r="CZ677" i="3"/>
  <c r="DA677" i="3"/>
  <c r="A678" i="3"/>
  <c r="CY678" i="3"/>
  <c r="CZ678" i="3"/>
  <c r="DA678" i="3"/>
  <c r="A679" i="3"/>
  <c r="CY679" i="3"/>
  <c r="CZ679" i="3"/>
  <c r="DA679" i="3"/>
  <c r="A680" i="3"/>
  <c r="CY680" i="3"/>
  <c r="CZ680" i="3"/>
  <c r="DA680" i="3"/>
  <c r="A681" i="3"/>
  <c r="CY681" i="3"/>
  <c r="CZ681" i="3"/>
  <c r="DA681" i="3"/>
  <c r="A682" i="3"/>
  <c r="CY682" i="3"/>
  <c r="CZ682" i="3"/>
  <c r="DA682" i="3"/>
  <c r="A683" i="3"/>
  <c r="CY683" i="3"/>
  <c r="CZ683" i="3"/>
  <c r="DA683" i="3"/>
  <c r="A684" i="3"/>
  <c r="CY684" i="3"/>
  <c r="CZ684" i="3"/>
  <c r="DA684" i="3"/>
  <c r="A685" i="3"/>
  <c r="CY685" i="3"/>
  <c r="CZ685" i="3"/>
  <c r="DA685" i="3"/>
  <c r="A686" i="3"/>
  <c r="CY686" i="3"/>
  <c r="CZ686" i="3"/>
  <c r="DA686" i="3"/>
  <c r="A687" i="3"/>
  <c r="CY687" i="3"/>
  <c r="CZ687" i="3"/>
  <c r="DA687" i="3"/>
  <c r="A688" i="3"/>
  <c r="CY688" i="3"/>
  <c r="CZ688" i="3"/>
  <c r="DA688" i="3"/>
  <c r="A689" i="3"/>
  <c r="CY689" i="3"/>
  <c r="CZ689" i="3"/>
  <c r="DA689" i="3"/>
  <c r="A690" i="3"/>
  <c r="CY690" i="3"/>
  <c r="CZ690" i="3"/>
  <c r="DA690" i="3"/>
  <c r="A691" i="3"/>
  <c r="CY691" i="3"/>
  <c r="CZ691" i="3"/>
  <c r="DA691" i="3"/>
  <c r="A692" i="3"/>
  <c r="CY692" i="3"/>
  <c r="CZ692" i="3"/>
  <c r="DA692" i="3"/>
  <c r="A693" i="3"/>
  <c r="CY693" i="3"/>
  <c r="CZ693" i="3"/>
  <c r="DA693" i="3"/>
  <c r="A694" i="3"/>
  <c r="CY694" i="3"/>
  <c r="CZ694" i="3"/>
  <c r="DA694" i="3"/>
  <c r="A695" i="3"/>
  <c r="CY695" i="3"/>
  <c r="CZ695" i="3"/>
  <c r="DA695" i="3"/>
  <c r="A696" i="3"/>
  <c r="CY696" i="3"/>
  <c r="CZ696" i="3"/>
  <c r="DA696" i="3"/>
  <c r="A697" i="3"/>
  <c r="CY697" i="3"/>
  <c r="CZ697" i="3"/>
  <c r="DA697" i="3"/>
  <c r="A698" i="3"/>
  <c r="CY698" i="3"/>
  <c r="CZ698" i="3"/>
  <c r="DA698" i="3"/>
  <c r="A699" i="3"/>
  <c r="CY699" i="3"/>
  <c r="CZ699" i="3"/>
  <c r="DA699" i="3"/>
  <c r="A700" i="3"/>
  <c r="CY700" i="3"/>
  <c r="CZ700" i="3"/>
  <c r="DA700" i="3"/>
  <c r="A701" i="3"/>
  <c r="CY701" i="3"/>
  <c r="CZ701" i="3"/>
  <c r="DA701" i="3"/>
  <c r="A702" i="3"/>
  <c r="CY702" i="3"/>
  <c r="CZ702" i="3"/>
  <c r="DA702" i="3"/>
  <c r="A703" i="3"/>
  <c r="CX703" i="3"/>
  <c r="CY703" i="3"/>
  <c r="CZ703" i="3"/>
  <c r="DA703" i="3"/>
  <c r="A704" i="3"/>
  <c r="CX704" i="3"/>
  <c r="CY704" i="3"/>
  <c r="CZ704" i="3"/>
  <c r="DA704" i="3"/>
  <c r="A705" i="3"/>
  <c r="CX705" i="3"/>
  <c r="CY705" i="3"/>
  <c r="CZ705" i="3"/>
  <c r="DA705" i="3"/>
  <c r="A706" i="3"/>
  <c r="CX706" i="3"/>
  <c r="CY706" i="3"/>
  <c r="CZ706" i="3"/>
  <c r="DA706" i="3"/>
  <c r="A707" i="3"/>
  <c r="CX707" i="3"/>
  <c r="CY707" i="3"/>
  <c r="CZ707" i="3"/>
  <c r="DA70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28" i="1"/>
  <c r="E30" i="1"/>
  <c r="Z30" i="1"/>
  <c r="AA30" i="1"/>
  <c r="AM30" i="1"/>
  <c r="AN30" i="1"/>
  <c r="BA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C32" i="1"/>
  <c r="D32" i="1"/>
  <c r="AC32" i="1"/>
  <c r="AE32" i="1"/>
  <c r="AD32" i="1" s="1"/>
  <c r="AF32" i="1"/>
  <c r="AG32" i="1"/>
  <c r="CU32" i="1" s="1"/>
  <c r="T32" i="1" s="1"/>
  <c r="AH32" i="1"/>
  <c r="CV32" i="1" s="1"/>
  <c r="U32" i="1" s="1"/>
  <c r="AI32" i="1"/>
  <c r="AJ32" i="1"/>
  <c r="CR32" i="1"/>
  <c r="Q32" i="1" s="1"/>
  <c r="CT32" i="1"/>
  <c r="S32" i="1" s="1"/>
  <c r="CZ32" i="1" s="1"/>
  <c r="Y32" i="1" s="1"/>
  <c r="CW32" i="1"/>
  <c r="V32" i="1" s="1"/>
  <c r="CX32" i="1"/>
  <c r="W32" i="1" s="1"/>
  <c r="FR32" i="1"/>
  <c r="GL32" i="1"/>
  <c r="GN32" i="1"/>
  <c r="GO32" i="1"/>
  <c r="GX32" i="1"/>
  <c r="C33" i="1"/>
  <c r="D33" i="1"/>
  <c r="AC33" i="1"/>
  <c r="CQ33" i="1" s="1"/>
  <c r="P33" i="1" s="1"/>
  <c r="AE33" i="1"/>
  <c r="CS33" i="1" s="1"/>
  <c r="R33" i="1" s="1"/>
  <c r="GK33" i="1" s="1"/>
  <c r="AF33" i="1"/>
  <c r="AG33" i="1"/>
  <c r="CU33" i="1" s="1"/>
  <c r="T33" i="1" s="1"/>
  <c r="AH33" i="1"/>
  <c r="AI33" i="1"/>
  <c r="CW33" i="1" s="1"/>
  <c r="V33" i="1" s="1"/>
  <c r="AJ33" i="1"/>
  <c r="CT33" i="1"/>
  <c r="S33" i="1" s="1"/>
  <c r="CV33" i="1"/>
  <c r="U33" i="1" s="1"/>
  <c r="CX33" i="1"/>
  <c r="W33" i="1" s="1"/>
  <c r="FR33" i="1"/>
  <c r="GL33" i="1"/>
  <c r="GN33" i="1"/>
  <c r="GO33" i="1"/>
  <c r="GX33" i="1"/>
  <c r="C34" i="1"/>
  <c r="D34" i="1"/>
  <c r="I34" i="1"/>
  <c r="AC34" i="1"/>
  <c r="AE34" i="1"/>
  <c r="CS34" i="1" s="1"/>
  <c r="R34" i="1" s="1"/>
  <c r="GK34" i="1" s="1"/>
  <c r="AF34" i="1"/>
  <c r="AG34" i="1"/>
  <c r="AH34" i="1"/>
  <c r="AI34" i="1"/>
  <c r="CW34" i="1" s="1"/>
  <c r="V34" i="1" s="1"/>
  <c r="AJ34" i="1"/>
  <c r="CX34" i="1" s="1"/>
  <c r="W34" i="1" s="1"/>
  <c r="CQ34" i="1"/>
  <c r="CT34" i="1"/>
  <c r="S34" i="1" s="1"/>
  <c r="CZ34" i="1" s="1"/>
  <c r="Y34" i="1" s="1"/>
  <c r="CU34" i="1"/>
  <c r="T34" i="1" s="1"/>
  <c r="CV34" i="1"/>
  <c r="U34" i="1" s="1"/>
  <c r="CY34" i="1"/>
  <c r="X34" i="1" s="1"/>
  <c r="FR34" i="1"/>
  <c r="GL34" i="1"/>
  <c r="GN34" i="1"/>
  <c r="GO34" i="1"/>
  <c r="GX34" i="1"/>
  <c r="C35" i="1"/>
  <c r="D35" i="1"/>
  <c r="I35" i="1"/>
  <c r="AC35" i="1"/>
  <c r="CQ35" i="1" s="1"/>
  <c r="AE35" i="1"/>
  <c r="AF35" i="1"/>
  <c r="CT35" i="1" s="1"/>
  <c r="S35" i="1" s="1"/>
  <c r="AG35" i="1"/>
  <c r="CU35" i="1" s="1"/>
  <c r="AH35" i="1"/>
  <c r="AI35" i="1"/>
  <c r="CW35" i="1" s="1"/>
  <c r="V35" i="1" s="1"/>
  <c r="AJ35" i="1"/>
  <c r="CX35" i="1" s="1"/>
  <c r="W35" i="1" s="1"/>
  <c r="CV35" i="1"/>
  <c r="U35" i="1" s="1"/>
  <c r="FR35" i="1"/>
  <c r="GL35" i="1"/>
  <c r="GN35" i="1"/>
  <c r="GO35" i="1"/>
  <c r="C36" i="1"/>
  <c r="D36" i="1"/>
  <c r="I36" i="1"/>
  <c r="AC36" i="1"/>
  <c r="AE36" i="1"/>
  <c r="CS36" i="1" s="1"/>
  <c r="R36" i="1" s="1"/>
  <c r="AF36" i="1"/>
  <c r="AG36" i="1"/>
  <c r="CU36" i="1" s="1"/>
  <c r="T36" i="1" s="1"/>
  <c r="AH36" i="1"/>
  <c r="CV36" i="1" s="1"/>
  <c r="U36" i="1" s="1"/>
  <c r="AI36" i="1"/>
  <c r="CW36" i="1" s="1"/>
  <c r="V36" i="1" s="1"/>
  <c r="AJ36" i="1"/>
  <c r="CT36" i="1"/>
  <c r="S36" i="1" s="1"/>
  <c r="CX36" i="1"/>
  <c r="W36" i="1" s="1"/>
  <c r="FR36" i="1"/>
  <c r="GK36" i="1"/>
  <c r="GL36" i="1"/>
  <c r="GN36" i="1"/>
  <c r="GO36" i="1"/>
  <c r="GX36" i="1"/>
  <c r="C37" i="1"/>
  <c r="D37" i="1"/>
  <c r="I37" i="1"/>
  <c r="AC37" i="1"/>
  <c r="CQ37" i="1" s="1"/>
  <c r="AE37" i="1"/>
  <c r="AF37" i="1"/>
  <c r="CT37" i="1" s="1"/>
  <c r="AG37" i="1"/>
  <c r="CU37" i="1" s="1"/>
  <c r="AH37" i="1"/>
  <c r="AI37" i="1"/>
  <c r="CW37" i="1" s="1"/>
  <c r="AJ37" i="1"/>
  <c r="CV37" i="1"/>
  <c r="U37" i="1" s="1"/>
  <c r="CX37" i="1"/>
  <c r="FR37" i="1"/>
  <c r="GL37" i="1"/>
  <c r="GN37" i="1"/>
  <c r="GO37" i="1"/>
  <c r="C38" i="1"/>
  <c r="D38" i="1"/>
  <c r="I38" i="1"/>
  <c r="AC38" i="1"/>
  <c r="AD38" i="1"/>
  <c r="AE38" i="1"/>
  <c r="CS38" i="1" s="1"/>
  <c r="AF38" i="1"/>
  <c r="AG38" i="1"/>
  <c r="CU38" i="1" s="1"/>
  <c r="T38" i="1" s="1"/>
  <c r="AH38" i="1"/>
  <c r="AI38" i="1"/>
  <c r="CW38" i="1" s="1"/>
  <c r="AJ38" i="1"/>
  <c r="CQ38" i="1"/>
  <c r="P38" i="1" s="1"/>
  <c r="CR38" i="1"/>
  <c r="Q38" i="1" s="1"/>
  <c r="CT38" i="1"/>
  <c r="CV38" i="1"/>
  <c r="U38" i="1" s="1"/>
  <c r="CX38" i="1"/>
  <c r="W38" i="1" s="1"/>
  <c r="FR38" i="1"/>
  <c r="GL38" i="1"/>
  <c r="GN38" i="1"/>
  <c r="GO38" i="1"/>
  <c r="C39" i="1"/>
  <c r="D39" i="1"/>
  <c r="I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 s="1"/>
  <c r="W39" i="1" s="1"/>
  <c r="CT39" i="1"/>
  <c r="S39" i="1" s="1"/>
  <c r="CV39" i="1"/>
  <c r="U39" i="1" s="1"/>
  <c r="FR39" i="1"/>
  <c r="GL39" i="1"/>
  <c r="GN39" i="1"/>
  <c r="GO39" i="1"/>
  <c r="C40" i="1"/>
  <c r="D40" i="1"/>
  <c r="I40" i="1"/>
  <c r="CX36" i="3" s="1"/>
  <c r="AC40" i="1"/>
  <c r="CQ40" i="1" s="1"/>
  <c r="P40" i="1" s="1"/>
  <c r="AE40" i="1"/>
  <c r="AF40" i="1"/>
  <c r="AG40" i="1"/>
  <c r="AH40" i="1"/>
  <c r="CV40" i="1" s="1"/>
  <c r="U40" i="1" s="1"/>
  <c r="AI40" i="1"/>
  <c r="CW40" i="1" s="1"/>
  <c r="V40" i="1" s="1"/>
  <c r="AJ40" i="1"/>
  <c r="CX40" i="1" s="1"/>
  <c r="W40" i="1" s="1"/>
  <c r="CT40" i="1"/>
  <c r="S40" i="1" s="1"/>
  <c r="CU40" i="1"/>
  <c r="T40" i="1" s="1"/>
  <c r="FR40" i="1"/>
  <c r="GL40" i="1"/>
  <c r="GN40" i="1"/>
  <c r="GO40" i="1"/>
  <c r="GX40" i="1"/>
  <c r="C41" i="1"/>
  <c r="D41" i="1"/>
  <c r="I41" i="1"/>
  <c r="W41" i="1"/>
  <c r="AC41" i="1"/>
  <c r="CQ41" i="1" s="1"/>
  <c r="P41" i="1" s="1"/>
  <c r="AE41" i="1"/>
  <c r="AF41" i="1"/>
  <c r="AG41" i="1"/>
  <c r="CU41" i="1" s="1"/>
  <c r="T41" i="1" s="1"/>
  <c r="AH41" i="1"/>
  <c r="CV41" i="1" s="1"/>
  <c r="U41" i="1" s="1"/>
  <c r="AI41" i="1"/>
  <c r="CW41" i="1" s="1"/>
  <c r="V41" i="1" s="1"/>
  <c r="AJ41" i="1"/>
  <c r="CT41" i="1"/>
  <c r="S41" i="1" s="1"/>
  <c r="CX41" i="1"/>
  <c r="FR41" i="1"/>
  <c r="GL41" i="1"/>
  <c r="GN41" i="1"/>
  <c r="GO41" i="1"/>
  <c r="GX41" i="1"/>
  <c r="C42" i="1"/>
  <c r="D42" i="1"/>
  <c r="I42" i="1"/>
  <c r="P42" i="1"/>
  <c r="AC42" i="1"/>
  <c r="AD42" i="1"/>
  <c r="AE42" i="1"/>
  <c r="AF42" i="1"/>
  <c r="AG42" i="1"/>
  <c r="AH42" i="1"/>
  <c r="CV42" i="1" s="1"/>
  <c r="U42" i="1" s="1"/>
  <c r="AI42" i="1"/>
  <c r="AJ42" i="1"/>
  <c r="CX42" i="1" s="1"/>
  <c r="W42" i="1" s="1"/>
  <c r="CQ42" i="1"/>
  <c r="CR42" i="1"/>
  <c r="Q42" i="1" s="1"/>
  <c r="CS42" i="1"/>
  <c r="R42" i="1" s="1"/>
  <c r="GK42" i="1" s="1"/>
  <c r="CT42" i="1"/>
  <c r="S42" i="1" s="1"/>
  <c r="CY42" i="1" s="1"/>
  <c r="X42" i="1" s="1"/>
  <c r="CU42" i="1"/>
  <c r="T42" i="1" s="1"/>
  <c r="CW42" i="1"/>
  <c r="V42" i="1" s="1"/>
  <c r="FR42" i="1"/>
  <c r="GL42" i="1"/>
  <c r="GN42" i="1"/>
  <c r="GO42" i="1"/>
  <c r="C43" i="1"/>
  <c r="D43" i="1"/>
  <c r="I43" i="1"/>
  <c r="V43" i="1"/>
  <c r="AC43" i="1"/>
  <c r="AD43" i="1"/>
  <c r="AE43" i="1"/>
  <c r="AF43" i="1"/>
  <c r="AG43" i="1"/>
  <c r="AH43" i="1"/>
  <c r="CV43" i="1" s="1"/>
  <c r="U43" i="1" s="1"/>
  <c r="AI43" i="1"/>
  <c r="AJ43" i="1"/>
  <c r="CX43" i="1" s="1"/>
  <c r="CQ43" i="1"/>
  <c r="P43" i="1" s="1"/>
  <c r="CR43" i="1"/>
  <c r="Q43" i="1" s="1"/>
  <c r="CS43" i="1"/>
  <c r="R43" i="1" s="1"/>
  <c r="GK43" i="1" s="1"/>
  <c r="CU43" i="1"/>
  <c r="CW43" i="1"/>
  <c r="FR43" i="1"/>
  <c r="GL43" i="1"/>
  <c r="GN43" i="1"/>
  <c r="GO43" i="1"/>
  <c r="AC44" i="1"/>
  <c r="AD44" i="1"/>
  <c r="AB44" i="1" s="1"/>
  <c r="AE44" i="1"/>
  <c r="AF44" i="1"/>
  <c r="CT44" i="1" s="1"/>
  <c r="AG44" i="1"/>
  <c r="AH44" i="1"/>
  <c r="CV44" i="1" s="1"/>
  <c r="AI44" i="1"/>
  <c r="CW44" i="1" s="1"/>
  <c r="AJ44" i="1"/>
  <c r="CX44" i="1" s="1"/>
  <c r="CQ44" i="1"/>
  <c r="CR44" i="1"/>
  <c r="CS44" i="1"/>
  <c r="CU44" i="1"/>
  <c r="FR44" i="1"/>
  <c r="GL44" i="1"/>
  <c r="GN44" i="1"/>
  <c r="GO44" i="1"/>
  <c r="I45" i="1"/>
  <c r="V45" i="1"/>
  <c r="AC45" i="1"/>
  <c r="AE45" i="1"/>
  <c r="AD45" i="1" s="1"/>
  <c r="AF45" i="1"/>
  <c r="AG45" i="1"/>
  <c r="CU45" i="1" s="1"/>
  <c r="T45" i="1" s="1"/>
  <c r="AH45" i="1"/>
  <c r="AI45" i="1"/>
  <c r="CW45" i="1" s="1"/>
  <c r="AJ45" i="1"/>
  <c r="CX45" i="1" s="1"/>
  <c r="W45" i="1" s="1"/>
  <c r="CQ45" i="1"/>
  <c r="P45" i="1" s="1"/>
  <c r="CS45" i="1"/>
  <c r="CV45" i="1"/>
  <c r="U45" i="1" s="1"/>
  <c r="FR45" i="1"/>
  <c r="GL45" i="1"/>
  <c r="GN45" i="1"/>
  <c r="GO45" i="1"/>
  <c r="C46" i="1"/>
  <c r="D46" i="1"/>
  <c r="I46" i="1"/>
  <c r="R46" i="1" s="1"/>
  <c r="GK46" i="1" s="1"/>
  <c r="AC46" i="1"/>
  <c r="AD46" i="1"/>
  <c r="AE46" i="1"/>
  <c r="AF46" i="1"/>
  <c r="AG46" i="1"/>
  <c r="AH46" i="1"/>
  <c r="CV46" i="1" s="1"/>
  <c r="U46" i="1" s="1"/>
  <c r="AI46" i="1"/>
  <c r="AJ46" i="1"/>
  <c r="CX46" i="1" s="1"/>
  <c r="W46" i="1" s="1"/>
  <c r="CQ46" i="1"/>
  <c r="P46" i="1" s="1"/>
  <c r="CR46" i="1"/>
  <c r="Q46" i="1" s="1"/>
  <c r="CS46" i="1"/>
  <c r="CT46" i="1"/>
  <c r="CU46" i="1"/>
  <c r="T46" i="1" s="1"/>
  <c r="CW46" i="1"/>
  <c r="V46" i="1" s="1"/>
  <c r="FR46" i="1"/>
  <c r="GL46" i="1"/>
  <c r="GN46" i="1"/>
  <c r="GO46" i="1"/>
  <c r="AC47" i="1"/>
  <c r="AD47" i="1"/>
  <c r="AE47" i="1"/>
  <c r="AF47" i="1"/>
  <c r="AG47" i="1"/>
  <c r="CU47" i="1" s="1"/>
  <c r="AH47" i="1"/>
  <c r="CV47" i="1" s="1"/>
  <c r="AI47" i="1"/>
  <c r="AJ47" i="1"/>
  <c r="CR47" i="1"/>
  <c r="CS47" i="1"/>
  <c r="CW47" i="1"/>
  <c r="CX47" i="1"/>
  <c r="FR47" i="1"/>
  <c r="GL47" i="1"/>
  <c r="GN47" i="1"/>
  <c r="GO47" i="1"/>
  <c r="C48" i="1"/>
  <c r="D48" i="1"/>
  <c r="I48" i="1"/>
  <c r="R48" i="1"/>
  <c r="AC48" i="1"/>
  <c r="AE48" i="1"/>
  <c r="AF48" i="1"/>
  <c r="AG48" i="1"/>
  <c r="AH48" i="1"/>
  <c r="CV48" i="1" s="1"/>
  <c r="AI48" i="1"/>
  <c r="AJ48" i="1"/>
  <c r="CX48" i="1" s="1"/>
  <c r="W48" i="1" s="1"/>
  <c r="CQ48" i="1"/>
  <c r="P48" i="1" s="1"/>
  <c r="CS48" i="1"/>
  <c r="CU48" i="1"/>
  <c r="T48" i="1" s="1"/>
  <c r="CW48" i="1"/>
  <c r="V48" i="1" s="1"/>
  <c r="FR48" i="1"/>
  <c r="GL48" i="1"/>
  <c r="GN48" i="1"/>
  <c r="GO48" i="1"/>
  <c r="GX48" i="1"/>
  <c r="I49" i="1"/>
  <c r="AC49" i="1"/>
  <c r="AE49" i="1"/>
  <c r="AF49" i="1"/>
  <c r="AG49" i="1"/>
  <c r="CU49" i="1" s="1"/>
  <c r="T49" i="1" s="1"/>
  <c r="AH49" i="1"/>
  <c r="AI49" i="1"/>
  <c r="CW49" i="1" s="1"/>
  <c r="AJ49" i="1"/>
  <c r="CX49" i="1" s="1"/>
  <c r="W49" i="1" s="1"/>
  <c r="CQ49" i="1"/>
  <c r="P49" i="1" s="1"/>
  <c r="CV49" i="1"/>
  <c r="U49" i="1" s="1"/>
  <c r="FR49" i="1"/>
  <c r="GL49" i="1"/>
  <c r="GN49" i="1"/>
  <c r="GO49" i="1"/>
  <c r="C50" i="1"/>
  <c r="D50" i="1"/>
  <c r="I50" i="1"/>
  <c r="AC50" i="1"/>
  <c r="AE50" i="1"/>
  <c r="AF50" i="1"/>
  <c r="AG50" i="1"/>
  <c r="AH50" i="1"/>
  <c r="CV50" i="1" s="1"/>
  <c r="U50" i="1" s="1"/>
  <c r="AI50" i="1"/>
  <c r="CW50" i="1" s="1"/>
  <c r="V50" i="1" s="1"/>
  <c r="AJ50" i="1"/>
  <c r="CQ50" i="1"/>
  <c r="P50" i="1" s="1"/>
  <c r="CS50" i="1"/>
  <c r="CT50" i="1"/>
  <c r="S50" i="1" s="1"/>
  <c r="CU50" i="1"/>
  <c r="T50" i="1" s="1"/>
  <c r="CX50" i="1"/>
  <c r="W50" i="1" s="1"/>
  <c r="FR50" i="1"/>
  <c r="GL50" i="1"/>
  <c r="GN50" i="1"/>
  <c r="GO50" i="1"/>
  <c r="C51" i="1"/>
  <c r="D51" i="1"/>
  <c r="I51" i="1"/>
  <c r="AC51" i="1"/>
  <c r="AE51" i="1"/>
  <c r="AF51" i="1"/>
  <c r="AG51" i="1"/>
  <c r="CU51" i="1" s="1"/>
  <c r="T51" i="1" s="1"/>
  <c r="AH51" i="1"/>
  <c r="CV51" i="1" s="1"/>
  <c r="U51" i="1" s="1"/>
  <c r="AI51" i="1"/>
  <c r="CW51" i="1" s="1"/>
  <c r="AJ51" i="1"/>
  <c r="CX51" i="1" s="1"/>
  <c r="CQ51" i="1"/>
  <c r="P51" i="1" s="1"/>
  <c r="CS51" i="1"/>
  <c r="FR51" i="1"/>
  <c r="GL51" i="1"/>
  <c r="GN51" i="1"/>
  <c r="GO51" i="1"/>
  <c r="GX51" i="1"/>
  <c r="C52" i="1"/>
  <c r="D52" i="1"/>
  <c r="I52" i="1"/>
  <c r="AC52" i="1"/>
  <c r="AD52" i="1"/>
  <c r="AE52" i="1"/>
  <c r="AF52" i="1"/>
  <c r="AG52" i="1"/>
  <c r="CU52" i="1" s="1"/>
  <c r="T52" i="1" s="1"/>
  <c r="AH52" i="1"/>
  <c r="CV52" i="1" s="1"/>
  <c r="AI52" i="1"/>
  <c r="AJ52" i="1"/>
  <c r="CX52" i="1" s="1"/>
  <c r="W52" i="1" s="1"/>
  <c r="CQ52" i="1"/>
  <c r="P52" i="1" s="1"/>
  <c r="CR52" i="1"/>
  <c r="Q52" i="1" s="1"/>
  <c r="CS52" i="1"/>
  <c r="CW52" i="1"/>
  <c r="V52" i="1" s="1"/>
  <c r="FR52" i="1"/>
  <c r="GL52" i="1"/>
  <c r="GN52" i="1"/>
  <c r="GO52" i="1"/>
  <c r="B54" i="1"/>
  <c r="B30" i="1" s="1"/>
  <c r="C54" i="1"/>
  <c r="C30" i="1" s="1"/>
  <c r="D54" i="1"/>
  <c r="D30" i="1" s="1"/>
  <c r="F54" i="1"/>
  <c r="F30" i="1" s="1"/>
  <c r="G54" i="1"/>
  <c r="BB54" i="1"/>
  <c r="BB30" i="1" s="1"/>
  <c r="B75" i="1"/>
  <c r="B26" i="1" s="1"/>
  <c r="C75" i="1"/>
  <c r="C26" i="1" s="1"/>
  <c r="D75" i="1"/>
  <c r="D26" i="1" s="1"/>
  <c r="F75" i="1"/>
  <c r="F26" i="1" s="1"/>
  <c r="G75" i="1"/>
  <c r="D96" i="1"/>
  <c r="E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100" i="1"/>
  <c r="E102" i="1"/>
  <c r="Z102" i="1"/>
  <c r="AA102" i="1"/>
  <c r="AM102" i="1"/>
  <c r="AN102" i="1"/>
  <c r="BA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C104" i="1"/>
  <c r="D104" i="1"/>
  <c r="I104" i="1"/>
  <c r="AC104" i="1"/>
  <c r="AE104" i="1"/>
  <c r="CR104" i="1" s="1"/>
  <c r="Q104" i="1" s="1"/>
  <c r="AF104" i="1"/>
  <c r="AG104" i="1"/>
  <c r="AH104" i="1"/>
  <c r="CV104" i="1" s="1"/>
  <c r="U104" i="1" s="1"/>
  <c r="AI104" i="1"/>
  <c r="CW104" i="1" s="1"/>
  <c r="V104" i="1" s="1"/>
  <c r="AJ104" i="1"/>
  <c r="CX104" i="1" s="1"/>
  <c r="W104" i="1" s="1"/>
  <c r="AJ107" i="1" s="1"/>
  <c r="CT104" i="1"/>
  <c r="S104" i="1" s="1"/>
  <c r="CU104" i="1"/>
  <c r="T104" i="1" s="1"/>
  <c r="AG107" i="1" s="1"/>
  <c r="CZ104" i="1"/>
  <c r="Y104" i="1" s="1"/>
  <c r="FR104" i="1"/>
  <c r="GL104" i="1"/>
  <c r="GN104" i="1"/>
  <c r="GO104" i="1"/>
  <c r="GX104" i="1"/>
  <c r="C105" i="1"/>
  <c r="D105" i="1"/>
  <c r="AC105" i="1"/>
  <c r="AE105" i="1"/>
  <c r="AF105" i="1"/>
  <c r="AG105" i="1"/>
  <c r="CU105" i="1" s="1"/>
  <c r="T105" i="1" s="1"/>
  <c r="AH105" i="1"/>
  <c r="CV105" i="1" s="1"/>
  <c r="U105" i="1" s="1"/>
  <c r="AI105" i="1"/>
  <c r="CW105" i="1" s="1"/>
  <c r="V105" i="1" s="1"/>
  <c r="AI107" i="1" s="1"/>
  <c r="AJ105" i="1"/>
  <c r="CX105" i="1" s="1"/>
  <c r="W105" i="1" s="1"/>
  <c r="CT105" i="1"/>
  <c r="S105" i="1" s="1"/>
  <c r="FR105" i="1"/>
  <c r="BC107" i="1" s="1"/>
  <c r="GL105" i="1"/>
  <c r="GN105" i="1"/>
  <c r="BF107" i="1" s="1"/>
  <c r="GO105" i="1"/>
  <c r="GX105" i="1"/>
  <c r="B107" i="1"/>
  <c r="B102" i="1" s="1"/>
  <c r="C107" i="1"/>
  <c r="C102" i="1" s="1"/>
  <c r="D107" i="1"/>
  <c r="D102" i="1" s="1"/>
  <c r="F107" i="1"/>
  <c r="F102" i="1" s="1"/>
  <c r="G107" i="1"/>
  <c r="BB107" i="1"/>
  <c r="AO107" i="1" s="1"/>
  <c r="BG107" i="1"/>
  <c r="BG102" i="1" s="1"/>
  <c r="B128" i="1"/>
  <c r="B98" i="1" s="1"/>
  <c r="C128" i="1"/>
  <c r="C98" i="1" s="1"/>
  <c r="D128" i="1"/>
  <c r="D98" i="1" s="1"/>
  <c r="F128" i="1"/>
  <c r="F98" i="1" s="1"/>
  <c r="G128" i="1"/>
  <c r="G98" i="1" s="1"/>
  <c r="D149" i="1"/>
  <c r="E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153" i="1"/>
  <c r="E155" i="1"/>
  <c r="Z155" i="1"/>
  <c r="AA155" i="1"/>
  <c r="AM155" i="1"/>
  <c r="AN155" i="1"/>
  <c r="BA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C157" i="1"/>
  <c r="D157" i="1"/>
  <c r="I157" i="1"/>
  <c r="AC157" i="1"/>
  <c r="AE157" i="1"/>
  <c r="AF157" i="1"/>
  <c r="AG157" i="1"/>
  <c r="CU157" i="1" s="1"/>
  <c r="T157" i="1" s="1"/>
  <c r="AH157" i="1"/>
  <c r="CV157" i="1" s="1"/>
  <c r="U157" i="1" s="1"/>
  <c r="AI157" i="1"/>
  <c r="AJ157" i="1"/>
  <c r="CR157" i="1"/>
  <c r="Q157" i="1" s="1"/>
  <c r="AD159" i="1" s="1"/>
  <c r="Q159" i="1" s="1"/>
  <c r="CS157" i="1"/>
  <c r="CW157" i="1"/>
  <c r="V157" i="1" s="1"/>
  <c r="AI159" i="1" s="1"/>
  <c r="CX157" i="1"/>
  <c r="W157" i="1" s="1"/>
  <c r="AJ159" i="1" s="1"/>
  <c r="FR157" i="1"/>
  <c r="GL157" i="1"/>
  <c r="GN157" i="1"/>
  <c r="GO157" i="1"/>
  <c r="BG159" i="1" s="1"/>
  <c r="B159" i="1"/>
  <c r="B155" i="1" s="1"/>
  <c r="C159" i="1"/>
  <c r="C155" i="1" s="1"/>
  <c r="D159" i="1"/>
  <c r="D155" i="1" s="1"/>
  <c r="F159" i="1"/>
  <c r="F155" i="1" s="1"/>
  <c r="G159" i="1"/>
  <c r="G155" i="1" s="1"/>
  <c r="AG159" i="1"/>
  <c r="BB159" i="1"/>
  <c r="AO159" i="1" s="1"/>
  <c r="AO155" i="1" s="1"/>
  <c r="BC159" i="1"/>
  <c r="AP159" i="1" s="1"/>
  <c r="AP155" i="1" s="1"/>
  <c r="BD159" i="1"/>
  <c r="AQ159" i="1" s="1"/>
  <c r="BF159" i="1"/>
  <c r="AS159" i="1" s="1"/>
  <c r="D180" i="1"/>
  <c r="E182" i="1"/>
  <c r="Z182" i="1"/>
  <c r="AA182" i="1"/>
  <c r="AM182" i="1"/>
  <c r="AN182" i="1"/>
  <c r="BA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DN182" i="1"/>
  <c r="C184" i="1"/>
  <c r="D184" i="1"/>
  <c r="I184" i="1"/>
  <c r="GX184" i="1" s="1"/>
  <c r="AC184" i="1"/>
  <c r="CQ184" i="1" s="1"/>
  <c r="P184" i="1" s="1"/>
  <c r="AE184" i="1"/>
  <c r="AF184" i="1"/>
  <c r="AG184" i="1"/>
  <c r="AH184" i="1"/>
  <c r="CV184" i="1" s="1"/>
  <c r="U184" i="1" s="1"/>
  <c r="AI184" i="1"/>
  <c r="CW184" i="1" s="1"/>
  <c r="V184" i="1" s="1"/>
  <c r="AJ184" i="1"/>
  <c r="CR184" i="1"/>
  <c r="Q184" i="1" s="1"/>
  <c r="CT184" i="1"/>
  <c r="S184" i="1" s="1"/>
  <c r="CU184" i="1"/>
  <c r="CX184" i="1"/>
  <c r="W184" i="1" s="1"/>
  <c r="CZ184" i="1"/>
  <c r="Y184" i="1" s="1"/>
  <c r="FR184" i="1"/>
  <c r="GL184" i="1"/>
  <c r="GN184" i="1"/>
  <c r="GO184" i="1"/>
  <c r="C185" i="1"/>
  <c r="D185" i="1"/>
  <c r="I185" i="1"/>
  <c r="GX185" i="1" s="1"/>
  <c r="AC185" i="1"/>
  <c r="AE185" i="1"/>
  <c r="AF185" i="1"/>
  <c r="AG185" i="1"/>
  <c r="CU185" i="1" s="1"/>
  <c r="T185" i="1" s="1"/>
  <c r="AH185" i="1"/>
  <c r="AI185" i="1"/>
  <c r="AJ185" i="1"/>
  <c r="CX185" i="1" s="1"/>
  <c r="W185" i="1" s="1"/>
  <c r="CR185" i="1"/>
  <c r="Q185" i="1" s="1"/>
  <c r="CS185" i="1"/>
  <c r="CV185" i="1"/>
  <c r="U185" i="1" s="1"/>
  <c r="CW185" i="1"/>
  <c r="V185" i="1" s="1"/>
  <c r="FR185" i="1"/>
  <c r="GL185" i="1"/>
  <c r="GN185" i="1"/>
  <c r="GO185" i="1"/>
  <c r="C186" i="1"/>
  <c r="D186" i="1"/>
  <c r="I186" i="1"/>
  <c r="Y186" i="1"/>
  <c r="AC186" i="1"/>
  <c r="AE186" i="1"/>
  <c r="AF186" i="1"/>
  <c r="AG186" i="1"/>
  <c r="CU186" i="1" s="1"/>
  <c r="T186" i="1" s="1"/>
  <c r="AH186" i="1"/>
  <c r="AI186" i="1"/>
  <c r="CW186" i="1" s="1"/>
  <c r="V186" i="1" s="1"/>
  <c r="AJ186" i="1"/>
  <c r="CQ186" i="1"/>
  <c r="P186" i="1" s="1"/>
  <c r="CR186" i="1"/>
  <c r="Q186" i="1" s="1"/>
  <c r="CT186" i="1"/>
  <c r="S186" i="1" s="1"/>
  <c r="CV186" i="1"/>
  <c r="U186" i="1" s="1"/>
  <c r="CX186" i="1"/>
  <c r="W186" i="1" s="1"/>
  <c r="CZ186" i="1"/>
  <c r="FR186" i="1"/>
  <c r="GL186" i="1"/>
  <c r="GN186" i="1"/>
  <c r="GO186" i="1"/>
  <c r="GX186" i="1"/>
  <c r="I187" i="1"/>
  <c r="AC187" i="1"/>
  <c r="AE187" i="1"/>
  <c r="AF187" i="1"/>
  <c r="AG187" i="1"/>
  <c r="AH187" i="1"/>
  <c r="AI187" i="1"/>
  <c r="CW187" i="1" s="1"/>
  <c r="V187" i="1" s="1"/>
  <c r="AJ187" i="1"/>
  <c r="CX187" i="1" s="1"/>
  <c r="W187" i="1" s="1"/>
  <c r="CQ187" i="1"/>
  <c r="CT187" i="1"/>
  <c r="S187" i="1" s="1"/>
  <c r="CU187" i="1"/>
  <c r="T187" i="1" s="1"/>
  <c r="CV187" i="1"/>
  <c r="CZ187" i="1"/>
  <c r="Y187" i="1" s="1"/>
  <c r="FR187" i="1"/>
  <c r="BC191" i="1" s="1"/>
  <c r="BC182" i="1" s="1"/>
  <c r="GL187" i="1"/>
  <c r="GN187" i="1"/>
  <c r="GO187" i="1"/>
  <c r="GX187" i="1"/>
  <c r="I188" i="1"/>
  <c r="GX188" i="1" s="1"/>
  <c r="Y188" i="1"/>
  <c r="AC188" i="1"/>
  <c r="AE188" i="1"/>
  <c r="AF188" i="1"/>
  <c r="AG188" i="1"/>
  <c r="CU188" i="1" s="1"/>
  <c r="T188" i="1" s="1"/>
  <c r="AH188" i="1"/>
  <c r="AI188" i="1"/>
  <c r="CW188" i="1" s="1"/>
  <c r="V188" i="1" s="1"/>
  <c r="AJ188" i="1"/>
  <c r="CQ188" i="1"/>
  <c r="P188" i="1" s="1"/>
  <c r="CR188" i="1"/>
  <c r="Q188" i="1" s="1"/>
  <c r="CT188" i="1"/>
  <c r="S188" i="1" s="1"/>
  <c r="CV188" i="1"/>
  <c r="U188" i="1" s="1"/>
  <c r="CX188" i="1"/>
  <c r="W188" i="1" s="1"/>
  <c r="CZ188" i="1"/>
  <c r="FR188" i="1"/>
  <c r="GL188" i="1"/>
  <c r="GN188" i="1"/>
  <c r="GO188" i="1"/>
  <c r="C189" i="1"/>
  <c r="D189" i="1"/>
  <c r="I189" i="1"/>
  <c r="AC189" i="1"/>
  <c r="AE189" i="1"/>
  <c r="AF189" i="1"/>
  <c r="AG189" i="1"/>
  <c r="CU189" i="1" s="1"/>
  <c r="T189" i="1" s="1"/>
  <c r="AH189" i="1"/>
  <c r="AI189" i="1"/>
  <c r="CW189" i="1" s="1"/>
  <c r="V189" i="1" s="1"/>
  <c r="AJ189" i="1"/>
  <c r="CX189" i="1" s="1"/>
  <c r="W189" i="1" s="1"/>
  <c r="CT189" i="1"/>
  <c r="S189" i="1" s="1"/>
  <c r="CV189" i="1"/>
  <c r="U189" i="1" s="1"/>
  <c r="FR189" i="1"/>
  <c r="GL189" i="1"/>
  <c r="GN189" i="1"/>
  <c r="GO189" i="1"/>
  <c r="GX189" i="1"/>
  <c r="B191" i="1"/>
  <c r="B182" i="1" s="1"/>
  <c r="C191" i="1"/>
  <c r="C182" i="1" s="1"/>
  <c r="D191" i="1"/>
  <c r="D182" i="1" s="1"/>
  <c r="F191" i="1"/>
  <c r="F182" i="1" s="1"/>
  <c r="G191" i="1"/>
  <c r="BB191" i="1"/>
  <c r="BB182" i="1" s="1"/>
  <c r="BD191" i="1"/>
  <c r="BF191" i="1"/>
  <c r="BF182" i="1" s="1"/>
  <c r="B212" i="1"/>
  <c r="B151" i="1" s="1"/>
  <c r="C212" i="1"/>
  <c r="C151" i="1" s="1"/>
  <c r="D212" i="1"/>
  <c r="D151" i="1" s="1"/>
  <c r="F212" i="1"/>
  <c r="F151" i="1" s="1"/>
  <c r="G212" i="1"/>
  <c r="D233" i="1"/>
  <c r="E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DE235" i="1"/>
  <c r="DF235" i="1"/>
  <c r="DG235" i="1"/>
  <c r="DH235" i="1"/>
  <c r="DI235" i="1"/>
  <c r="DJ235" i="1"/>
  <c r="DK235" i="1"/>
  <c r="DL235" i="1"/>
  <c r="DM235" i="1"/>
  <c r="DN235" i="1"/>
  <c r="D237" i="1"/>
  <c r="E239" i="1"/>
  <c r="Z239" i="1"/>
  <c r="AA239" i="1"/>
  <c r="AM239" i="1"/>
  <c r="AN239" i="1"/>
  <c r="BA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DE239" i="1"/>
  <c r="DF239" i="1"/>
  <c r="DG239" i="1"/>
  <c r="DH239" i="1"/>
  <c r="DI239" i="1"/>
  <c r="DJ239" i="1"/>
  <c r="DK239" i="1"/>
  <c r="DL239" i="1"/>
  <c r="DM239" i="1"/>
  <c r="DN239" i="1"/>
  <c r="C241" i="1"/>
  <c r="D241" i="1"/>
  <c r="I241" i="1"/>
  <c r="AC241" i="1"/>
  <c r="AD241" i="1"/>
  <c r="AE241" i="1"/>
  <c r="AF241" i="1"/>
  <c r="AG241" i="1"/>
  <c r="AH241" i="1"/>
  <c r="CV241" i="1" s="1"/>
  <c r="U241" i="1" s="1"/>
  <c r="AI241" i="1"/>
  <c r="AJ241" i="1"/>
  <c r="CQ241" i="1"/>
  <c r="P241" i="1" s="1"/>
  <c r="CR241" i="1"/>
  <c r="Q241" i="1" s="1"/>
  <c r="CS241" i="1"/>
  <c r="CT241" i="1"/>
  <c r="S241" i="1" s="1"/>
  <c r="CU241" i="1"/>
  <c r="T241" i="1" s="1"/>
  <c r="CW241" i="1"/>
  <c r="V241" i="1" s="1"/>
  <c r="CX241" i="1"/>
  <c r="W241" i="1" s="1"/>
  <c r="CY241" i="1"/>
  <c r="X241" i="1" s="1"/>
  <c r="FR241" i="1"/>
  <c r="GL241" i="1"/>
  <c r="GN241" i="1"/>
  <c r="GO241" i="1"/>
  <c r="C242" i="1"/>
  <c r="D242" i="1"/>
  <c r="I242" i="1"/>
  <c r="AC242" i="1"/>
  <c r="AD242" i="1"/>
  <c r="AE242" i="1"/>
  <c r="AF242" i="1"/>
  <c r="AG242" i="1"/>
  <c r="CU242" i="1" s="1"/>
  <c r="T242" i="1" s="1"/>
  <c r="AH242" i="1"/>
  <c r="CV242" i="1" s="1"/>
  <c r="U242" i="1" s="1"/>
  <c r="AI242" i="1"/>
  <c r="AJ242" i="1"/>
  <c r="CX242" i="1" s="1"/>
  <c r="CQ242" i="1"/>
  <c r="P242" i="1" s="1"/>
  <c r="CR242" i="1"/>
  <c r="Q242" i="1" s="1"/>
  <c r="CS242" i="1"/>
  <c r="CW242" i="1"/>
  <c r="V242" i="1" s="1"/>
  <c r="FR242" i="1"/>
  <c r="GL242" i="1"/>
  <c r="GN242" i="1"/>
  <c r="GO242" i="1"/>
  <c r="C243" i="1"/>
  <c r="D243" i="1"/>
  <c r="I243" i="1"/>
  <c r="P243" i="1"/>
  <c r="AC243" i="1"/>
  <c r="AE243" i="1"/>
  <c r="AF243" i="1"/>
  <c r="AG243" i="1"/>
  <c r="AH243" i="1"/>
  <c r="CV243" i="1" s="1"/>
  <c r="U243" i="1" s="1"/>
  <c r="AI243" i="1"/>
  <c r="CW243" i="1" s="1"/>
  <c r="V243" i="1" s="1"/>
  <c r="AJ243" i="1"/>
  <c r="CX243" i="1" s="1"/>
  <c r="W243" i="1" s="1"/>
  <c r="CQ243" i="1"/>
  <c r="CS243" i="1"/>
  <c r="CU243" i="1"/>
  <c r="T243" i="1" s="1"/>
  <c r="FR243" i="1"/>
  <c r="BC246" i="1" s="1"/>
  <c r="GL243" i="1"/>
  <c r="GN243" i="1"/>
  <c r="GO243" i="1"/>
  <c r="C244" i="1"/>
  <c r="D244" i="1"/>
  <c r="I244" i="1"/>
  <c r="AC244" i="1"/>
  <c r="CQ244" i="1" s="1"/>
  <c r="P244" i="1" s="1"/>
  <c r="AE244" i="1"/>
  <c r="AF244" i="1"/>
  <c r="AG244" i="1"/>
  <c r="AH244" i="1"/>
  <c r="CV244" i="1" s="1"/>
  <c r="U244" i="1" s="1"/>
  <c r="AI244" i="1"/>
  <c r="CW244" i="1" s="1"/>
  <c r="V244" i="1" s="1"/>
  <c r="AJ244" i="1"/>
  <c r="CX244" i="1" s="1"/>
  <c r="CS244" i="1"/>
  <c r="CU244" i="1"/>
  <c r="T244" i="1" s="1"/>
  <c r="FR244" i="1"/>
  <c r="GL244" i="1"/>
  <c r="GN244" i="1"/>
  <c r="GO244" i="1"/>
  <c r="GX244" i="1"/>
  <c r="B246" i="1"/>
  <c r="B239" i="1" s="1"/>
  <c r="C246" i="1"/>
  <c r="C239" i="1" s="1"/>
  <c r="D246" i="1"/>
  <c r="D239" i="1" s="1"/>
  <c r="F246" i="1"/>
  <c r="F239" i="1" s="1"/>
  <c r="G246" i="1"/>
  <c r="AO246" i="1"/>
  <c r="BB246" i="1"/>
  <c r="BB239" i="1" s="1"/>
  <c r="BF246" i="1"/>
  <c r="BF239" i="1" s="1"/>
  <c r="D267" i="1"/>
  <c r="E269" i="1"/>
  <c r="Z269" i="1"/>
  <c r="AA269" i="1"/>
  <c r="AM269" i="1"/>
  <c r="AN269" i="1"/>
  <c r="BA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DE269" i="1"/>
  <c r="DF269" i="1"/>
  <c r="DG269" i="1"/>
  <c r="DH269" i="1"/>
  <c r="DI269" i="1"/>
  <c r="DJ269" i="1"/>
  <c r="DK269" i="1"/>
  <c r="DL269" i="1"/>
  <c r="DM269" i="1"/>
  <c r="DN269" i="1"/>
  <c r="C271" i="1"/>
  <c r="D271" i="1"/>
  <c r="I271" i="1"/>
  <c r="T271" i="1"/>
  <c r="AC271" i="1"/>
  <c r="CQ271" i="1" s="1"/>
  <c r="P271" i="1" s="1"/>
  <c r="AE271" i="1"/>
  <c r="AF271" i="1"/>
  <c r="AG271" i="1"/>
  <c r="CU271" i="1" s="1"/>
  <c r="AH271" i="1"/>
  <c r="CV271" i="1" s="1"/>
  <c r="U271" i="1" s="1"/>
  <c r="AI271" i="1"/>
  <c r="AJ271" i="1"/>
  <c r="CW271" i="1"/>
  <c r="V271" i="1" s="1"/>
  <c r="CX271" i="1"/>
  <c r="W271" i="1" s="1"/>
  <c r="FR271" i="1"/>
  <c r="GL271" i="1"/>
  <c r="GN271" i="1"/>
  <c r="GO271" i="1"/>
  <c r="C272" i="1"/>
  <c r="D272" i="1"/>
  <c r="I272" i="1"/>
  <c r="V272" i="1"/>
  <c r="AC272" i="1"/>
  <c r="AE272" i="1"/>
  <c r="AF272" i="1"/>
  <c r="AG272" i="1"/>
  <c r="AH272" i="1"/>
  <c r="AI272" i="1"/>
  <c r="AJ272" i="1"/>
  <c r="CX272" i="1" s="1"/>
  <c r="CQ272" i="1"/>
  <c r="P272" i="1" s="1"/>
  <c r="CR272" i="1"/>
  <c r="CS272" i="1"/>
  <c r="CU272" i="1"/>
  <c r="T272" i="1" s="1"/>
  <c r="CV272" i="1"/>
  <c r="U272" i="1" s="1"/>
  <c r="CW272" i="1"/>
  <c r="FR272" i="1"/>
  <c r="GL272" i="1"/>
  <c r="GN272" i="1"/>
  <c r="GO272" i="1"/>
  <c r="C273" i="1"/>
  <c r="D273" i="1"/>
  <c r="I273" i="1"/>
  <c r="AC273" i="1"/>
  <c r="AD273" i="1"/>
  <c r="AE273" i="1"/>
  <c r="AF273" i="1"/>
  <c r="AG273" i="1"/>
  <c r="AH273" i="1"/>
  <c r="CV273" i="1" s="1"/>
  <c r="U273" i="1" s="1"/>
  <c r="AI273" i="1"/>
  <c r="AJ273" i="1"/>
  <c r="CX273" i="1" s="1"/>
  <c r="W273" i="1" s="1"/>
  <c r="CQ273" i="1"/>
  <c r="P273" i="1" s="1"/>
  <c r="CR273" i="1"/>
  <c r="Q273" i="1" s="1"/>
  <c r="CS273" i="1"/>
  <c r="CU273" i="1"/>
  <c r="T273" i="1" s="1"/>
  <c r="CW273" i="1"/>
  <c r="V273" i="1" s="1"/>
  <c r="FR273" i="1"/>
  <c r="GL273" i="1"/>
  <c r="GN273" i="1"/>
  <c r="GO273" i="1"/>
  <c r="C274" i="1"/>
  <c r="D274" i="1"/>
  <c r="I274" i="1"/>
  <c r="AC274" i="1"/>
  <c r="AE274" i="1"/>
  <c r="AF274" i="1"/>
  <c r="AG274" i="1"/>
  <c r="CU274" i="1" s="1"/>
  <c r="AH274" i="1"/>
  <c r="AI274" i="1"/>
  <c r="CW274" i="1" s="1"/>
  <c r="AJ274" i="1"/>
  <c r="CX274" i="1" s="1"/>
  <c r="CQ274" i="1"/>
  <c r="CV274" i="1"/>
  <c r="FR274" i="1"/>
  <c r="GL274" i="1"/>
  <c r="GN274" i="1"/>
  <c r="GO274" i="1"/>
  <c r="GX274" i="1"/>
  <c r="C275" i="1"/>
  <c r="D275" i="1"/>
  <c r="I275" i="1"/>
  <c r="V275" i="1"/>
  <c r="AC275" i="1"/>
  <c r="CQ275" i="1" s="1"/>
  <c r="P275" i="1" s="1"/>
  <c r="AE275" i="1"/>
  <c r="AF275" i="1"/>
  <c r="AG275" i="1"/>
  <c r="CU275" i="1" s="1"/>
  <c r="T275" i="1" s="1"/>
  <c r="AH275" i="1"/>
  <c r="CV275" i="1" s="1"/>
  <c r="U275" i="1" s="1"/>
  <c r="AI275" i="1"/>
  <c r="AJ275" i="1"/>
  <c r="CR275" i="1"/>
  <c r="Q275" i="1" s="1"/>
  <c r="CS275" i="1"/>
  <c r="CW275" i="1"/>
  <c r="CX275" i="1"/>
  <c r="W275" i="1" s="1"/>
  <c r="FR275" i="1"/>
  <c r="GL275" i="1"/>
  <c r="GN275" i="1"/>
  <c r="GO275" i="1"/>
  <c r="C276" i="1"/>
  <c r="D276" i="1"/>
  <c r="I276" i="1"/>
  <c r="R276" i="1"/>
  <c r="GK276" i="1" s="1"/>
  <c r="AC276" i="1"/>
  <c r="AD276" i="1"/>
  <c r="AB276" i="1" s="1"/>
  <c r="AE276" i="1"/>
  <c r="AF276" i="1"/>
  <c r="AG276" i="1"/>
  <c r="CU276" i="1" s="1"/>
  <c r="T276" i="1" s="1"/>
  <c r="AH276" i="1"/>
  <c r="CV276" i="1" s="1"/>
  <c r="U276" i="1" s="1"/>
  <c r="AI276" i="1"/>
  <c r="AJ276" i="1"/>
  <c r="CX276" i="1" s="1"/>
  <c r="CQ276" i="1"/>
  <c r="P276" i="1" s="1"/>
  <c r="CR276" i="1"/>
  <c r="Q276" i="1" s="1"/>
  <c r="CS276" i="1"/>
  <c r="CW276" i="1"/>
  <c r="V276" i="1" s="1"/>
  <c r="FR276" i="1"/>
  <c r="GL276" i="1"/>
  <c r="GN276" i="1"/>
  <c r="GO276" i="1"/>
  <c r="GX276" i="1"/>
  <c r="C277" i="1"/>
  <c r="D277" i="1"/>
  <c r="I277" i="1"/>
  <c r="AC277" i="1"/>
  <c r="AD277" i="1"/>
  <c r="AB277" i="1" s="1"/>
  <c r="AE277" i="1"/>
  <c r="AF277" i="1"/>
  <c r="AG277" i="1"/>
  <c r="CU277" i="1" s="1"/>
  <c r="T277" i="1" s="1"/>
  <c r="AH277" i="1"/>
  <c r="CV277" i="1" s="1"/>
  <c r="U277" i="1" s="1"/>
  <c r="AI277" i="1"/>
  <c r="AJ277" i="1"/>
  <c r="CQ277" i="1"/>
  <c r="CR277" i="1"/>
  <c r="Q277" i="1" s="1"/>
  <c r="CS277" i="1"/>
  <c r="CW277" i="1"/>
  <c r="CX277" i="1"/>
  <c r="W277" i="1" s="1"/>
  <c r="FR277" i="1"/>
  <c r="GL277" i="1"/>
  <c r="GN277" i="1"/>
  <c r="GO277" i="1"/>
  <c r="B279" i="1"/>
  <c r="B269" i="1" s="1"/>
  <c r="C279" i="1"/>
  <c r="C269" i="1" s="1"/>
  <c r="D279" i="1"/>
  <c r="D269" i="1" s="1"/>
  <c r="F279" i="1"/>
  <c r="F269" i="1" s="1"/>
  <c r="G279" i="1"/>
  <c r="BB279" i="1"/>
  <c r="AO279" i="1" s="1"/>
  <c r="AO269" i="1" s="1"/>
  <c r="F283" i="1"/>
  <c r="B300" i="1"/>
  <c r="B235" i="1" s="1"/>
  <c r="C300" i="1"/>
  <c r="C235" i="1" s="1"/>
  <c r="D300" i="1"/>
  <c r="D235" i="1" s="1"/>
  <c r="F300" i="1"/>
  <c r="F235" i="1" s="1"/>
  <c r="G300" i="1"/>
  <c r="AO300" i="1"/>
  <c r="D321" i="1"/>
  <c r="E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CW323" i="1"/>
  <c r="CX323" i="1"/>
  <c r="CY323" i="1"/>
  <c r="CZ323" i="1"/>
  <c r="DA323" i="1"/>
  <c r="DB323" i="1"/>
  <c r="DC323" i="1"/>
  <c r="DD323" i="1"/>
  <c r="DE323" i="1"/>
  <c r="DF323" i="1"/>
  <c r="DG323" i="1"/>
  <c r="DH323" i="1"/>
  <c r="DI323" i="1"/>
  <c r="DJ323" i="1"/>
  <c r="DK323" i="1"/>
  <c r="DL323" i="1"/>
  <c r="DM323" i="1"/>
  <c r="DN323" i="1"/>
  <c r="D325" i="1"/>
  <c r="E327" i="1"/>
  <c r="Z327" i="1"/>
  <c r="AA327" i="1"/>
  <c r="AM327" i="1"/>
  <c r="AN327" i="1"/>
  <c r="BA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CW327" i="1"/>
  <c r="CX327" i="1"/>
  <c r="CY327" i="1"/>
  <c r="CZ327" i="1"/>
  <c r="DA327" i="1"/>
  <c r="DB327" i="1"/>
  <c r="DC327" i="1"/>
  <c r="DD327" i="1"/>
  <c r="DE327" i="1"/>
  <c r="DF327" i="1"/>
  <c r="DG327" i="1"/>
  <c r="DH327" i="1"/>
  <c r="DI327" i="1"/>
  <c r="DJ327" i="1"/>
  <c r="DK327" i="1"/>
  <c r="DL327" i="1"/>
  <c r="DM327" i="1"/>
  <c r="DN327" i="1"/>
  <c r="C329" i="1"/>
  <c r="D329" i="1"/>
  <c r="I329" i="1"/>
  <c r="AC329" i="1"/>
  <c r="AE329" i="1"/>
  <c r="AF329" i="1"/>
  <c r="CT329" i="1" s="1"/>
  <c r="S329" i="1" s="1"/>
  <c r="AG329" i="1"/>
  <c r="AH329" i="1"/>
  <c r="AI329" i="1"/>
  <c r="CW329" i="1" s="1"/>
  <c r="V329" i="1" s="1"/>
  <c r="AJ329" i="1"/>
  <c r="CU329" i="1"/>
  <c r="T329" i="1" s="1"/>
  <c r="CV329" i="1"/>
  <c r="U329" i="1" s="1"/>
  <c r="CX329" i="1"/>
  <c r="W329" i="1" s="1"/>
  <c r="FR329" i="1"/>
  <c r="GL329" i="1"/>
  <c r="GN329" i="1"/>
  <c r="GO329" i="1"/>
  <c r="GX329" i="1"/>
  <c r="C330" i="1"/>
  <c r="D330" i="1"/>
  <c r="I330" i="1"/>
  <c r="AC330" i="1"/>
  <c r="CQ330" i="1" s="1"/>
  <c r="AE330" i="1"/>
  <c r="AF330" i="1"/>
  <c r="CT330" i="1" s="1"/>
  <c r="S330" i="1" s="1"/>
  <c r="AG330" i="1"/>
  <c r="CU330" i="1" s="1"/>
  <c r="AH330" i="1"/>
  <c r="AI330" i="1"/>
  <c r="CW330" i="1" s="1"/>
  <c r="V330" i="1" s="1"/>
  <c r="AJ330" i="1"/>
  <c r="CX330" i="1" s="1"/>
  <c r="W330" i="1" s="1"/>
  <c r="CV330" i="1"/>
  <c r="FR330" i="1"/>
  <c r="BC333" i="1" s="1"/>
  <c r="AP333" i="1" s="1"/>
  <c r="GL330" i="1"/>
  <c r="GN330" i="1"/>
  <c r="GO330" i="1"/>
  <c r="GX330" i="1"/>
  <c r="C331" i="1"/>
  <c r="D331" i="1"/>
  <c r="I331" i="1"/>
  <c r="AC331" i="1"/>
  <c r="AD331" i="1"/>
  <c r="AE331" i="1"/>
  <c r="AF331" i="1"/>
  <c r="AG331" i="1"/>
  <c r="CU331" i="1" s="1"/>
  <c r="T331" i="1" s="1"/>
  <c r="AH331" i="1"/>
  <c r="CV331" i="1" s="1"/>
  <c r="U331" i="1" s="1"/>
  <c r="AI331" i="1"/>
  <c r="CW331" i="1" s="1"/>
  <c r="V331" i="1" s="1"/>
  <c r="AJ331" i="1"/>
  <c r="CQ331" i="1"/>
  <c r="P331" i="1" s="1"/>
  <c r="CR331" i="1"/>
  <c r="Q331" i="1" s="1"/>
  <c r="CT331" i="1"/>
  <c r="S331" i="1" s="1"/>
  <c r="CX331" i="1"/>
  <c r="W331" i="1" s="1"/>
  <c r="CY331" i="1"/>
  <c r="X331" i="1" s="1"/>
  <c r="FR331" i="1"/>
  <c r="GL331" i="1"/>
  <c r="BD333" i="1" s="1"/>
  <c r="GN331" i="1"/>
  <c r="GO331" i="1"/>
  <c r="GX331" i="1"/>
  <c r="B333" i="1"/>
  <c r="B327" i="1" s="1"/>
  <c r="C333" i="1"/>
  <c r="C327" i="1" s="1"/>
  <c r="D333" i="1"/>
  <c r="D327" i="1" s="1"/>
  <c r="F333" i="1"/>
  <c r="F327" i="1" s="1"/>
  <c r="G333" i="1"/>
  <c r="G327" i="1" s="1"/>
  <c r="AO333" i="1"/>
  <c r="BB333" i="1"/>
  <c r="BB327" i="1" s="1"/>
  <c r="BF333" i="1"/>
  <c r="F338" i="1"/>
  <c r="D354" i="1"/>
  <c r="E356" i="1"/>
  <c r="Z356" i="1"/>
  <c r="AA356" i="1"/>
  <c r="AM356" i="1"/>
  <c r="AN356" i="1"/>
  <c r="BA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CW356" i="1"/>
  <c r="CX356" i="1"/>
  <c r="CY356" i="1"/>
  <c r="CZ356" i="1"/>
  <c r="DA356" i="1"/>
  <c r="DB356" i="1"/>
  <c r="DC356" i="1"/>
  <c r="DD356" i="1"/>
  <c r="DE356" i="1"/>
  <c r="DF356" i="1"/>
  <c r="DG356" i="1"/>
  <c r="DH356" i="1"/>
  <c r="DI356" i="1"/>
  <c r="DJ356" i="1"/>
  <c r="DK356" i="1"/>
  <c r="DL356" i="1"/>
  <c r="DM356" i="1"/>
  <c r="DN356" i="1"/>
  <c r="C358" i="1"/>
  <c r="D358" i="1"/>
  <c r="AC358" i="1"/>
  <c r="CQ358" i="1" s="1"/>
  <c r="P358" i="1" s="1"/>
  <c r="AE358" i="1"/>
  <c r="AF358" i="1"/>
  <c r="AG358" i="1"/>
  <c r="CU358" i="1" s="1"/>
  <c r="T358" i="1" s="1"/>
  <c r="AH358" i="1"/>
  <c r="CV358" i="1" s="1"/>
  <c r="U358" i="1" s="1"/>
  <c r="AI358" i="1"/>
  <c r="AJ358" i="1"/>
  <c r="CX358" i="1" s="1"/>
  <c r="W358" i="1" s="1"/>
  <c r="CW358" i="1"/>
  <c r="V358" i="1" s="1"/>
  <c r="FR358" i="1"/>
  <c r="GL358" i="1"/>
  <c r="GN358" i="1"/>
  <c r="GO358" i="1"/>
  <c r="GX358" i="1"/>
  <c r="C359" i="1"/>
  <c r="D359" i="1"/>
  <c r="I359" i="1"/>
  <c r="GX359" i="1" s="1"/>
  <c r="AC359" i="1"/>
  <c r="AE359" i="1"/>
  <c r="AD359" i="1" s="1"/>
  <c r="AB359" i="1" s="1"/>
  <c r="AF359" i="1"/>
  <c r="AG359" i="1"/>
  <c r="AH359" i="1"/>
  <c r="CV359" i="1" s="1"/>
  <c r="AI359" i="1"/>
  <c r="CW359" i="1" s="1"/>
  <c r="V359" i="1" s="1"/>
  <c r="AJ359" i="1"/>
  <c r="CX359" i="1" s="1"/>
  <c r="CQ359" i="1"/>
  <c r="P359" i="1" s="1"/>
  <c r="CU359" i="1"/>
  <c r="T359" i="1" s="1"/>
  <c r="FR359" i="1"/>
  <c r="GL359" i="1"/>
  <c r="GN359" i="1"/>
  <c r="GO359" i="1"/>
  <c r="C360" i="1"/>
  <c r="D360" i="1"/>
  <c r="I360" i="1"/>
  <c r="AC360" i="1"/>
  <c r="CQ360" i="1" s="1"/>
  <c r="P360" i="1" s="1"/>
  <c r="AE360" i="1"/>
  <c r="AF360" i="1"/>
  <c r="AG360" i="1"/>
  <c r="CU360" i="1" s="1"/>
  <c r="T360" i="1" s="1"/>
  <c r="AH360" i="1"/>
  <c r="CV360" i="1" s="1"/>
  <c r="U360" i="1" s="1"/>
  <c r="AI360" i="1"/>
  <c r="AJ360" i="1"/>
  <c r="CX360" i="1" s="1"/>
  <c r="W360" i="1" s="1"/>
  <c r="CW360" i="1"/>
  <c r="V360" i="1" s="1"/>
  <c r="FR360" i="1"/>
  <c r="GL360" i="1"/>
  <c r="GN360" i="1"/>
  <c r="GO360" i="1"/>
  <c r="C361" i="1"/>
  <c r="D361" i="1"/>
  <c r="I361" i="1"/>
  <c r="AC361" i="1"/>
  <c r="AE361" i="1"/>
  <c r="AF361" i="1"/>
  <c r="AG361" i="1"/>
  <c r="AH361" i="1"/>
  <c r="CV361" i="1" s="1"/>
  <c r="U361" i="1" s="1"/>
  <c r="AI361" i="1"/>
  <c r="CW361" i="1" s="1"/>
  <c r="V361" i="1" s="1"/>
  <c r="AJ361" i="1"/>
  <c r="CX361" i="1" s="1"/>
  <c r="W361" i="1" s="1"/>
  <c r="CQ361" i="1"/>
  <c r="CR361" i="1"/>
  <c r="Q361" i="1" s="1"/>
  <c r="CS361" i="1"/>
  <c r="CU361" i="1"/>
  <c r="T361" i="1" s="1"/>
  <c r="FR361" i="1"/>
  <c r="GL361" i="1"/>
  <c r="GN361" i="1"/>
  <c r="GO361" i="1"/>
  <c r="GX361" i="1"/>
  <c r="C362" i="1"/>
  <c r="D362" i="1"/>
  <c r="I362" i="1"/>
  <c r="AC362" i="1"/>
  <c r="AE362" i="1"/>
  <c r="AF362" i="1"/>
  <c r="AG362" i="1"/>
  <c r="CU362" i="1" s="1"/>
  <c r="AH362" i="1"/>
  <c r="CV362" i="1" s="1"/>
  <c r="AI362" i="1"/>
  <c r="CW362" i="1" s="1"/>
  <c r="AJ362" i="1"/>
  <c r="CX362" i="1" s="1"/>
  <c r="CQ362" i="1"/>
  <c r="CR362" i="1"/>
  <c r="CS362" i="1"/>
  <c r="FR362" i="1"/>
  <c r="GL362" i="1"/>
  <c r="GN362" i="1"/>
  <c r="GO362" i="1"/>
  <c r="C363" i="1"/>
  <c r="D363" i="1"/>
  <c r="AC363" i="1"/>
  <c r="CQ363" i="1" s="1"/>
  <c r="P363" i="1" s="1"/>
  <c r="AE363" i="1"/>
  <c r="AF363" i="1"/>
  <c r="CT363" i="1" s="1"/>
  <c r="S363" i="1" s="1"/>
  <c r="AG363" i="1"/>
  <c r="CU363" i="1" s="1"/>
  <c r="T363" i="1" s="1"/>
  <c r="AH363" i="1"/>
  <c r="AI363" i="1"/>
  <c r="CW363" i="1" s="1"/>
  <c r="V363" i="1" s="1"/>
  <c r="AJ363" i="1"/>
  <c r="CV363" i="1"/>
  <c r="U363" i="1" s="1"/>
  <c r="CX363" i="1"/>
  <c r="W363" i="1" s="1"/>
  <c r="FR363" i="1"/>
  <c r="GL363" i="1"/>
  <c r="GN363" i="1"/>
  <c r="GO363" i="1"/>
  <c r="GX363" i="1"/>
  <c r="C364" i="1"/>
  <c r="D364" i="1"/>
  <c r="I364" i="1"/>
  <c r="AC364" i="1"/>
  <c r="AE364" i="1"/>
  <c r="AF364" i="1"/>
  <c r="CT364" i="1" s="1"/>
  <c r="S364" i="1" s="1"/>
  <c r="AG364" i="1"/>
  <c r="CU364" i="1" s="1"/>
  <c r="AH364" i="1"/>
  <c r="AI364" i="1"/>
  <c r="CW364" i="1" s="1"/>
  <c r="V364" i="1" s="1"/>
  <c r="AJ364" i="1"/>
  <c r="CV364" i="1"/>
  <c r="U364" i="1" s="1"/>
  <c r="CX364" i="1"/>
  <c r="W364" i="1" s="1"/>
  <c r="FR364" i="1"/>
  <c r="GL364" i="1"/>
  <c r="GN364" i="1"/>
  <c r="GO364" i="1"/>
  <c r="GX364" i="1"/>
  <c r="I365" i="1"/>
  <c r="AC365" i="1"/>
  <c r="AE365" i="1"/>
  <c r="AF365" i="1"/>
  <c r="AG365" i="1"/>
  <c r="CU365" i="1" s="1"/>
  <c r="AH365" i="1"/>
  <c r="AI365" i="1"/>
  <c r="CW365" i="1" s="1"/>
  <c r="AJ365" i="1"/>
  <c r="CR365" i="1"/>
  <c r="Q365" i="1" s="1"/>
  <c r="CV365" i="1"/>
  <c r="CX365" i="1"/>
  <c r="W365" i="1" s="1"/>
  <c r="FR365" i="1"/>
  <c r="GL365" i="1"/>
  <c r="GN365" i="1"/>
  <c r="GO365" i="1"/>
  <c r="C366" i="1"/>
  <c r="D366" i="1"/>
  <c r="I366" i="1"/>
  <c r="AC366" i="1"/>
  <c r="CQ366" i="1" s="1"/>
  <c r="AE366" i="1"/>
  <c r="AF366" i="1"/>
  <c r="CT366" i="1" s="1"/>
  <c r="S366" i="1" s="1"/>
  <c r="AG366" i="1"/>
  <c r="CU366" i="1" s="1"/>
  <c r="AH366" i="1"/>
  <c r="AI366" i="1"/>
  <c r="CW366" i="1" s="1"/>
  <c r="AJ366" i="1"/>
  <c r="CX366" i="1" s="1"/>
  <c r="W366" i="1" s="1"/>
  <c r="CV366" i="1"/>
  <c r="U366" i="1" s="1"/>
  <c r="FR366" i="1"/>
  <c r="GL366" i="1"/>
  <c r="GN366" i="1"/>
  <c r="GO366" i="1"/>
  <c r="GX366" i="1"/>
  <c r="B368" i="1"/>
  <c r="B356" i="1" s="1"/>
  <c r="C368" i="1"/>
  <c r="C356" i="1" s="1"/>
  <c r="D368" i="1"/>
  <c r="D356" i="1" s="1"/>
  <c r="F368" i="1"/>
  <c r="F356" i="1" s="1"/>
  <c r="G368" i="1"/>
  <c r="BB368" i="1"/>
  <c r="BB356" i="1" s="1"/>
  <c r="BD368" i="1"/>
  <c r="B389" i="1"/>
  <c r="B323" i="1" s="1"/>
  <c r="C389" i="1"/>
  <c r="C323" i="1" s="1"/>
  <c r="D389" i="1"/>
  <c r="D323" i="1" s="1"/>
  <c r="F389" i="1"/>
  <c r="F323" i="1" s="1"/>
  <c r="G389" i="1"/>
  <c r="D410" i="1"/>
  <c r="E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Q412" i="1"/>
  <c r="CR412" i="1"/>
  <c r="CS412" i="1"/>
  <c r="CT412" i="1"/>
  <c r="CU412" i="1"/>
  <c r="CV412" i="1"/>
  <c r="CW412" i="1"/>
  <c r="CX412" i="1"/>
  <c r="CY412" i="1"/>
  <c r="CZ412" i="1"/>
  <c r="DA412" i="1"/>
  <c r="DB412" i="1"/>
  <c r="DC412" i="1"/>
  <c r="DD412" i="1"/>
  <c r="DE412" i="1"/>
  <c r="DF412" i="1"/>
  <c r="DG412" i="1"/>
  <c r="DH412" i="1"/>
  <c r="DI412" i="1"/>
  <c r="DJ412" i="1"/>
  <c r="DK412" i="1"/>
  <c r="DL412" i="1"/>
  <c r="DM412" i="1"/>
  <c r="DN412" i="1"/>
  <c r="D414" i="1"/>
  <c r="E416" i="1"/>
  <c r="Z416" i="1"/>
  <c r="AA416" i="1"/>
  <c r="AM416" i="1"/>
  <c r="AN416" i="1"/>
  <c r="BA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BZ416" i="1"/>
  <c r="CA416" i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CS416" i="1"/>
  <c r="CT416" i="1"/>
  <c r="CU416" i="1"/>
  <c r="CV416" i="1"/>
  <c r="CW416" i="1"/>
  <c r="CX416" i="1"/>
  <c r="CY416" i="1"/>
  <c r="CZ416" i="1"/>
  <c r="DA416" i="1"/>
  <c r="DB416" i="1"/>
  <c r="DC416" i="1"/>
  <c r="DD416" i="1"/>
  <c r="DE416" i="1"/>
  <c r="DF416" i="1"/>
  <c r="DG416" i="1"/>
  <c r="DH416" i="1"/>
  <c r="DI416" i="1"/>
  <c r="DJ416" i="1"/>
  <c r="DK416" i="1"/>
  <c r="DL416" i="1"/>
  <c r="DM416" i="1"/>
  <c r="DN416" i="1"/>
  <c r="C418" i="1"/>
  <c r="D418" i="1"/>
  <c r="I418" i="1"/>
  <c r="AC418" i="1"/>
  <c r="AD418" i="1"/>
  <c r="AE418" i="1"/>
  <c r="AF418" i="1"/>
  <c r="AG418" i="1"/>
  <c r="CU418" i="1" s="1"/>
  <c r="T418" i="1" s="1"/>
  <c r="AG420" i="1" s="1"/>
  <c r="AH418" i="1"/>
  <c r="CV418" i="1" s="1"/>
  <c r="U418" i="1" s="1"/>
  <c r="AI418" i="1"/>
  <c r="AJ418" i="1"/>
  <c r="CX418" i="1" s="1"/>
  <c r="W418" i="1" s="1"/>
  <c r="AJ420" i="1" s="1"/>
  <c r="CQ418" i="1"/>
  <c r="P418" i="1" s="1"/>
  <c r="CR418" i="1"/>
  <c r="Q418" i="1" s="1"/>
  <c r="CS418" i="1"/>
  <c r="CW418" i="1"/>
  <c r="V418" i="1" s="1"/>
  <c r="AI420" i="1" s="1"/>
  <c r="AI416" i="1" s="1"/>
  <c r="FR418" i="1"/>
  <c r="BC420" i="1" s="1"/>
  <c r="GL418" i="1"/>
  <c r="BD420" i="1" s="1"/>
  <c r="GN418" i="1"/>
  <c r="BF420" i="1" s="1"/>
  <c r="AS420" i="1" s="1"/>
  <c r="F430" i="1" s="1"/>
  <c r="GO418" i="1"/>
  <c r="BG420" i="1" s="1"/>
  <c r="B420" i="1"/>
  <c r="B416" i="1" s="1"/>
  <c r="C420" i="1"/>
  <c r="C416" i="1" s="1"/>
  <c r="D420" i="1"/>
  <c r="D416" i="1" s="1"/>
  <c r="F420" i="1"/>
  <c r="F416" i="1" s="1"/>
  <c r="G420" i="1"/>
  <c r="AD420" i="1"/>
  <c r="Q420" i="1" s="1"/>
  <c r="F427" i="1" s="1"/>
  <c r="AH420" i="1"/>
  <c r="AP420" i="1"/>
  <c r="F425" i="1" s="1"/>
  <c r="BB420" i="1"/>
  <c r="AO420" i="1" s="1"/>
  <c r="AO416" i="1" s="1"/>
  <c r="F424" i="1"/>
  <c r="D441" i="1"/>
  <c r="E443" i="1"/>
  <c r="Z443" i="1"/>
  <c r="AA443" i="1"/>
  <c r="AM443" i="1"/>
  <c r="AN443" i="1"/>
  <c r="BA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Q443" i="1"/>
  <c r="CR443" i="1"/>
  <c r="CS443" i="1"/>
  <c r="CT443" i="1"/>
  <c r="CU443" i="1"/>
  <c r="CV443" i="1"/>
  <c r="CW443" i="1"/>
  <c r="CX443" i="1"/>
  <c r="CY443" i="1"/>
  <c r="CZ443" i="1"/>
  <c r="DA443" i="1"/>
  <c r="DB443" i="1"/>
  <c r="DC443" i="1"/>
  <c r="DD443" i="1"/>
  <c r="DE443" i="1"/>
  <c r="DF443" i="1"/>
  <c r="DG443" i="1"/>
  <c r="DH443" i="1"/>
  <c r="DI443" i="1"/>
  <c r="DJ443" i="1"/>
  <c r="DK443" i="1"/>
  <c r="DL443" i="1"/>
  <c r="DM443" i="1"/>
  <c r="DN443" i="1"/>
  <c r="C445" i="1"/>
  <c r="D445" i="1"/>
  <c r="I445" i="1"/>
  <c r="AC445" i="1"/>
  <c r="CQ445" i="1" s="1"/>
  <c r="P445" i="1" s="1"/>
  <c r="AE445" i="1"/>
  <c r="AF445" i="1"/>
  <c r="AG445" i="1"/>
  <c r="AH445" i="1"/>
  <c r="AI445" i="1"/>
  <c r="CW445" i="1" s="1"/>
  <c r="V445" i="1" s="1"/>
  <c r="AJ445" i="1"/>
  <c r="CX445" i="1" s="1"/>
  <c r="CU445" i="1"/>
  <c r="T445" i="1" s="1"/>
  <c r="CV445" i="1"/>
  <c r="U445" i="1" s="1"/>
  <c r="FR445" i="1"/>
  <c r="GL445" i="1"/>
  <c r="GN445" i="1"/>
  <c r="GO445" i="1"/>
  <c r="GX445" i="1"/>
  <c r="C446" i="1"/>
  <c r="D446" i="1"/>
  <c r="I446" i="1"/>
  <c r="AC446" i="1"/>
  <c r="AD446" i="1"/>
  <c r="AE446" i="1"/>
  <c r="AF446" i="1"/>
  <c r="AG446" i="1"/>
  <c r="CU446" i="1" s="1"/>
  <c r="T446" i="1" s="1"/>
  <c r="AH446" i="1"/>
  <c r="CV446" i="1" s="1"/>
  <c r="U446" i="1" s="1"/>
  <c r="AI446" i="1"/>
  <c r="AJ446" i="1"/>
  <c r="CQ446" i="1"/>
  <c r="P446" i="1" s="1"/>
  <c r="CR446" i="1"/>
  <c r="Q446" i="1" s="1"/>
  <c r="CS446" i="1"/>
  <c r="CW446" i="1"/>
  <c r="V446" i="1" s="1"/>
  <c r="CX446" i="1"/>
  <c r="W446" i="1" s="1"/>
  <c r="FR446" i="1"/>
  <c r="GL446" i="1"/>
  <c r="GN446" i="1"/>
  <c r="GO446" i="1"/>
  <c r="C447" i="1"/>
  <c r="D447" i="1"/>
  <c r="I447" i="1"/>
  <c r="AC447" i="1"/>
  <c r="AE447" i="1"/>
  <c r="AF447" i="1"/>
  <c r="AG447" i="1"/>
  <c r="CU447" i="1" s="1"/>
  <c r="T447" i="1" s="1"/>
  <c r="AH447" i="1"/>
  <c r="AI447" i="1"/>
  <c r="CW447" i="1" s="1"/>
  <c r="AJ447" i="1"/>
  <c r="CX447" i="1" s="1"/>
  <c r="CQ447" i="1"/>
  <c r="P447" i="1" s="1"/>
  <c r="CS447" i="1"/>
  <c r="CV447" i="1"/>
  <c r="U447" i="1" s="1"/>
  <c r="FR447" i="1"/>
  <c r="GL447" i="1"/>
  <c r="GN447" i="1"/>
  <c r="GO447" i="1"/>
  <c r="GX447" i="1"/>
  <c r="C448" i="1"/>
  <c r="D448" i="1"/>
  <c r="I448" i="1"/>
  <c r="AC448" i="1"/>
  <c r="AE448" i="1"/>
  <c r="AF448" i="1"/>
  <c r="AG448" i="1"/>
  <c r="AH448" i="1"/>
  <c r="CV448" i="1" s="1"/>
  <c r="U448" i="1" s="1"/>
  <c r="AI448" i="1"/>
  <c r="CW448" i="1" s="1"/>
  <c r="V448" i="1" s="1"/>
  <c r="AJ448" i="1"/>
  <c r="CQ448" i="1"/>
  <c r="CS448" i="1"/>
  <c r="CU448" i="1"/>
  <c r="CX448" i="1"/>
  <c r="W448" i="1" s="1"/>
  <c r="FR448" i="1"/>
  <c r="GL448" i="1"/>
  <c r="GN448" i="1"/>
  <c r="GO448" i="1"/>
  <c r="C449" i="1"/>
  <c r="D449" i="1"/>
  <c r="I449" i="1"/>
  <c r="AC449" i="1"/>
  <c r="CQ449" i="1" s="1"/>
  <c r="AE449" i="1"/>
  <c r="AF449" i="1"/>
  <c r="AG449" i="1"/>
  <c r="AH449" i="1"/>
  <c r="AI449" i="1"/>
  <c r="CW449" i="1" s="1"/>
  <c r="V449" i="1" s="1"/>
  <c r="AJ449" i="1"/>
  <c r="CX449" i="1" s="1"/>
  <c r="CU449" i="1"/>
  <c r="CV449" i="1"/>
  <c r="FR449" i="1"/>
  <c r="GL449" i="1"/>
  <c r="GN449" i="1"/>
  <c r="GO449" i="1"/>
  <c r="C450" i="1"/>
  <c r="D450" i="1"/>
  <c r="I450" i="1"/>
  <c r="T450" i="1"/>
  <c r="AC450" i="1"/>
  <c r="AE450" i="1"/>
  <c r="AF450" i="1"/>
  <c r="AG450" i="1"/>
  <c r="AH450" i="1"/>
  <c r="CV450" i="1" s="1"/>
  <c r="U450" i="1" s="1"/>
  <c r="AI450" i="1"/>
  <c r="CW450" i="1" s="1"/>
  <c r="V450" i="1" s="1"/>
  <c r="AJ450" i="1"/>
  <c r="CQ450" i="1"/>
  <c r="CS450" i="1"/>
  <c r="CU450" i="1"/>
  <c r="CX450" i="1"/>
  <c r="W450" i="1" s="1"/>
  <c r="FR450" i="1"/>
  <c r="GL450" i="1"/>
  <c r="GN450" i="1"/>
  <c r="GO450" i="1"/>
  <c r="C451" i="1"/>
  <c r="D451" i="1"/>
  <c r="I451" i="1"/>
  <c r="AC451" i="1"/>
  <c r="CQ451" i="1" s="1"/>
  <c r="P451" i="1" s="1"/>
  <c r="AE451" i="1"/>
  <c r="AF451" i="1"/>
  <c r="AG451" i="1"/>
  <c r="CU451" i="1" s="1"/>
  <c r="T451" i="1" s="1"/>
  <c r="AH451" i="1"/>
  <c r="CV451" i="1" s="1"/>
  <c r="U451" i="1" s="1"/>
  <c r="AI451" i="1"/>
  <c r="CW451" i="1" s="1"/>
  <c r="V451" i="1" s="1"/>
  <c r="AJ451" i="1"/>
  <c r="CX451" i="1" s="1"/>
  <c r="CS451" i="1"/>
  <c r="FR451" i="1"/>
  <c r="GL451" i="1"/>
  <c r="GN451" i="1"/>
  <c r="GO451" i="1"/>
  <c r="GX451" i="1"/>
  <c r="C452" i="1"/>
  <c r="D452" i="1"/>
  <c r="I452" i="1"/>
  <c r="AC452" i="1"/>
  <c r="AE452" i="1"/>
  <c r="AF452" i="1"/>
  <c r="AG452" i="1"/>
  <c r="AH452" i="1"/>
  <c r="CV452" i="1" s="1"/>
  <c r="U452" i="1" s="1"/>
  <c r="AI452" i="1"/>
  <c r="CW452" i="1" s="1"/>
  <c r="V452" i="1" s="1"/>
  <c r="AJ452" i="1"/>
  <c r="CX452" i="1" s="1"/>
  <c r="W452" i="1" s="1"/>
  <c r="CQ452" i="1"/>
  <c r="P452" i="1" s="1"/>
  <c r="CS452" i="1"/>
  <c r="CU452" i="1"/>
  <c r="T452" i="1" s="1"/>
  <c r="FR452" i="1"/>
  <c r="GL452" i="1"/>
  <c r="GN452" i="1"/>
  <c r="GO452" i="1"/>
  <c r="C453" i="1"/>
  <c r="D453" i="1"/>
  <c r="I453" i="1"/>
  <c r="AC453" i="1"/>
  <c r="CQ453" i="1" s="1"/>
  <c r="AE453" i="1"/>
  <c r="AF453" i="1"/>
  <c r="AG453" i="1"/>
  <c r="AH453" i="1"/>
  <c r="CV453" i="1" s="1"/>
  <c r="U453" i="1" s="1"/>
  <c r="AI453" i="1"/>
  <c r="CW453" i="1" s="1"/>
  <c r="V453" i="1" s="1"/>
  <c r="AJ453" i="1"/>
  <c r="CX453" i="1" s="1"/>
  <c r="CU453" i="1"/>
  <c r="T453" i="1" s="1"/>
  <c r="FR453" i="1"/>
  <c r="GL453" i="1"/>
  <c r="GN453" i="1"/>
  <c r="GO453" i="1"/>
  <c r="GX453" i="1"/>
  <c r="C454" i="1"/>
  <c r="D454" i="1"/>
  <c r="I454" i="1"/>
  <c r="AC454" i="1"/>
  <c r="AD454" i="1"/>
  <c r="AE454" i="1"/>
  <c r="AF454" i="1"/>
  <c r="AG454" i="1"/>
  <c r="CU454" i="1" s="1"/>
  <c r="T454" i="1" s="1"/>
  <c r="AH454" i="1"/>
  <c r="CV454" i="1" s="1"/>
  <c r="U454" i="1" s="1"/>
  <c r="AI454" i="1"/>
  <c r="AJ454" i="1"/>
  <c r="CX454" i="1" s="1"/>
  <c r="W454" i="1" s="1"/>
  <c r="CQ454" i="1"/>
  <c r="P454" i="1" s="1"/>
  <c r="CR454" i="1"/>
  <c r="Q454" i="1" s="1"/>
  <c r="CS454" i="1"/>
  <c r="CW454" i="1"/>
  <c r="V454" i="1" s="1"/>
  <c r="FR454" i="1"/>
  <c r="GL454" i="1"/>
  <c r="GN454" i="1"/>
  <c r="GO454" i="1"/>
  <c r="B456" i="1"/>
  <c r="B443" i="1" s="1"/>
  <c r="C456" i="1"/>
  <c r="C443" i="1" s="1"/>
  <c r="D456" i="1"/>
  <c r="D443" i="1" s="1"/>
  <c r="F456" i="1"/>
  <c r="F443" i="1" s="1"/>
  <c r="G456" i="1"/>
  <c r="BB456" i="1"/>
  <c r="BB443" i="1" s="1"/>
  <c r="B477" i="1"/>
  <c r="B412" i="1" s="1"/>
  <c r="C477" i="1"/>
  <c r="C412" i="1" s="1"/>
  <c r="D477" i="1"/>
  <c r="D412" i="1" s="1"/>
  <c r="F477" i="1"/>
  <c r="F412" i="1" s="1"/>
  <c r="G477" i="1"/>
  <c r="D498" i="1"/>
  <c r="E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BZ500" i="1"/>
  <c r="CA500" i="1"/>
  <c r="CB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Q500" i="1"/>
  <c r="CR500" i="1"/>
  <c r="CS500" i="1"/>
  <c r="CT500" i="1"/>
  <c r="CU500" i="1"/>
  <c r="CV500" i="1"/>
  <c r="CW500" i="1"/>
  <c r="CX500" i="1"/>
  <c r="CY500" i="1"/>
  <c r="CZ500" i="1"/>
  <c r="DA500" i="1"/>
  <c r="DB500" i="1"/>
  <c r="DC500" i="1"/>
  <c r="DD500" i="1"/>
  <c r="DE500" i="1"/>
  <c r="DF500" i="1"/>
  <c r="DG500" i="1"/>
  <c r="DH500" i="1"/>
  <c r="DI500" i="1"/>
  <c r="DJ500" i="1"/>
  <c r="DK500" i="1"/>
  <c r="DL500" i="1"/>
  <c r="DM500" i="1"/>
  <c r="DN500" i="1"/>
  <c r="D502" i="1"/>
  <c r="E504" i="1"/>
  <c r="Z504" i="1"/>
  <c r="AA504" i="1"/>
  <c r="AM504" i="1"/>
  <c r="AN504" i="1"/>
  <c r="BA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BZ504" i="1"/>
  <c r="CA504" i="1"/>
  <c r="CB504" i="1"/>
  <c r="CC504" i="1"/>
  <c r="CD504" i="1"/>
  <c r="CE504" i="1"/>
  <c r="CF504" i="1"/>
  <c r="CG504" i="1"/>
  <c r="CH504" i="1"/>
  <c r="CI504" i="1"/>
  <c r="CJ504" i="1"/>
  <c r="CK504" i="1"/>
  <c r="CL504" i="1"/>
  <c r="CM504" i="1"/>
  <c r="CN504" i="1"/>
  <c r="CO504" i="1"/>
  <c r="CP504" i="1"/>
  <c r="CQ504" i="1"/>
  <c r="CR504" i="1"/>
  <c r="CS504" i="1"/>
  <c r="CT504" i="1"/>
  <c r="CU504" i="1"/>
  <c r="CV504" i="1"/>
  <c r="CW504" i="1"/>
  <c r="CX504" i="1"/>
  <c r="CY504" i="1"/>
  <c r="CZ504" i="1"/>
  <c r="DA504" i="1"/>
  <c r="DB504" i="1"/>
  <c r="DC504" i="1"/>
  <c r="DD504" i="1"/>
  <c r="DE504" i="1"/>
  <c r="DF504" i="1"/>
  <c r="DG504" i="1"/>
  <c r="DH504" i="1"/>
  <c r="DI504" i="1"/>
  <c r="DJ504" i="1"/>
  <c r="DK504" i="1"/>
  <c r="DL504" i="1"/>
  <c r="DM504" i="1"/>
  <c r="DN504" i="1"/>
  <c r="C506" i="1"/>
  <c r="D506" i="1"/>
  <c r="I506" i="1"/>
  <c r="AC506" i="1"/>
  <c r="AD506" i="1"/>
  <c r="AE506" i="1"/>
  <c r="AF506" i="1"/>
  <c r="AG506" i="1"/>
  <c r="CU506" i="1" s="1"/>
  <c r="T506" i="1" s="1"/>
  <c r="AG509" i="1" s="1"/>
  <c r="AH506" i="1"/>
  <c r="AI506" i="1"/>
  <c r="CW506" i="1" s="1"/>
  <c r="AJ506" i="1"/>
  <c r="CR506" i="1"/>
  <c r="Q506" i="1" s="1"/>
  <c r="CT506" i="1"/>
  <c r="S506" i="1" s="1"/>
  <c r="CV506" i="1"/>
  <c r="U506" i="1" s="1"/>
  <c r="CX506" i="1"/>
  <c r="W506" i="1" s="1"/>
  <c r="FR506" i="1"/>
  <c r="GL506" i="1"/>
  <c r="GN506" i="1"/>
  <c r="GO506" i="1"/>
  <c r="GX506" i="1"/>
  <c r="C507" i="1"/>
  <c r="D507" i="1"/>
  <c r="I507" i="1"/>
  <c r="AC507" i="1"/>
  <c r="CQ507" i="1" s="1"/>
  <c r="P507" i="1" s="1"/>
  <c r="AE507" i="1"/>
  <c r="AF507" i="1"/>
  <c r="AG507" i="1"/>
  <c r="CU507" i="1" s="1"/>
  <c r="T507" i="1" s="1"/>
  <c r="AH507" i="1"/>
  <c r="AI507" i="1"/>
  <c r="CW507" i="1" s="1"/>
  <c r="V507" i="1" s="1"/>
  <c r="AJ507" i="1"/>
  <c r="CS507" i="1"/>
  <c r="CT507" i="1"/>
  <c r="S507" i="1" s="1"/>
  <c r="CV507" i="1"/>
  <c r="U507" i="1" s="1"/>
  <c r="CX507" i="1"/>
  <c r="W507" i="1" s="1"/>
  <c r="FR507" i="1"/>
  <c r="BC509" i="1" s="1"/>
  <c r="GL507" i="1"/>
  <c r="GN507" i="1"/>
  <c r="BF509" i="1" s="1"/>
  <c r="GO507" i="1"/>
  <c r="GX507" i="1"/>
  <c r="B509" i="1"/>
  <c r="B504" i="1" s="1"/>
  <c r="C509" i="1"/>
  <c r="C504" i="1" s="1"/>
  <c r="D509" i="1"/>
  <c r="D504" i="1" s="1"/>
  <c r="F509" i="1"/>
  <c r="F504" i="1" s="1"/>
  <c r="G509" i="1"/>
  <c r="AT509" i="1"/>
  <c r="BB509" i="1"/>
  <c r="BB504" i="1" s="1"/>
  <c r="BD509" i="1"/>
  <c r="AQ509" i="1" s="1"/>
  <c r="BG509" i="1"/>
  <c r="BG504" i="1" s="1"/>
  <c r="BK509" i="1"/>
  <c r="D530" i="1"/>
  <c r="E532" i="1"/>
  <c r="Z532" i="1"/>
  <c r="AA532" i="1"/>
  <c r="AM532" i="1"/>
  <c r="AN532" i="1"/>
  <c r="BA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BZ532" i="1"/>
  <c r="CA532" i="1"/>
  <c r="CB532" i="1"/>
  <c r="CC532" i="1"/>
  <c r="CD532" i="1"/>
  <c r="CE532" i="1"/>
  <c r="CF532" i="1"/>
  <c r="CG532" i="1"/>
  <c r="CH532" i="1"/>
  <c r="CI532" i="1"/>
  <c r="CJ532" i="1"/>
  <c r="CK532" i="1"/>
  <c r="CL532" i="1"/>
  <c r="CM532" i="1"/>
  <c r="CN532" i="1"/>
  <c r="CO532" i="1"/>
  <c r="CP532" i="1"/>
  <c r="CQ532" i="1"/>
  <c r="CR532" i="1"/>
  <c r="CS532" i="1"/>
  <c r="CT532" i="1"/>
  <c r="CU532" i="1"/>
  <c r="CV532" i="1"/>
  <c r="CW532" i="1"/>
  <c r="CX532" i="1"/>
  <c r="CY532" i="1"/>
  <c r="CZ532" i="1"/>
  <c r="DA532" i="1"/>
  <c r="DB532" i="1"/>
  <c r="DC532" i="1"/>
  <c r="DD532" i="1"/>
  <c r="DE532" i="1"/>
  <c r="DF532" i="1"/>
  <c r="DG532" i="1"/>
  <c r="DH532" i="1"/>
  <c r="DI532" i="1"/>
  <c r="DJ532" i="1"/>
  <c r="DK532" i="1"/>
  <c r="DL532" i="1"/>
  <c r="DM532" i="1"/>
  <c r="DN532" i="1"/>
  <c r="C534" i="1"/>
  <c r="D534" i="1"/>
  <c r="I534" i="1"/>
  <c r="AC534" i="1"/>
  <c r="AD534" i="1"/>
  <c r="AE534" i="1"/>
  <c r="AF534" i="1"/>
  <c r="AG534" i="1"/>
  <c r="CU534" i="1" s="1"/>
  <c r="T534" i="1" s="1"/>
  <c r="AH534" i="1"/>
  <c r="AI534" i="1"/>
  <c r="CW534" i="1" s="1"/>
  <c r="V534" i="1" s="1"/>
  <c r="AJ534" i="1"/>
  <c r="CQ534" i="1"/>
  <c r="P534" i="1" s="1"/>
  <c r="CR534" i="1"/>
  <c r="Q534" i="1" s="1"/>
  <c r="CT534" i="1"/>
  <c r="S534" i="1" s="1"/>
  <c r="CV534" i="1"/>
  <c r="U534" i="1" s="1"/>
  <c r="CX534" i="1"/>
  <c r="W534" i="1" s="1"/>
  <c r="CY534" i="1"/>
  <c r="X534" i="1" s="1"/>
  <c r="FR534" i="1"/>
  <c r="GL534" i="1"/>
  <c r="GN534" i="1"/>
  <c r="GO534" i="1"/>
  <c r="GX534" i="1"/>
  <c r="C535" i="1"/>
  <c r="D535" i="1"/>
  <c r="I535" i="1"/>
  <c r="AC535" i="1"/>
  <c r="CQ535" i="1" s="1"/>
  <c r="AE535" i="1"/>
  <c r="AF535" i="1"/>
  <c r="AG535" i="1"/>
  <c r="CU535" i="1" s="1"/>
  <c r="AH535" i="1"/>
  <c r="CV535" i="1" s="1"/>
  <c r="U535" i="1" s="1"/>
  <c r="AI535" i="1"/>
  <c r="AJ535" i="1"/>
  <c r="CX535" i="1" s="1"/>
  <c r="W535" i="1" s="1"/>
  <c r="CS535" i="1"/>
  <c r="CW535" i="1"/>
  <c r="FR535" i="1"/>
  <c r="GL535" i="1"/>
  <c r="GN535" i="1"/>
  <c r="GO535" i="1"/>
  <c r="C536" i="1"/>
  <c r="D536" i="1"/>
  <c r="P536" i="1"/>
  <c r="AC536" i="1"/>
  <c r="AE536" i="1"/>
  <c r="AF536" i="1"/>
  <c r="AG536" i="1"/>
  <c r="AH536" i="1"/>
  <c r="CV536" i="1" s="1"/>
  <c r="U536" i="1" s="1"/>
  <c r="AI536" i="1"/>
  <c r="CW536" i="1" s="1"/>
  <c r="V536" i="1" s="1"/>
  <c r="AJ536" i="1"/>
  <c r="CX536" i="1" s="1"/>
  <c r="W536" i="1" s="1"/>
  <c r="CQ536" i="1"/>
  <c r="CS536" i="1"/>
  <c r="CU536" i="1"/>
  <c r="T536" i="1" s="1"/>
  <c r="FR536" i="1"/>
  <c r="GL536" i="1"/>
  <c r="GN536" i="1"/>
  <c r="GO536" i="1"/>
  <c r="GX536" i="1"/>
  <c r="C537" i="1"/>
  <c r="D537" i="1"/>
  <c r="I537" i="1"/>
  <c r="R537" i="1"/>
  <c r="GK537" i="1" s="1"/>
  <c r="AC537" i="1"/>
  <c r="AE537" i="1"/>
  <c r="AF537" i="1"/>
  <c r="AG537" i="1"/>
  <c r="AH537" i="1"/>
  <c r="CV537" i="1" s="1"/>
  <c r="AI537" i="1"/>
  <c r="AJ537" i="1"/>
  <c r="CX537" i="1" s="1"/>
  <c r="W537" i="1" s="1"/>
  <c r="CQ537" i="1"/>
  <c r="P537" i="1" s="1"/>
  <c r="CS537" i="1"/>
  <c r="CU537" i="1"/>
  <c r="T537" i="1" s="1"/>
  <c r="CW537" i="1"/>
  <c r="V537" i="1" s="1"/>
  <c r="FR537" i="1"/>
  <c r="GL537" i="1"/>
  <c r="GN537" i="1"/>
  <c r="GO537" i="1"/>
  <c r="C538" i="1"/>
  <c r="D538" i="1"/>
  <c r="I538" i="1"/>
  <c r="AC538" i="1"/>
  <c r="AE538" i="1"/>
  <c r="AF538" i="1"/>
  <c r="AG538" i="1"/>
  <c r="AH538" i="1"/>
  <c r="CV538" i="1" s="1"/>
  <c r="AI538" i="1"/>
  <c r="CW538" i="1" s="1"/>
  <c r="V538" i="1" s="1"/>
  <c r="AJ538" i="1"/>
  <c r="CX538" i="1" s="1"/>
  <c r="CQ538" i="1"/>
  <c r="CS538" i="1"/>
  <c r="CU538" i="1"/>
  <c r="T538" i="1" s="1"/>
  <c r="FR538" i="1"/>
  <c r="GL538" i="1"/>
  <c r="GN538" i="1"/>
  <c r="GO538" i="1"/>
  <c r="C539" i="1"/>
  <c r="D539" i="1"/>
  <c r="I539" i="1"/>
  <c r="AC539" i="1"/>
  <c r="AD539" i="1"/>
  <c r="AE539" i="1"/>
  <c r="AF539" i="1"/>
  <c r="AG539" i="1"/>
  <c r="CU539" i="1" s="1"/>
  <c r="T539" i="1" s="1"/>
  <c r="AH539" i="1"/>
  <c r="CV539" i="1" s="1"/>
  <c r="U539" i="1" s="1"/>
  <c r="AI539" i="1"/>
  <c r="AJ539" i="1"/>
  <c r="CX539" i="1" s="1"/>
  <c r="W539" i="1" s="1"/>
  <c r="CQ539" i="1"/>
  <c r="P539" i="1" s="1"/>
  <c r="CR539" i="1"/>
  <c r="Q539" i="1" s="1"/>
  <c r="CS539" i="1"/>
  <c r="CW539" i="1"/>
  <c r="V539" i="1" s="1"/>
  <c r="FR539" i="1"/>
  <c r="GL539" i="1"/>
  <c r="GN539" i="1"/>
  <c r="GO539" i="1"/>
  <c r="C540" i="1"/>
  <c r="D540" i="1"/>
  <c r="I540" i="1"/>
  <c r="AC540" i="1"/>
  <c r="AD540" i="1"/>
  <c r="AE540" i="1"/>
  <c r="AF540" i="1"/>
  <c r="AG540" i="1"/>
  <c r="AH540" i="1"/>
  <c r="CV540" i="1" s="1"/>
  <c r="U540" i="1" s="1"/>
  <c r="AI540" i="1"/>
  <c r="AJ540" i="1"/>
  <c r="CX540" i="1" s="1"/>
  <c r="W540" i="1" s="1"/>
  <c r="CQ540" i="1"/>
  <c r="P540" i="1" s="1"/>
  <c r="CR540" i="1"/>
  <c r="Q540" i="1" s="1"/>
  <c r="CS540" i="1"/>
  <c r="CU540" i="1"/>
  <c r="T540" i="1" s="1"/>
  <c r="CW540" i="1"/>
  <c r="V540" i="1" s="1"/>
  <c r="FR540" i="1"/>
  <c r="GL540" i="1"/>
  <c r="GN540" i="1"/>
  <c r="GO540" i="1"/>
  <c r="C541" i="1"/>
  <c r="D541" i="1"/>
  <c r="I541" i="1"/>
  <c r="AC541" i="1"/>
  <c r="AE541" i="1"/>
  <c r="AF541" i="1"/>
  <c r="AG541" i="1"/>
  <c r="AH541" i="1"/>
  <c r="CV541" i="1" s="1"/>
  <c r="U541" i="1" s="1"/>
  <c r="AI541" i="1"/>
  <c r="CW541" i="1" s="1"/>
  <c r="V541" i="1" s="1"/>
  <c r="AJ541" i="1"/>
  <c r="CX541" i="1" s="1"/>
  <c r="W541" i="1" s="1"/>
  <c r="CQ541" i="1"/>
  <c r="CR541" i="1"/>
  <c r="Q541" i="1" s="1"/>
  <c r="CS541" i="1"/>
  <c r="CU541" i="1"/>
  <c r="T541" i="1" s="1"/>
  <c r="FR541" i="1"/>
  <c r="GL541" i="1"/>
  <c r="GN541" i="1"/>
  <c r="GO541" i="1"/>
  <c r="C542" i="1"/>
  <c r="D542" i="1"/>
  <c r="I542" i="1"/>
  <c r="AC542" i="1"/>
  <c r="AD542" i="1"/>
  <c r="AB542" i="1" s="1"/>
  <c r="AE542" i="1"/>
  <c r="AF542" i="1"/>
  <c r="AG542" i="1"/>
  <c r="CU542" i="1" s="1"/>
  <c r="T542" i="1" s="1"/>
  <c r="AH542" i="1"/>
  <c r="CV542" i="1" s="1"/>
  <c r="U542" i="1" s="1"/>
  <c r="AI542" i="1"/>
  <c r="AJ542" i="1"/>
  <c r="CX542" i="1" s="1"/>
  <c r="CQ542" i="1"/>
  <c r="P542" i="1" s="1"/>
  <c r="CR542" i="1"/>
  <c r="Q542" i="1" s="1"/>
  <c r="CS542" i="1"/>
  <c r="CW542" i="1"/>
  <c r="V542" i="1" s="1"/>
  <c r="FR542" i="1"/>
  <c r="GL542" i="1"/>
  <c r="GN542" i="1"/>
  <c r="GO542" i="1"/>
  <c r="I543" i="1"/>
  <c r="AC543" i="1"/>
  <c r="AD543" i="1"/>
  <c r="AB543" i="1" s="1"/>
  <c r="AE543" i="1"/>
  <c r="AF543" i="1"/>
  <c r="AG543" i="1"/>
  <c r="CU543" i="1" s="1"/>
  <c r="T543" i="1" s="1"/>
  <c r="AH543" i="1"/>
  <c r="CV543" i="1" s="1"/>
  <c r="U543" i="1" s="1"/>
  <c r="AI543" i="1"/>
  <c r="AJ543" i="1"/>
  <c r="CX543" i="1" s="1"/>
  <c r="CQ543" i="1"/>
  <c r="P543" i="1" s="1"/>
  <c r="CR543" i="1"/>
  <c r="Q543" i="1" s="1"/>
  <c r="CS543" i="1"/>
  <c r="CW543" i="1"/>
  <c r="V543" i="1" s="1"/>
  <c r="FR543" i="1"/>
  <c r="GL543" i="1"/>
  <c r="GN543" i="1"/>
  <c r="GO543" i="1"/>
  <c r="I544" i="1"/>
  <c r="AC544" i="1"/>
  <c r="AD544" i="1"/>
  <c r="AB544" i="1" s="1"/>
  <c r="AE544" i="1"/>
  <c r="AF544" i="1"/>
  <c r="AG544" i="1"/>
  <c r="CU544" i="1" s="1"/>
  <c r="T544" i="1" s="1"/>
  <c r="AH544" i="1"/>
  <c r="CV544" i="1" s="1"/>
  <c r="U544" i="1" s="1"/>
  <c r="AI544" i="1"/>
  <c r="AJ544" i="1"/>
  <c r="CX544" i="1" s="1"/>
  <c r="CQ544" i="1"/>
  <c r="P544" i="1" s="1"/>
  <c r="CR544" i="1"/>
  <c r="Q544" i="1" s="1"/>
  <c r="CS544" i="1"/>
  <c r="CW544" i="1"/>
  <c r="V544" i="1" s="1"/>
  <c r="FR544" i="1"/>
  <c r="GL544" i="1"/>
  <c r="GN544" i="1"/>
  <c r="GO544" i="1"/>
  <c r="C545" i="1"/>
  <c r="D545" i="1"/>
  <c r="I545" i="1"/>
  <c r="AC545" i="1"/>
  <c r="AE545" i="1"/>
  <c r="AF545" i="1"/>
  <c r="AG545" i="1"/>
  <c r="AH545" i="1"/>
  <c r="CV545" i="1" s="1"/>
  <c r="U545" i="1" s="1"/>
  <c r="AI545" i="1"/>
  <c r="CW545" i="1" s="1"/>
  <c r="V545" i="1" s="1"/>
  <c r="AJ545" i="1"/>
  <c r="CX545" i="1" s="1"/>
  <c r="W545" i="1" s="1"/>
  <c r="CQ545" i="1"/>
  <c r="P545" i="1" s="1"/>
  <c r="CS545" i="1"/>
  <c r="CU545" i="1"/>
  <c r="T545" i="1" s="1"/>
  <c r="FR545" i="1"/>
  <c r="GL545" i="1"/>
  <c r="GN545" i="1"/>
  <c r="GO545" i="1"/>
  <c r="I546" i="1"/>
  <c r="AC546" i="1"/>
  <c r="AD546" i="1"/>
  <c r="AE546" i="1"/>
  <c r="AF546" i="1"/>
  <c r="AG546" i="1"/>
  <c r="CU546" i="1" s="1"/>
  <c r="AH546" i="1"/>
  <c r="CV546" i="1" s="1"/>
  <c r="AI546" i="1"/>
  <c r="AJ546" i="1"/>
  <c r="CX546" i="1" s="1"/>
  <c r="CQ546" i="1"/>
  <c r="P546" i="1" s="1"/>
  <c r="CR546" i="1"/>
  <c r="CS546" i="1"/>
  <c r="CW546" i="1"/>
  <c r="V546" i="1" s="1"/>
  <c r="FR546" i="1"/>
  <c r="GL546" i="1"/>
  <c r="GN546" i="1"/>
  <c r="GO546" i="1"/>
  <c r="C547" i="1"/>
  <c r="D547" i="1"/>
  <c r="I547" i="1"/>
  <c r="AC547" i="1"/>
  <c r="AD547" i="1"/>
  <c r="AE547" i="1"/>
  <c r="AF547" i="1"/>
  <c r="AG547" i="1"/>
  <c r="CU547" i="1" s="1"/>
  <c r="T547" i="1" s="1"/>
  <c r="AH547" i="1"/>
  <c r="CV547" i="1" s="1"/>
  <c r="U547" i="1" s="1"/>
  <c r="AI547" i="1"/>
  <c r="AJ547" i="1"/>
  <c r="CX547" i="1" s="1"/>
  <c r="W547" i="1" s="1"/>
  <c r="CQ547" i="1"/>
  <c r="P547" i="1" s="1"/>
  <c r="CR547" i="1"/>
  <c r="Q547" i="1" s="1"/>
  <c r="CS547" i="1"/>
  <c r="CW547" i="1"/>
  <c r="V547" i="1" s="1"/>
  <c r="FR547" i="1"/>
  <c r="GL547" i="1"/>
  <c r="GN547" i="1"/>
  <c r="GO547" i="1"/>
  <c r="C548" i="1"/>
  <c r="D548" i="1"/>
  <c r="I548" i="1"/>
  <c r="AC548" i="1"/>
  <c r="AE548" i="1"/>
  <c r="AF548" i="1"/>
  <c r="AG548" i="1"/>
  <c r="AH548" i="1"/>
  <c r="CV548" i="1" s="1"/>
  <c r="AI548" i="1"/>
  <c r="CW548" i="1" s="1"/>
  <c r="V548" i="1" s="1"/>
  <c r="AJ548" i="1"/>
  <c r="CX548" i="1" s="1"/>
  <c r="CQ548" i="1"/>
  <c r="CS548" i="1"/>
  <c r="CU548" i="1"/>
  <c r="FR548" i="1"/>
  <c r="GL548" i="1"/>
  <c r="GN548" i="1"/>
  <c r="GO548" i="1"/>
  <c r="B550" i="1"/>
  <c r="B532" i="1" s="1"/>
  <c r="C550" i="1"/>
  <c r="C532" i="1" s="1"/>
  <c r="D550" i="1"/>
  <c r="D532" i="1" s="1"/>
  <c r="F550" i="1"/>
  <c r="F532" i="1" s="1"/>
  <c r="G550" i="1"/>
  <c r="AT550" i="1"/>
  <c r="AT532" i="1" s="1"/>
  <c r="BB550" i="1"/>
  <c r="BB532" i="1" s="1"/>
  <c r="BG550" i="1"/>
  <c r="BG532" i="1" s="1"/>
  <c r="B571" i="1"/>
  <c r="B500" i="1" s="1"/>
  <c r="C571" i="1"/>
  <c r="C500" i="1" s="1"/>
  <c r="D571" i="1"/>
  <c r="D500" i="1" s="1"/>
  <c r="F571" i="1"/>
  <c r="F500" i="1" s="1"/>
  <c r="G571" i="1"/>
  <c r="D592" i="1"/>
  <c r="E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BZ594" i="1"/>
  <c r="CA594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CS594" i="1"/>
  <c r="CT594" i="1"/>
  <c r="CU594" i="1"/>
  <c r="CV594" i="1"/>
  <c r="CW594" i="1"/>
  <c r="CX594" i="1"/>
  <c r="CY594" i="1"/>
  <c r="CZ594" i="1"/>
  <c r="DA594" i="1"/>
  <c r="DB594" i="1"/>
  <c r="DC594" i="1"/>
  <c r="DD594" i="1"/>
  <c r="DE594" i="1"/>
  <c r="DF594" i="1"/>
  <c r="DG594" i="1"/>
  <c r="DH594" i="1"/>
  <c r="DI594" i="1"/>
  <c r="DJ594" i="1"/>
  <c r="DK594" i="1"/>
  <c r="DL594" i="1"/>
  <c r="DM594" i="1"/>
  <c r="DN594" i="1"/>
  <c r="D596" i="1"/>
  <c r="E598" i="1"/>
  <c r="Z598" i="1"/>
  <c r="AA598" i="1"/>
  <c r="AM598" i="1"/>
  <c r="AN598" i="1"/>
  <c r="BA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BZ598" i="1"/>
  <c r="CA598" i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Q598" i="1"/>
  <c r="CR598" i="1"/>
  <c r="CS598" i="1"/>
  <c r="CT598" i="1"/>
  <c r="CU598" i="1"/>
  <c r="CV598" i="1"/>
  <c r="CW598" i="1"/>
  <c r="CX598" i="1"/>
  <c r="CY598" i="1"/>
  <c r="CZ598" i="1"/>
  <c r="DA598" i="1"/>
  <c r="DB598" i="1"/>
  <c r="DC598" i="1"/>
  <c r="DD598" i="1"/>
  <c r="DE598" i="1"/>
  <c r="DF598" i="1"/>
  <c r="DG598" i="1"/>
  <c r="DH598" i="1"/>
  <c r="DI598" i="1"/>
  <c r="DJ598" i="1"/>
  <c r="DK598" i="1"/>
  <c r="DL598" i="1"/>
  <c r="DM598" i="1"/>
  <c r="DN598" i="1"/>
  <c r="C600" i="1"/>
  <c r="D600" i="1"/>
  <c r="I600" i="1"/>
  <c r="AC600" i="1"/>
  <c r="AE600" i="1"/>
  <c r="AF600" i="1"/>
  <c r="AG600" i="1"/>
  <c r="CU600" i="1" s="1"/>
  <c r="T600" i="1" s="1"/>
  <c r="AH600" i="1"/>
  <c r="AI600" i="1"/>
  <c r="CW600" i="1" s="1"/>
  <c r="AJ600" i="1"/>
  <c r="CR600" i="1"/>
  <c r="Q600" i="1" s="1"/>
  <c r="CV600" i="1"/>
  <c r="CX600" i="1"/>
  <c r="W600" i="1" s="1"/>
  <c r="FR600" i="1"/>
  <c r="GL600" i="1"/>
  <c r="GN600" i="1"/>
  <c r="GO600" i="1"/>
  <c r="C601" i="1"/>
  <c r="D601" i="1"/>
  <c r="I601" i="1"/>
  <c r="GX601" i="1" s="1"/>
  <c r="AC601" i="1"/>
  <c r="CQ601" i="1" s="1"/>
  <c r="AE601" i="1"/>
  <c r="AF601" i="1"/>
  <c r="CT601" i="1" s="1"/>
  <c r="S601" i="1" s="1"/>
  <c r="AG601" i="1"/>
  <c r="CU601" i="1" s="1"/>
  <c r="AH601" i="1"/>
  <c r="AI601" i="1"/>
  <c r="CW601" i="1" s="1"/>
  <c r="AJ601" i="1"/>
  <c r="CV601" i="1"/>
  <c r="U601" i="1" s="1"/>
  <c r="CX601" i="1"/>
  <c r="W601" i="1" s="1"/>
  <c r="FR601" i="1"/>
  <c r="GL601" i="1"/>
  <c r="GN601" i="1"/>
  <c r="GO601" i="1"/>
  <c r="B603" i="1"/>
  <c r="B598" i="1" s="1"/>
  <c r="C603" i="1"/>
  <c r="C598" i="1" s="1"/>
  <c r="D603" i="1"/>
  <c r="D598" i="1" s="1"/>
  <c r="F603" i="1"/>
  <c r="F598" i="1" s="1"/>
  <c r="G603" i="1"/>
  <c r="AO603" i="1"/>
  <c r="BB603" i="1"/>
  <c r="BB598" i="1" s="1"/>
  <c r="BC603" i="1"/>
  <c r="BD603" i="1"/>
  <c r="BD598" i="1" s="1"/>
  <c r="BF603" i="1"/>
  <c r="D624" i="1"/>
  <c r="E626" i="1"/>
  <c r="Z626" i="1"/>
  <c r="AA626" i="1"/>
  <c r="AM626" i="1"/>
  <c r="AN626" i="1"/>
  <c r="BA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BZ626" i="1"/>
  <c r="CA626" i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Q626" i="1"/>
  <c r="CR626" i="1"/>
  <c r="CS626" i="1"/>
  <c r="CT626" i="1"/>
  <c r="CU626" i="1"/>
  <c r="CV626" i="1"/>
  <c r="CW626" i="1"/>
  <c r="CX626" i="1"/>
  <c r="CY626" i="1"/>
  <c r="CZ626" i="1"/>
  <c r="DA626" i="1"/>
  <c r="DB626" i="1"/>
  <c r="DC626" i="1"/>
  <c r="DD626" i="1"/>
  <c r="DE626" i="1"/>
  <c r="DF626" i="1"/>
  <c r="DG626" i="1"/>
  <c r="DH626" i="1"/>
  <c r="DI626" i="1"/>
  <c r="DJ626" i="1"/>
  <c r="DK626" i="1"/>
  <c r="DL626" i="1"/>
  <c r="DM626" i="1"/>
  <c r="DN626" i="1"/>
  <c r="C628" i="1"/>
  <c r="D628" i="1"/>
  <c r="I628" i="1"/>
  <c r="AC628" i="1"/>
  <c r="AE628" i="1"/>
  <c r="AF628" i="1"/>
  <c r="AG628" i="1"/>
  <c r="CU628" i="1" s="1"/>
  <c r="T628" i="1" s="1"/>
  <c r="AH628" i="1"/>
  <c r="AI628" i="1"/>
  <c r="CW628" i="1" s="1"/>
  <c r="AJ628" i="1"/>
  <c r="CR628" i="1"/>
  <c r="Q628" i="1" s="1"/>
  <c r="CV628" i="1"/>
  <c r="U628" i="1" s="1"/>
  <c r="CX628" i="1"/>
  <c r="W628" i="1" s="1"/>
  <c r="FR628" i="1"/>
  <c r="GL628" i="1"/>
  <c r="GN628" i="1"/>
  <c r="GO628" i="1"/>
  <c r="GX628" i="1"/>
  <c r="C629" i="1"/>
  <c r="D629" i="1"/>
  <c r="I629" i="1"/>
  <c r="AC629" i="1"/>
  <c r="CQ629" i="1" s="1"/>
  <c r="AE629" i="1"/>
  <c r="AF629" i="1"/>
  <c r="AG629" i="1"/>
  <c r="CU629" i="1" s="1"/>
  <c r="T629" i="1" s="1"/>
  <c r="AH629" i="1"/>
  <c r="AI629" i="1"/>
  <c r="CW629" i="1" s="1"/>
  <c r="AJ629" i="1"/>
  <c r="CT629" i="1"/>
  <c r="S629" i="1" s="1"/>
  <c r="CZ629" i="1" s="1"/>
  <c r="Y629" i="1" s="1"/>
  <c r="CV629" i="1"/>
  <c r="CX629" i="1"/>
  <c r="FR629" i="1"/>
  <c r="GL629" i="1"/>
  <c r="GN629" i="1"/>
  <c r="GO629" i="1"/>
  <c r="GX629" i="1"/>
  <c r="C630" i="1"/>
  <c r="D630" i="1"/>
  <c r="I630" i="1"/>
  <c r="AC630" i="1"/>
  <c r="AE630" i="1"/>
  <c r="AF630" i="1"/>
  <c r="AG630" i="1"/>
  <c r="CU630" i="1" s="1"/>
  <c r="T630" i="1" s="1"/>
  <c r="AH630" i="1"/>
  <c r="CV630" i="1" s="1"/>
  <c r="U630" i="1" s="1"/>
  <c r="AI630" i="1"/>
  <c r="CW630" i="1" s="1"/>
  <c r="AJ630" i="1"/>
  <c r="CR630" i="1"/>
  <c r="Q630" i="1" s="1"/>
  <c r="CT630" i="1"/>
  <c r="S630" i="1" s="1"/>
  <c r="CX630" i="1"/>
  <c r="W630" i="1" s="1"/>
  <c r="FR630" i="1"/>
  <c r="GL630" i="1"/>
  <c r="GN630" i="1"/>
  <c r="GO630" i="1"/>
  <c r="GX630" i="1"/>
  <c r="C631" i="1"/>
  <c r="D631" i="1"/>
  <c r="AC631" i="1"/>
  <c r="AD631" i="1"/>
  <c r="AE631" i="1"/>
  <c r="AF631" i="1"/>
  <c r="AG631" i="1"/>
  <c r="CU631" i="1" s="1"/>
  <c r="T631" i="1" s="1"/>
  <c r="AH631" i="1"/>
  <c r="CV631" i="1" s="1"/>
  <c r="U631" i="1" s="1"/>
  <c r="AI631" i="1"/>
  <c r="AJ631" i="1"/>
  <c r="CX631" i="1" s="1"/>
  <c r="W631" i="1" s="1"/>
  <c r="CQ631" i="1"/>
  <c r="P631" i="1" s="1"/>
  <c r="CR631" i="1"/>
  <c r="Q631" i="1" s="1"/>
  <c r="CS631" i="1"/>
  <c r="CW631" i="1"/>
  <c r="V631" i="1" s="1"/>
  <c r="FR631" i="1"/>
  <c r="GL631" i="1"/>
  <c r="GN631" i="1"/>
  <c r="GO631" i="1"/>
  <c r="GX631" i="1"/>
  <c r="C632" i="1"/>
  <c r="D632" i="1"/>
  <c r="I632" i="1"/>
  <c r="AC632" i="1"/>
  <c r="AE632" i="1"/>
  <c r="AF632" i="1"/>
  <c r="AG632" i="1"/>
  <c r="AH632" i="1"/>
  <c r="CV632" i="1" s="1"/>
  <c r="AI632" i="1"/>
  <c r="CW632" i="1" s="1"/>
  <c r="V632" i="1" s="1"/>
  <c r="AJ632" i="1"/>
  <c r="CX632" i="1" s="1"/>
  <c r="W632" i="1" s="1"/>
  <c r="CQ632" i="1"/>
  <c r="CS632" i="1"/>
  <c r="CU632" i="1"/>
  <c r="T632" i="1" s="1"/>
  <c r="FR632" i="1"/>
  <c r="GL632" i="1"/>
  <c r="GN632" i="1"/>
  <c r="GO632" i="1"/>
  <c r="C633" i="1"/>
  <c r="D633" i="1"/>
  <c r="I633" i="1"/>
  <c r="AC633" i="1"/>
  <c r="AD633" i="1"/>
  <c r="AE633" i="1"/>
  <c r="AF633" i="1"/>
  <c r="AG633" i="1"/>
  <c r="CU633" i="1" s="1"/>
  <c r="T633" i="1" s="1"/>
  <c r="AH633" i="1"/>
  <c r="CV633" i="1" s="1"/>
  <c r="U633" i="1" s="1"/>
  <c r="AI633" i="1"/>
  <c r="AJ633" i="1"/>
  <c r="CX633" i="1" s="1"/>
  <c r="CQ633" i="1"/>
  <c r="P633" i="1" s="1"/>
  <c r="CR633" i="1"/>
  <c r="Q633" i="1" s="1"/>
  <c r="CS633" i="1"/>
  <c r="CW633" i="1"/>
  <c r="V633" i="1" s="1"/>
  <c r="FR633" i="1"/>
  <c r="GL633" i="1"/>
  <c r="GN633" i="1"/>
  <c r="GO633" i="1"/>
  <c r="C634" i="1"/>
  <c r="D634" i="1"/>
  <c r="I634" i="1"/>
  <c r="AC634" i="1"/>
  <c r="AE634" i="1"/>
  <c r="AF634" i="1"/>
  <c r="AG634" i="1"/>
  <c r="AH634" i="1"/>
  <c r="CV634" i="1" s="1"/>
  <c r="U634" i="1" s="1"/>
  <c r="AI634" i="1"/>
  <c r="AJ634" i="1"/>
  <c r="CX634" i="1" s="1"/>
  <c r="W634" i="1" s="1"/>
  <c r="CQ634" i="1"/>
  <c r="P634" i="1" s="1"/>
  <c r="CR634" i="1"/>
  <c r="Q634" i="1" s="1"/>
  <c r="CS634" i="1"/>
  <c r="CU634" i="1"/>
  <c r="T634" i="1" s="1"/>
  <c r="CW634" i="1"/>
  <c r="V634" i="1" s="1"/>
  <c r="FR634" i="1"/>
  <c r="GL634" i="1"/>
  <c r="GN634" i="1"/>
  <c r="GO634" i="1"/>
  <c r="C635" i="1"/>
  <c r="D635" i="1"/>
  <c r="I635" i="1"/>
  <c r="AC635" i="1"/>
  <c r="AD635" i="1"/>
  <c r="AE635" i="1"/>
  <c r="AF635" i="1"/>
  <c r="AG635" i="1"/>
  <c r="AH635" i="1"/>
  <c r="CV635" i="1" s="1"/>
  <c r="U635" i="1" s="1"/>
  <c r="AI635" i="1"/>
  <c r="CW635" i="1" s="1"/>
  <c r="V635" i="1" s="1"/>
  <c r="AJ635" i="1"/>
  <c r="CX635" i="1" s="1"/>
  <c r="CQ635" i="1"/>
  <c r="CR635" i="1"/>
  <c r="Q635" i="1" s="1"/>
  <c r="CS635" i="1"/>
  <c r="CU635" i="1"/>
  <c r="FR635" i="1"/>
  <c r="GL635" i="1"/>
  <c r="GN635" i="1"/>
  <c r="GO635" i="1"/>
  <c r="C636" i="1"/>
  <c r="D636" i="1"/>
  <c r="I636" i="1"/>
  <c r="AC636" i="1"/>
  <c r="AD636" i="1"/>
  <c r="AE636" i="1"/>
  <c r="AF636" i="1"/>
  <c r="AG636" i="1"/>
  <c r="CU636" i="1" s="1"/>
  <c r="T636" i="1" s="1"/>
  <c r="AH636" i="1"/>
  <c r="CV636" i="1" s="1"/>
  <c r="U636" i="1" s="1"/>
  <c r="AI636" i="1"/>
  <c r="AJ636" i="1"/>
  <c r="CX636" i="1" s="1"/>
  <c r="W636" i="1" s="1"/>
  <c r="CQ636" i="1"/>
  <c r="P636" i="1" s="1"/>
  <c r="CR636" i="1"/>
  <c r="Q636" i="1" s="1"/>
  <c r="CS636" i="1"/>
  <c r="CW636" i="1"/>
  <c r="V636" i="1" s="1"/>
  <c r="FR636" i="1"/>
  <c r="GL636" i="1"/>
  <c r="GN636" i="1"/>
  <c r="GO636" i="1"/>
  <c r="C637" i="1"/>
  <c r="D637" i="1"/>
  <c r="I637" i="1"/>
  <c r="AC637" i="1"/>
  <c r="AE637" i="1"/>
  <c r="AF637" i="1"/>
  <c r="AG637" i="1"/>
  <c r="AH637" i="1"/>
  <c r="CV637" i="1" s="1"/>
  <c r="U637" i="1" s="1"/>
  <c r="AI637" i="1"/>
  <c r="CW637" i="1" s="1"/>
  <c r="V637" i="1" s="1"/>
  <c r="AJ637" i="1"/>
  <c r="CX637" i="1" s="1"/>
  <c r="W637" i="1" s="1"/>
  <c r="CQ637" i="1"/>
  <c r="P637" i="1" s="1"/>
  <c r="CS637" i="1"/>
  <c r="CU637" i="1"/>
  <c r="T637" i="1" s="1"/>
  <c r="FR637" i="1"/>
  <c r="GL637" i="1"/>
  <c r="GN637" i="1"/>
  <c r="GO637" i="1"/>
  <c r="C638" i="1"/>
  <c r="D638" i="1"/>
  <c r="I638" i="1"/>
  <c r="AC638" i="1"/>
  <c r="AD638" i="1"/>
  <c r="AB638" i="1" s="1"/>
  <c r="AE638" i="1"/>
  <c r="AF638" i="1"/>
  <c r="AG638" i="1"/>
  <c r="AH638" i="1"/>
  <c r="CV638" i="1" s="1"/>
  <c r="U638" i="1" s="1"/>
  <c r="AI638" i="1"/>
  <c r="CW638" i="1" s="1"/>
  <c r="V638" i="1" s="1"/>
  <c r="AJ638" i="1"/>
  <c r="CX638" i="1" s="1"/>
  <c r="CQ638" i="1"/>
  <c r="CR638" i="1"/>
  <c r="Q638" i="1" s="1"/>
  <c r="CS638" i="1"/>
  <c r="CU638" i="1"/>
  <c r="T638" i="1" s="1"/>
  <c r="FR638" i="1"/>
  <c r="GL638" i="1"/>
  <c r="GN638" i="1"/>
  <c r="GO638" i="1"/>
  <c r="I639" i="1"/>
  <c r="AC639" i="1"/>
  <c r="AE639" i="1"/>
  <c r="AF639" i="1"/>
  <c r="AG639" i="1"/>
  <c r="AH639" i="1"/>
  <c r="CV639" i="1" s="1"/>
  <c r="AI639" i="1"/>
  <c r="CW639" i="1" s="1"/>
  <c r="V639" i="1" s="1"/>
  <c r="AJ639" i="1"/>
  <c r="CX639" i="1" s="1"/>
  <c r="CQ639" i="1"/>
  <c r="CS639" i="1"/>
  <c r="CU639" i="1"/>
  <c r="T639" i="1" s="1"/>
  <c r="FR639" i="1"/>
  <c r="GL639" i="1"/>
  <c r="GN639" i="1"/>
  <c r="GO639" i="1"/>
  <c r="C640" i="1"/>
  <c r="D640" i="1"/>
  <c r="U640" i="1"/>
  <c r="AC640" i="1"/>
  <c r="AE640" i="1"/>
  <c r="AF640" i="1"/>
  <c r="AG640" i="1"/>
  <c r="CU640" i="1" s="1"/>
  <c r="T640" i="1" s="1"/>
  <c r="AH640" i="1"/>
  <c r="AI640" i="1"/>
  <c r="CW640" i="1" s="1"/>
  <c r="V640" i="1" s="1"/>
  <c r="AJ640" i="1"/>
  <c r="CX640" i="1" s="1"/>
  <c r="W640" i="1" s="1"/>
  <c r="CV640" i="1"/>
  <c r="FR640" i="1"/>
  <c r="GL640" i="1"/>
  <c r="GN640" i="1"/>
  <c r="GO640" i="1"/>
  <c r="GX640" i="1"/>
  <c r="C641" i="1"/>
  <c r="D641" i="1"/>
  <c r="I641" i="1"/>
  <c r="AC641" i="1"/>
  <c r="AE641" i="1"/>
  <c r="AF641" i="1"/>
  <c r="AG641" i="1"/>
  <c r="CU641" i="1" s="1"/>
  <c r="T641" i="1" s="1"/>
  <c r="AH641" i="1"/>
  <c r="AI641" i="1"/>
  <c r="CW641" i="1" s="1"/>
  <c r="V641" i="1" s="1"/>
  <c r="AJ641" i="1"/>
  <c r="CR641" i="1"/>
  <c r="Q641" i="1" s="1"/>
  <c r="CV641" i="1"/>
  <c r="U641" i="1" s="1"/>
  <c r="CX641" i="1"/>
  <c r="W641" i="1" s="1"/>
  <c r="FR641" i="1"/>
  <c r="GL641" i="1"/>
  <c r="GN641" i="1"/>
  <c r="GO641" i="1"/>
  <c r="GX641" i="1"/>
  <c r="C642" i="1"/>
  <c r="D642" i="1"/>
  <c r="I642" i="1"/>
  <c r="I643" i="1" s="1"/>
  <c r="AC642" i="1"/>
  <c r="AE642" i="1"/>
  <c r="AF642" i="1"/>
  <c r="CT642" i="1" s="1"/>
  <c r="S642" i="1" s="1"/>
  <c r="AG642" i="1"/>
  <c r="CU642" i="1" s="1"/>
  <c r="AH642" i="1"/>
  <c r="AI642" i="1"/>
  <c r="CW642" i="1" s="1"/>
  <c r="V642" i="1" s="1"/>
  <c r="AJ642" i="1"/>
  <c r="CV642" i="1"/>
  <c r="U642" i="1" s="1"/>
  <c r="CX642" i="1"/>
  <c r="W642" i="1" s="1"/>
  <c r="FR642" i="1"/>
  <c r="GL642" i="1"/>
  <c r="GN642" i="1"/>
  <c r="GO642" i="1"/>
  <c r="GX642" i="1"/>
  <c r="AC643" i="1"/>
  <c r="AE643" i="1"/>
  <c r="AF643" i="1"/>
  <c r="AG643" i="1"/>
  <c r="AH643" i="1"/>
  <c r="CV643" i="1" s="1"/>
  <c r="U643" i="1" s="1"/>
  <c r="AI643" i="1"/>
  <c r="CW643" i="1" s="1"/>
  <c r="AJ643" i="1"/>
  <c r="CX643" i="1" s="1"/>
  <c r="CQ643" i="1"/>
  <c r="CT643" i="1"/>
  <c r="S643" i="1" s="1"/>
  <c r="CZ643" i="1" s="1"/>
  <c r="Y643" i="1" s="1"/>
  <c r="CU643" i="1"/>
  <c r="FR643" i="1"/>
  <c r="GL643" i="1"/>
  <c r="GN643" i="1"/>
  <c r="GO643" i="1"/>
  <c r="AC644" i="1"/>
  <c r="AE644" i="1"/>
  <c r="AF644" i="1"/>
  <c r="AG644" i="1"/>
  <c r="CU644" i="1" s="1"/>
  <c r="AH644" i="1"/>
  <c r="CV644" i="1" s="1"/>
  <c r="AI644" i="1"/>
  <c r="CW644" i="1" s="1"/>
  <c r="AJ644" i="1"/>
  <c r="CR644" i="1"/>
  <c r="CT644" i="1"/>
  <c r="CX644" i="1"/>
  <c r="FR644" i="1"/>
  <c r="GL644" i="1"/>
  <c r="GN644" i="1"/>
  <c r="GO644" i="1"/>
  <c r="C645" i="1"/>
  <c r="D645" i="1"/>
  <c r="I645" i="1"/>
  <c r="GX645" i="1" s="1"/>
  <c r="AC645" i="1"/>
  <c r="CQ645" i="1" s="1"/>
  <c r="AE645" i="1"/>
  <c r="AF645" i="1"/>
  <c r="CT645" i="1" s="1"/>
  <c r="S645" i="1" s="1"/>
  <c r="AG645" i="1"/>
  <c r="CU645" i="1" s="1"/>
  <c r="AH645" i="1"/>
  <c r="AI645" i="1"/>
  <c r="CW645" i="1" s="1"/>
  <c r="V645" i="1" s="1"/>
  <c r="AJ645" i="1"/>
  <c r="CV645" i="1"/>
  <c r="U645" i="1" s="1"/>
  <c r="CX645" i="1"/>
  <c r="W645" i="1" s="1"/>
  <c r="FR645" i="1"/>
  <c r="GL645" i="1"/>
  <c r="GN645" i="1"/>
  <c r="GO645" i="1"/>
  <c r="AC646" i="1"/>
  <c r="AE646" i="1"/>
  <c r="AF646" i="1"/>
  <c r="AG646" i="1"/>
  <c r="CU646" i="1" s="1"/>
  <c r="AH646" i="1"/>
  <c r="CV646" i="1" s="1"/>
  <c r="AI646" i="1"/>
  <c r="CW646" i="1" s="1"/>
  <c r="AJ646" i="1"/>
  <c r="CS646" i="1"/>
  <c r="CT646" i="1"/>
  <c r="CX646" i="1"/>
  <c r="FR646" i="1"/>
  <c r="GL646" i="1"/>
  <c r="GN646" i="1"/>
  <c r="GO646" i="1"/>
  <c r="B648" i="1"/>
  <c r="B626" i="1" s="1"/>
  <c r="C648" i="1"/>
  <c r="C626" i="1" s="1"/>
  <c r="D648" i="1"/>
  <c r="D626" i="1" s="1"/>
  <c r="F648" i="1"/>
  <c r="F626" i="1" s="1"/>
  <c r="G648" i="1"/>
  <c r="BB648" i="1"/>
  <c r="BB626" i="1" s="1"/>
  <c r="BG648" i="1"/>
  <c r="BG626" i="1" s="1"/>
  <c r="B669" i="1"/>
  <c r="B594" i="1" s="1"/>
  <c r="C669" i="1"/>
  <c r="C594" i="1" s="1"/>
  <c r="D669" i="1"/>
  <c r="D594" i="1" s="1"/>
  <c r="F669" i="1"/>
  <c r="F594" i="1" s="1"/>
  <c r="G669" i="1"/>
  <c r="D690" i="1"/>
  <c r="E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BA692" i="1"/>
  <c r="BB692" i="1"/>
  <c r="BC692" i="1"/>
  <c r="BD692" i="1"/>
  <c r="BE692" i="1"/>
  <c r="BF692" i="1"/>
  <c r="BG692" i="1"/>
  <c r="BH692" i="1"/>
  <c r="BI692" i="1"/>
  <c r="BJ692" i="1"/>
  <c r="BK692" i="1"/>
  <c r="BL692" i="1"/>
  <c r="BM692" i="1"/>
  <c r="BN692" i="1"/>
  <c r="BO692" i="1"/>
  <c r="BP692" i="1"/>
  <c r="BQ692" i="1"/>
  <c r="BR692" i="1"/>
  <c r="BS692" i="1"/>
  <c r="BT692" i="1"/>
  <c r="BU692" i="1"/>
  <c r="BV692" i="1"/>
  <c r="BW692" i="1"/>
  <c r="BX692" i="1"/>
  <c r="BY692" i="1"/>
  <c r="BZ692" i="1"/>
  <c r="CA692" i="1"/>
  <c r="CB692" i="1"/>
  <c r="CC692" i="1"/>
  <c r="CD692" i="1"/>
  <c r="CE692" i="1"/>
  <c r="CF692" i="1"/>
  <c r="CG692" i="1"/>
  <c r="CH692" i="1"/>
  <c r="CI692" i="1"/>
  <c r="CJ692" i="1"/>
  <c r="CK692" i="1"/>
  <c r="CL692" i="1"/>
  <c r="CM692" i="1"/>
  <c r="CN692" i="1"/>
  <c r="CO692" i="1"/>
  <c r="CP692" i="1"/>
  <c r="CQ692" i="1"/>
  <c r="CR692" i="1"/>
  <c r="CS692" i="1"/>
  <c r="CT692" i="1"/>
  <c r="CU692" i="1"/>
  <c r="CV692" i="1"/>
  <c r="CW692" i="1"/>
  <c r="CX692" i="1"/>
  <c r="CY692" i="1"/>
  <c r="CZ692" i="1"/>
  <c r="DA692" i="1"/>
  <c r="DB692" i="1"/>
  <c r="DC692" i="1"/>
  <c r="DD692" i="1"/>
  <c r="DE692" i="1"/>
  <c r="DF692" i="1"/>
  <c r="DG692" i="1"/>
  <c r="DH692" i="1"/>
  <c r="DI692" i="1"/>
  <c r="DJ692" i="1"/>
  <c r="DK692" i="1"/>
  <c r="DL692" i="1"/>
  <c r="DM692" i="1"/>
  <c r="DN692" i="1"/>
  <c r="D694" i="1"/>
  <c r="E696" i="1"/>
  <c r="Z696" i="1"/>
  <c r="AA696" i="1"/>
  <c r="AM696" i="1"/>
  <c r="AN696" i="1"/>
  <c r="BA696" i="1"/>
  <c r="BN696" i="1"/>
  <c r="BO696" i="1"/>
  <c r="BP696" i="1"/>
  <c r="BQ696" i="1"/>
  <c r="BR696" i="1"/>
  <c r="BS696" i="1"/>
  <c r="BT696" i="1"/>
  <c r="BU696" i="1"/>
  <c r="BV696" i="1"/>
  <c r="BW696" i="1"/>
  <c r="BX696" i="1"/>
  <c r="BY696" i="1"/>
  <c r="BZ696" i="1"/>
  <c r="CA696" i="1"/>
  <c r="CB696" i="1"/>
  <c r="CC696" i="1"/>
  <c r="CD696" i="1"/>
  <c r="CE696" i="1"/>
  <c r="CF696" i="1"/>
  <c r="CG696" i="1"/>
  <c r="CH696" i="1"/>
  <c r="CI696" i="1"/>
  <c r="CJ696" i="1"/>
  <c r="CK696" i="1"/>
  <c r="CL696" i="1"/>
  <c r="CM696" i="1"/>
  <c r="CN696" i="1"/>
  <c r="CO696" i="1"/>
  <c r="CP696" i="1"/>
  <c r="CQ696" i="1"/>
  <c r="CR696" i="1"/>
  <c r="CS696" i="1"/>
  <c r="CT696" i="1"/>
  <c r="CU696" i="1"/>
  <c r="CV696" i="1"/>
  <c r="CW696" i="1"/>
  <c r="CX696" i="1"/>
  <c r="CY696" i="1"/>
  <c r="CZ696" i="1"/>
  <c r="DA696" i="1"/>
  <c r="DB696" i="1"/>
  <c r="DC696" i="1"/>
  <c r="DD696" i="1"/>
  <c r="DE696" i="1"/>
  <c r="DF696" i="1"/>
  <c r="DG696" i="1"/>
  <c r="DH696" i="1"/>
  <c r="DI696" i="1"/>
  <c r="DJ696" i="1"/>
  <c r="DK696" i="1"/>
  <c r="DL696" i="1"/>
  <c r="DM696" i="1"/>
  <c r="DN696" i="1"/>
  <c r="C698" i="1"/>
  <c r="D698" i="1"/>
  <c r="I698" i="1"/>
  <c r="AC698" i="1"/>
  <c r="CQ698" i="1" s="1"/>
  <c r="AE698" i="1"/>
  <c r="AF698" i="1"/>
  <c r="AG698" i="1"/>
  <c r="CU698" i="1" s="1"/>
  <c r="AH698" i="1"/>
  <c r="CV698" i="1" s="1"/>
  <c r="AI698" i="1"/>
  <c r="AJ698" i="1"/>
  <c r="CX698" i="1" s="1"/>
  <c r="CR698" i="1"/>
  <c r="CS698" i="1"/>
  <c r="CW698" i="1"/>
  <c r="FR698" i="1"/>
  <c r="GL698" i="1"/>
  <c r="GN698" i="1"/>
  <c r="GO698" i="1"/>
  <c r="C699" i="1"/>
  <c r="D699" i="1"/>
  <c r="I699" i="1"/>
  <c r="AC699" i="1"/>
  <c r="AD699" i="1"/>
  <c r="AE699" i="1"/>
  <c r="AF699" i="1"/>
  <c r="AG699" i="1"/>
  <c r="AH699" i="1"/>
  <c r="CV699" i="1" s="1"/>
  <c r="U699" i="1" s="1"/>
  <c r="AI699" i="1"/>
  <c r="CW699" i="1" s="1"/>
  <c r="V699" i="1" s="1"/>
  <c r="AJ699" i="1"/>
  <c r="CX699" i="1" s="1"/>
  <c r="CQ699" i="1"/>
  <c r="CR699" i="1"/>
  <c r="Q699" i="1" s="1"/>
  <c r="CS699" i="1"/>
  <c r="R699" i="1" s="1"/>
  <c r="GK699" i="1" s="1"/>
  <c r="CU699" i="1"/>
  <c r="FR699" i="1"/>
  <c r="BC701" i="1" s="1"/>
  <c r="GL699" i="1"/>
  <c r="GN699" i="1"/>
  <c r="GO699" i="1"/>
  <c r="GX699" i="1"/>
  <c r="B701" i="1"/>
  <c r="B696" i="1" s="1"/>
  <c r="C701" i="1"/>
  <c r="C696" i="1" s="1"/>
  <c r="D701" i="1"/>
  <c r="D696" i="1" s="1"/>
  <c r="F701" i="1"/>
  <c r="F696" i="1" s="1"/>
  <c r="G701" i="1"/>
  <c r="BB701" i="1"/>
  <c r="AO701" i="1" s="1"/>
  <c r="BG701" i="1"/>
  <c r="AT701" i="1" s="1"/>
  <c r="D722" i="1"/>
  <c r="E724" i="1"/>
  <c r="Z724" i="1"/>
  <c r="AA724" i="1"/>
  <c r="AM724" i="1"/>
  <c r="AN724" i="1"/>
  <c r="BA724" i="1"/>
  <c r="BN724" i="1"/>
  <c r="BO724" i="1"/>
  <c r="BP724" i="1"/>
  <c r="BQ724" i="1"/>
  <c r="BR724" i="1"/>
  <c r="BS724" i="1"/>
  <c r="BT724" i="1"/>
  <c r="BU724" i="1"/>
  <c r="BV724" i="1"/>
  <c r="BW724" i="1"/>
  <c r="BX724" i="1"/>
  <c r="BY724" i="1"/>
  <c r="BZ724" i="1"/>
  <c r="CA724" i="1"/>
  <c r="CB724" i="1"/>
  <c r="CC724" i="1"/>
  <c r="CD724" i="1"/>
  <c r="CE724" i="1"/>
  <c r="CF724" i="1"/>
  <c r="CG724" i="1"/>
  <c r="CH724" i="1"/>
  <c r="CI724" i="1"/>
  <c r="CJ724" i="1"/>
  <c r="CK724" i="1"/>
  <c r="CL724" i="1"/>
  <c r="CM724" i="1"/>
  <c r="CN724" i="1"/>
  <c r="CO724" i="1"/>
  <c r="CP724" i="1"/>
  <c r="CQ724" i="1"/>
  <c r="CR724" i="1"/>
  <c r="CS724" i="1"/>
  <c r="CT724" i="1"/>
  <c r="CU724" i="1"/>
  <c r="CV724" i="1"/>
  <c r="CW724" i="1"/>
  <c r="CX724" i="1"/>
  <c r="CY724" i="1"/>
  <c r="CZ724" i="1"/>
  <c r="DA724" i="1"/>
  <c r="DB724" i="1"/>
  <c r="DC724" i="1"/>
  <c r="DD724" i="1"/>
  <c r="DE724" i="1"/>
  <c r="DF724" i="1"/>
  <c r="DG724" i="1"/>
  <c r="DH724" i="1"/>
  <c r="DI724" i="1"/>
  <c r="DJ724" i="1"/>
  <c r="DK724" i="1"/>
  <c r="DL724" i="1"/>
  <c r="DM724" i="1"/>
  <c r="DN724" i="1"/>
  <c r="C726" i="1"/>
  <c r="D726" i="1"/>
  <c r="I726" i="1"/>
  <c r="AC726" i="1"/>
  <c r="AE726" i="1"/>
  <c r="AF726" i="1"/>
  <c r="AG726" i="1"/>
  <c r="CU726" i="1" s="1"/>
  <c r="T726" i="1" s="1"/>
  <c r="AH726" i="1"/>
  <c r="CV726" i="1" s="1"/>
  <c r="AI726" i="1"/>
  <c r="AJ726" i="1"/>
  <c r="CX726" i="1" s="1"/>
  <c r="CR726" i="1"/>
  <c r="Q726" i="1" s="1"/>
  <c r="CS726" i="1"/>
  <c r="CW726" i="1"/>
  <c r="V726" i="1" s="1"/>
  <c r="FR726" i="1"/>
  <c r="GL726" i="1"/>
  <c r="GN726" i="1"/>
  <c r="GO726" i="1"/>
  <c r="C727" i="1"/>
  <c r="D727" i="1"/>
  <c r="I727" i="1"/>
  <c r="GX727" i="1" s="1"/>
  <c r="AC727" i="1"/>
  <c r="AD727" i="1"/>
  <c r="AE727" i="1"/>
  <c r="AF727" i="1"/>
  <c r="AG727" i="1"/>
  <c r="CU727" i="1" s="1"/>
  <c r="T727" i="1" s="1"/>
  <c r="AH727" i="1"/>
  <c r="CV727" i="1" s="1"/>
  <c r="U727" i="1" s="1"/>
  <c r="AI727" i="1"/>
  <c r="AJ727" i="1"/>
  <c r="CX727" i="1" s="1"/>
  <c r="CQ727" i="1"/>
  <c r="P727" i="1" s="1"/>
  <c r="CR727" i="1"/>
  <c r="Q727" i="1" s="1"/>
  <c r="CS727" i="1"/>
  <c r="R727" i="1" s="1"/>
  <c r="GK727" i="1" s="1"/>
  <c r="CW727" i="1"/>
  <c r="V727" i="1" s="1"/>
  <c r="FR727" i="1"/>
  <c r="GL727" i="1"/>
  <c r="GN727" i="1"/>
  <c r="GO727" i="1"/>
  <c r="C728" i="1"/>
  <c r="D728" i="1"/>
  <c r="I728" i="1"/>
  <c r="AC728" i="1"/>
  <c r="CQ728" i="1" s="1"/>
  <c r="AD728" i="1"/>
  <c r="AE728" i="1"/>
  <c r="AF728" i="1"/>
  <c r="AG728" i="1"/>
  <c r="CU728" i="1" s="1"/>
  <c r="AH728" i="1"/>
  <c r="CV728" i="1" s="1"/>
  <c r="AI728" i="1"/>
  <c r="CW728" i="1" s="1"/>
  <c r="V728" i="1" s="1"/>
  <c r="AJ728" i="1"/>
  <c r="CS728" i="1"/>
  <c r="CT728" i="1"/>
  <c r="S728" i="1" s="1"/>
  <c r="CX728" i="1"/>
  <c r="FR728" i="1"/>
  <c r="GL728" i="1"/>
  <c r="GN728" i="1"/>
  <c r="GO728" i="1"/>
  <c r="C729" i="1"/>
  <c r="D729" i="1"/>
  <c r="AC729" i="1"/>
  <c r="AE729" i="1"/>
  <c r="AF729" i="1"/>
  <c r="AG729" i="1"/>
  <c r="CU729" i="1" s="1"/>
  <c r="T729" i="1" s="1"/>
  <c r="AH729" i="1"/>
  <c r="AI729" i="1"/>
  <c r="CW729" i="1" s="1"/>
  <c r="V729" i="1" s="1"/>
  <c r="AJ729" i="1"/>
  <c r="CX729" i="1" s="1"/>
  <c r="W729" i="1" s="1"/>
  <c r="CT729" i="1"/>
  <c r="S729" i="1" s="1"/>
  <c r="CV729" i="1"/>
  <c r="U729" i="1" s="1"/>
  <c r="FR729" i="1"/>
  <c r="GL729" i="1"/>
  <c r="GN729" i="1"/>
  <c r="GO729" i="1"/>
  <c r="GX729" i="1"/>
  <c r="C730" i="1"/>
  <c r="D730" i="1"/>
  <c r="I730" i="1"/>
  <c r="AC730" i="1"/>
  <c r="AE730" i="1"/>
  <c r="AF730" i="1"/>
  <c r="AG730" i="1"/>
  <c r="CU730" i="1" s="1"/>
  <c r="T730" i="1" s="1"/>
  <c r="AH730" i="1"/>
  <c r="AI730" i="1"/>
  <c r="CW730" i="1" s="1"/>
  <c r="V730" i="1" s="1"/>
  <c r="AJ730" i="1"/>
  <c r="CX730" i="1" s="1"/>
  <c r="W730" i="1" s="1"/>
  <c r="CR730" i="1"/>
  <c r="Q730" i="1" s="1"/>
  <c r="CV730" i="1"/>
  <c r="U730" i="1" s="1"/>
  <c r="FR730" i="1"/>
  <c r="GL730" i="1"/>
  <c r="GN730" i="1"/>
  <c r="GO730" i="1"/>
  <c r="GX730" i="1"/>
  <c r="C731" i="1"/>
  <c r="D731" i="1"/>
  <c r="I731" i="1"/>
  <c r="AC731" i="1"/>
  <c r="CQ731" i="1" s="1"/>
  <c r="AE731" i="1"/>
  <c r="AF731" i="1"/>
  <c r="AG731" i="1"/>
  <c r="CU731" i="1" s="1"/>
  <c r="T731" i="1" s="1"/>
  <c r="AH731" i="1"/>
  <c r="AI731" i="1"/>
  <c r="CW731" i="1" s="1"/>
  <c r="AJ731" i="1"/>
  <c r="CX731" i="1" s="1"/>
  <c r="W731" i="1" s="1"/>
  <c r="CV731" i="1"/>
  <c r="FR731" i="1"/>
  <c r="GL731" i="1"/>
  <c r="GN731" i="1"/>
  <c r="GO731" i="1"/>
  <c r="GX731" i="1"/>
  <c r="C732" i="1"/>
  <c r="D732" i="1"/>
  <c r="I732" i="1"/>
  <c r="AC732" i="1"/>
  <c r="AD732" i="1"/>
  <c r="AE732" i="1"/>
  <c r="AF732" i="1"/>
  <c r="AG732" i="1"/>
  <c r="CU732" i="1" s="1"/>
  <c r="T732" i="1" s="1"/>
  <c r="AH732" i="1"/>
  <c r="CV732" i="1" s="1"/>
  <c r="U732" i="1" s="1"/>
  <c r="AI732" i="1"/>
  <c r="CW732" i="1" s="1"/>
  <c r="V732" i="1" s="1"/>
  <c r="AJ732" i="1"/>
  <c r="CQ732" i="1"/>
  <c r="P732" i="1" s="1"/>
  <c r="CR732" i="1"/>
  <c r="Q732" i="1" s="1"/>
  <c r="CT732" i="1"/>
  <c r="S732" i="1" s="1"/>
  <c r="CX732" i="1"/>
  <c r="W732" i="1" s="1"/>
  <c r="CY732" i="1"/>
  <c r="X732" i="1" s="1"/>
  <c r="FR732" i="1"/>
  <c r="GL732" i="1"/>
  <c r="GN732" i="1"/>
  <c r="GO732" i="1"/>
  <c r="GX732" i="1"/>
  <c r="C733" i="1"/>
  <c r="D733" i="1"/>
  <c r="I733" i="1"/>
  <c r="AC733" i="1"/>
  <c r="CQ733" i="1" s="1"/>
  <c r="AE733" i="1"/>
  <c r="AF733" i="1"/>
  <c r="AG733" i="1"/>
  <c r="CU733" i="1" s="1"/>
  <c r="AH733" i="1"/>
  <c r="AI733" i="1"/>
  <c r="CW733" i="1" s="1"/>
  <c r="AJ733" i="1"/>
  <c r="CX733" i="1" s="1"/>
  <c r="CT733" i="1"/>
  <c r="S733" i="1" s="1"/>
  <c r="CV733" i="1"/>
  <c r="FR733" i="1"/>
  <c r="GL733" i="1"/>
  <c r="GN733" i="1"/>
  <c r="GO733" i="1"/>
  <c r="C734" i="1"/>
  <c r="D734" i="1"/>
  <c r="I734" i="1"/>
  <c r="AC734" i="1"/>
  <c r="AE734" i="1"/>
  <c r="CR734" i="1" s="1"/>
  <c r="Q734" i="1" s="1"/>
  <c r="AF734" i="1"/>
  <c r="AG734" i="1"/>
  <c r="CU734" i="1" s="1"/>
  <c r="AH734" i="1"/>
  <c r="CV734" i="1" s="1"/>
  <c r="U734" i="1" s="1"/>
  <c r="AI734" i="1"/>
  <c r="CW734" i="1" s="1"/>
  <c r="V734" i="1" s="1"/>
  <c r="AJ734" i="1"/>
  <c r="CT734" i="1"/>
  <c r="S734" i="1" s="1"/>
  <c r="CX734" i="1"/>
  <c r="FR734" i="1"/>
  <c r="GL734" i="1"/>
  <c r="GN734" i="1"/>
  <c r="GO734" i="1"/>
  <c r="GX734" i="1"/>
  <c r="C735" i="1"/>
  <c r="D735" i="1"/>
  <c r="I735" i="1"/>
  <c r="AC735" i="1"/>
  <c r="CQ735" i="1" s="1"/>
  <c r="AE735" i="1"/>
  <c r="AF735" i="1"/>
  <c r="AG735" i="1"/>
  <c r="CU735" i="1" s="1"/>
  <c r="AH735" i="1"/>
  <c r="CV735" i="1" s="1"/>
  <c r="U735" i="1" s="1"/>
  <c r="AI735" i="1"/>
  <c r="CW735" i="1" s="1"/>
  <c r="AJ735" i="1"/>
  <c r="CS735" i="1"/>
  <c r="CX735" i="1"/>
  <c r="W735" i="1" s="1"/>
  <c r="FR735" i="1"/>
  <c r="GL735" i="1"/>
  <c r="GN735" i="1"/>
  <c r="GO735" i="1"/>
  <c r="C736" i="1"/>
  <c r="D736" i="1"/>
  <c r="I736" i="1"/>
  <c r="AC736" i="1"/>
  <c r="AD736" i="1"/>
  <c r="AE736" i="1"/>
  <c r="AF736" i="1"/>
  <c r="AG736" i="1"/>
  <c r="CU736" i="1" s="1"/>
  <c r="T736" i="1" s="1"/>
  <c r="AH736" i="1"/>
  <c r="CV736" i="1" s="1"/>
  <c r="AI736" i="1"/>
  <c r="CW736" i="1" s="1"/>
  <c r="AJ736" i="1"/>
  <c r="CQ736" i="1"/>
  <c r="P736" i="1" s="1"/>
  <c r="CR736" i="1"/>
  <c r="Q736" i="1" s="1"/>
  <c r="CT736" i="1"/>
  <c r="CX736" i="1"/>
  <c r="W736" i="1" s="1"/>
  <c r="FR736" i="1"/>
  <c r="GL736" i="1"/>
  <c r="GN736" i="1"/>
  <c r="GO736" i="1"/>
  <c r="C737" i="1"/>
  <c r="D737" i="1"/>
  <c r="I737" i="1"/>
  <c r="AC737" i="1"/>
  <c r="AE737" i="1"/>
  <c r="AF737" i="1"/>
  <c r="AG737" i="1"/>
  <c r="CU737" i="1" s="1"/>
  <c r="AH737" i="1"/>
  <c r="AI737" i="1"/>
  <c r="CW737" i="1" s="1"/>
  <c r="V737" i="1" s="1"/>
  <c r="AJ737" i="1"/>
  <c r="CX737" i="1" s="1"/>
  <c r="W737" i="1" s="1"/>
  <c r="CT737" i="1"/>
  <c r="S737" i="1" s="1"/>
  <c r="CV737" i="1"/>
  <c r="U737" i="1" s="1"/>
  <c r="FR737" i="1"/>
  <c r="GL737" i="1"/>
  <c r="GN737" i="1"/>
  <c r="GO737" i="1"/>
  <c r="I738" i="1"/>
  <c r="AC738" i="1"/>
  <c r="AE738" i="1"/>
  <c r="AF738" i="1"/>
  <c r="AG738" i="1"/>
  <c r="CU738" i="1" s="1"/>
  <c r="AH738" i="1"/>
  <c r="CV738" i="1" s="1"/>
  <c r="U738" i="1" s="1"/>
  <c r="AI738" i="1"/>
  <c r="AJ738" i="1"/>
  <c r="CX738" i="1" s="1"/>
  <c r="W738" i="1" s="1"/>
  <c r="CR738" i="1"/>
  <c r="Q738" i="1" s="1"/>
  <c r="CS738" i="1"/>
  <c r="CW738" i="1"/>
  <c r="V738" i="1" s="1"/>
  <c r="FR738" i="1"/>
  <c r="GL738" i="1"/>
  <c r="GN738" i="1"/>
  <c r="GO738" i="1"/>
  <c r="C739" i="1"/>
  <c r="D739" i="1"/>
  <c r="R739" i="1"/>
  <c r="GK739" i="1" s="1"/>
  <c r="AC739" i="1"/>
  <c r="AE739" i="1"/>
  <c r="AF739" i="1"/>
  <c r="AG739" i="1"/>
  <c r="AH739" i="1"/>
  <c r="CV739" i="1" s="1"/>
  <c r="U739" i="1" s="1"/>
  <c r="AI739" i="1"/>
  <c r="AJ739" i="1"/>
  <c r="CX739" i="1" s="1"/>
  <c r="W739" i="1" s="1"/>
  <c r="CQ739" i="1"/>
  <c r="P739" i="1" s="1"/>
  <c r="CR739" i="1"/>
  <c r="Q739" i="1" s="1"/>
  <c r="CS739" i="1"/>
  <c r="CU739" i="1"/>
  <c r="T739" i="1" s="1"/>
  <c r="CW739" i="1"/>
  <c r="V739" i="1" s="1"/>
  <c r="FR739" i="1"/>
  <c r="GL739" i="1"/>
  <c r="GN739" i="1"/>
  <c r="GO739" i="1"/>
  <c r="GX739" i="1"/>
  <c r="C740" i="1"/>
  <c r="D740" i="1"/>
  <c r="I740" i="1"/>
  <c r="AC740" i="1"/>
  <c r="AD740" i="1"/>
  <c r="AE740" i="1"/>
  <c r="AF740" i="1"/>
  <c r="AG740" i="1"/>
  <c r="CU740" i="1" s="1"/>
  <c r="AH740" i="1"/>
  <c r="CV740" i="1" s="1"/>
  <c r="AI740" i="1"/>
  <c r="CW740" i="1" s="1"/>
  <c r="V740" i="1" s="1"/>
  <c r="AJ740" i="1"/>
  <c r="CS740" i="1"/>
  <c r="CT740" i="1"/>
  <c r="S740" i="1" s="1"/>
  <c r="CX740" i="1"/>
  <c r="FR740" i="1"/>
  <c r="GL740" i="1"/>
  <c r="GN740" i="1"/>
  <c r="GO740" i="1"/>
  <c r="C741" i="1"/>
  <c r="D741" i="1"/>
  <c r="I741" i="1"/>
  <c r="R741" i="1"/>
  <c r="GK741" i="1" s="1"/>
  <c r="AC741" i="1"/>
  <c r="AD741" i="1"/>
  <c r="AE741" i="1"/>
  <c r="AF741" i="1"/>
  <c r="AG741" i="1"/>
  <c r="AH741" i="1"/>
  <c r="CV741" i="1" s="1"/>
  <c r="U741" i="1" s="1"/>
  <c r="AI741" i="1"/>
  <c r="AJ741" i="1"/>
  <c r="CX741" i="1" s="1"/>
  <c r="W741" i="1" s="1"/>
  <c r="CQ741" i="1"/>
  <c r="P741" i="1" s="1"/>
  <c r="CR741" i="1"/>
  <c r="Q741" i="1" s="1"/>
  <c r="CS741" i="1"/>
  <c r="CU741" i="1"/>
  <c r="T741" i="1" s="1"/>
  <c r="CW741" i="1"/>
  <c r="V741" i="1" s="1"/>
  <c r="FR741" i="1"/>
  <c r="GL741" i="1"/>
  <c r="GN741" i="1"/>
  <c r="GO741" i="1"/>
  <c r="GX741" i="1"/>
  <c r="I742" i="1"/>
  <c r="AC742" i="1"/>
  <c r="CQ742" i="1" s="1"/>
  <c r="P742" i="1" s="1"/>
  <c r="AE742" i="1"/>
  <c r="AF742" i="1"/>
  <c r="AG742" i="1"/>
  <c r="AH742" i="1"/>
  <c r="AI742" i="1"/>
  <c r="CW742" i="1" s="1"/>
  <c r="V742" i="1" s="1"/>
  <c r="AJ742" i="1"/>
  <c r="CX742" i="1" s="1"/>
  <c r="CU742" i="1"/>
  <c r="T742" i="1" s="1"/>
  <c r="CV742" i="1"/>
  <c r="FR742" i="1"/>
  <c r="GL742" i="1"/>
  <c r="GN742" i="1"/>
  <c r="GO742" i="1"/>
  <c r="AC743" i="1"/>
  <c r="AD743" i="1"/>
  <c r="AE743" i="1"/>
  <c r="AF743" i="1"/>
  <c r="AG743" i="1"/>
  <c r="AH743" i="1"/>
  <c r="CV743" i="1" s="1"/>
  <c r="AI743" i="1"/>
  <c r="CW743" i="1" s="1"/>
  <c r="AJ743" i="1"/>
  <c r="CX743" i="1" s="1"/>
  <c r="CQ743" i="1"/>
  <c r="CR743" i="1"/>
  <c r="CS743" i="1"/>
  <c r="CU743" i="1"/>
  <c r="FR743" i="1"/>
  <c r="GL743" i="1"/>
  <c r="GN743" i="1"/>
  <c r="GO743" i="1"/>
  <c r="C744" i="1"/>
  <c r="D744" i="1"/>
  <c r="I744" i="1"/>
  <c r="AC744" i="1"/>
  <c r="AD744" i="1"/>
  <c r="AE744" i="1"/>
  <c r="AF744" i="1"/>
  <c r="AG744" i="1"/>
  <c r="CU744" i="1" s="1"/>
  <c r="T744" i="1" s="1"/>
  <c r="AH744" i="1"/>
  <c r="CV744" i="1" s="1"/>
  <c r="AI744" i="1"/>
  <c r="CW744" i="1" s="1"/>
  <c r="V744" i="1" s="1"/>
  <c r="AJ744" i="1"/>
  <c r="CR744" i="1"/>
  <c r="Q744" i="1" s="1"/>
  <c r="CS744" i="1"/>
  <c r="CT744" i="1"/>
  <c r="S744" i="1" s="1"/>
  <c r="CX744" i="1"/>
  <c r="CY744" i="1"/>
  <c r="X744" i="1" s="1"/>
  <c r="FR744" i="1"/>
  <c r="GL744" i="1"/>
  <c r="GN744" i="1"/>
  <c r="GO744" i="1"/>
  <c r="AC745" i="1"/>
  <c r="AE745" i="1"/>
  <c r="AF745" i="1"/>
  <c r="AG745" i="1"/>
  <c r="AH745" i="1"/>
  <c r="CV745" i="1" s="1"/>
  <c r="AI745" i="1"/>
  <c r="CW745" i="1" s="1"/>
  <c r="AJ745" i="1"/>
  <c r="CX745" i="1" s="1"/>
  <c r="CQ745" i="1"/>
  <c r="CS745" i="1"/>
  <c r="CU745" i="1"/>
  <c r="FR745" i="1"/>
  <c r="GL745" i="1"/>
  <c r="GN745" i="1"/>
  <c r="GO745" i="1"/>
  <c r="B747" i="1"/>
  <c r="B724" i="1" s="1"/>
  <c r="C747" i="1"/>
  <c r="C724" i="1" s="1"/>
  <c r="D747" i="1"/>
  <c r="D724" i="1" s="1"/>
  <c r="F747" i="1"/>
  <c r="F724" i="1" s="1"/>
  <c r="G747" i="1"/>
  <c r="BB747" i="1"/>
  <c r="AO747" i="1" s="1"/>
  <c r="AO724" i="1" s="1"/>
  <c r="BC747" i="1"/>
  <c r="B768" i="1"/>
  <c r="B692" i="1" s="1"/>
  <c r="C768" i="1"/>
  <c r="C692" i="1" s="1"/>
  <c r="D768" i="1"/>
  <c r="D692" i="1" s="1"/>
  <c r="F768" i="1"/>
  <c r="F692" i="1" s="1"/>
  <c r="G768" i="1"/>
  <c r="G692" i="1" s="1"/>
  <c r="D789" i="1"/>
  <c r="E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BA791" i="1"/>
  <c r="BB791" i="1"/>
  <c r="BC791" i="1"/>
  <c r="BD791" i="1"/>
  <c r="BE791" i="1"/>
  <c r="BF791" i="1"/>
  <c r="BG791" i="1"/>
  <c r="BH791" i="1"/>
  <c r="BI791" i="1"/>
  <c r="BJ791" i="1"/>
  <c r="BK791" i="1"/>
  <c r="BL791" i="1"/>
  <c r="BM791" i="1"/>
  <c r="BN791" i="1"/>
  <c r="BO791" i="1"/>
  <c r="BP791" i="1"/>
  <c r="BQ791" i="1"/>
  <c r="BR791" i="1"/>
  <c r="BS791" i="1"/>
  <c r="BT791" i="1"/>
  <c r="BU791" i="1"/>
  <c r="BV791" i="1"/>
  <c r="BW791" i="1"/>
  <c r="BX791" i="1"/>
  <c r="BY791" i="1"/>
  <c r="BZ791" i="1"/>
  <c r="CA791" i="1"/>
  <c r="CB791" i="1"/>
  <c r="CC791" i="1"/>
  <c r="CD791" i="1"/>
  <c r="CE791" i="1"/>
  <c r="CF791" i="1"/>
  <c r="CG791" i="1"/>
  <c r="CH791" i="1"/>
  <c r="CI791" i="1"/>
  <c r="CJ791" i="1"/>
  <c r="CK791" i="1"/>
  <c r="CL791" i="1"/>
  <c r="CM791" i="1"/>
  <c r="CN791" i="1"/>
  <c r="CO791" i="1"/>
  <c r="CP791" i="1"/>
  <c r="CQ791" i="1"/>
  <c r="CR791" i="1"/>
  <c r="CS791" i="1"/>
  <c r="CT791" i="1"/>
  <c r="CU791" i="1"/>
  <c r="CV791" i="1"/>
  <c r="CW791" i="1"/>
  <c r="CX791" i="1"/>
  <c r="CY791" i="1"/>
  <c r="CZ791" i="1"/>
  <c r="DA791" i="1"/>
  <c r="DB791" i="1"/>
  <c r="DC791" i="1"/>
  <c r="DD791" i="1"/>
  <c r="DE791" i="1"/>
  <c r="DF791" i="1"/>
  <c r="DG791" i="1"/>
  <c r="DH791" i="1"/>
  <c r="DI791" i="1"/>
  <c r="DJ791" i="1"/>
  <c r="DK791" i="1"/>
  <c r="DL791" i="1"/>
  <c r="DM791" i="1"/>
  <c r="DN791" i="1"/>
  <c r="D793" i="1"/>
  <c r="E795" i="1"/>
  <c r="Z795" i="1"/>
  <c r="AA795" i="1"/>
  <c r="AM795" i="1"/>
  <c r="AN795" i="1"/>
  <c r="BA795" i="1"/>
  <c r="BC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BZ795" i="1"/>
  <c r="CA795" i="1"/>
  <c r="CB795" i="1"/>
  <c r="CC795" i="1"/>
  <c r="CD795" i="1"/>
  <c r="CE795" i="1"/>
  <c r="CF795" i="1"/>
  <c r="CG795" i="1"/>
  <c r="CH795" i="1"/>
  <c r="CI795" i="1"/>
  <c r="CJ795" i="1"/>
  <c r="CK795" i="1"/>
  <c r="CL795" i="1"/>
  <c r="CM795" i="1"/>
  <c r="CN795" i="1"/>
  <c r="CO795" i="1"/>
  <c r="CP795" i="1"/>
  <c r="CQ795" i="1"/>
  <c r="CR795" i="1"/>
  <c r="CS795" i="1"/>
  <c r="CT795" i="1"/>
  <c r="CU795" i="1"/>
  <c r="CV795" i="1"/>
  <c r="CW795" i="1"/>
  <c r="CX795" i="1"/>
  <c r="CY795" i="1"/>
  <c r="CZ795" i="1"/>
  <c r="DA795" i="1"/>
  <c r="DB795" i="1"/>
  <c r="DC795" i="1"/>
  <c r="DD795" i="1"/>
  <c r="DE795" i="1"/>
  <c r="DF795" i="1"/>
  <c r="DG795" i="1"/>
  <c r="DH795" i="1"/>
  <c r="DI795" i="1"/>
  <c r="DJ795" i="1"/>
  <c r="DK795" i="1"/>
  <c r="DL795" i="1"/>
  <c r="DM795" i="1"/>
  <c r="DN795" i="1"/>
  <c r="C797" i="1"/>
  <c r="D797" i="1"/>
  <c r="I797" i="1"/>
  <c r="AC797" i="1"/>
  <c r="AE797" i="1"/>
  <c r="AF797" i="1"/>
  <c r="AG797" i="1"/>
  <c r="CU797" i="1" s="1"/>
  <c r="T797" i="1" s="1"/>
  <c r="AG799" i="1" s="1"/>
  <c r="AH797" i="1"/>
  <c r="CV797" i="1" s="1"/>
  <c r="U797" i="1" s="1"/>
  <c r="AI797" i="1"/>
  <c r="CW797" i="1" s="1"/>
  <c r="V797" i="1" s="1"/>
  <c r="AJ797" i="1"/>
  <c r="CR797" i="1"/>
  <c r="Q797" i="1" s="1"/>
  <c r="CT797" i="1"/>
  <c r="S797" i="1" s="1"/>
  <c r="CX797" i="1"/>
  <c r="W797" i="1" s="1"/>
  <c r="AJ799" i="1" s="1"/>
  <c r="AJ795" i="1" s="1"/>
  <c r="FR797" i="1"/>
  <c r="GL797" i="1"/>
  <c r="BD799" i="1" s="1"/>
  <c r="GN797" i="1"/>
  <c r="GO797" i="1"/>
  <c r="BG799" i="1" s="1"/>
  <c r="AT799" i="1" s="1"/>
  <c r="F810" i="1" s="1"/>
  <c r="GX797" i="1"/>
  <c r="B799" i="1"/>
  <c r="B795" i="1" s="1"/>
  <c r="C799" i="1"/>
  <c r="C795" i="1" s="1"/>
  <c r="D799" i="1"/>
  <c r="D795" i="1" s="1"/>
  <c r="F799" i="1"/>
  <c r="F795" i="1" s="1"/>
  <c r="G799" i="1"/>
  <c r="AI799" i="1"/>
  <c r="BB799" i="1"/>
  <c r="BC799" i="1"/>
  <c r="AP799" i="1" s="1"/>
  <c r="AP795" i="1" s="1"/>
  <c r="BF799" i="1"/>
  <c r="F804" i="1"/>
  <c r="D820" i="1"/>
  <c r="E822" i="1"/>
  <c r="Z822" i="1"/>
  <c r="AA822" i="1"/>
  <c r="AM822" i="1"/>
  <c r="AN822" i="1"/>
  <c r="BA822" i="1"/>
  <c r="BN822" i="1"/>
  <c r="BO822" i="1"/>
  <c r="BP822" i="1"/>
  <c r="BQ822" i="1"/>
  <c r="BR822" i="1"/>
  <c r="BS822" i="1"/>
  <c r="BT822" i="1"/>
  <c r="BU822" i="1"/>
  <c r="BV822" i="1"/>
  <c r="BW822" i="1"/>
  <c r="BX822" i="1"/>
  <c r="BY822" i="1"/>
  <c r="BZ822" i="1"/>
  <c r="CA822" i="1"/>
  <c r="CB822" i="1"/>
  <c r="CC822" i="1"/>
  <c r="CD822" i="1"/>
  <c r="CE822" i="1"/>
  <c r="CF822" i="1"/>
  <c r="CG822" i="1"/>
  <c r="CH822" i="1"/>
  <c r="CI822" i="1"/>
  <c r="CJ822" i="1"/>
  <c r="CK822" i="1"/>
  <c r="CL822" i="1"/>
  <c r="CM822" i="1"/>
  <c r="CN822" i="1"/>
  <c r="CO822" i="1"/>
  <c r="CP822" i="1"/>
  <c r="CQ822" i="1"/>
  <c r="CR822" i="1"/>
  <c r="CS822" i="1"/>
  <c r="CT822" i="1"/>
  <c r="CU822" i="1"/>
  <c r="CV822" i="1"/>
  <c r="CW822" i="1"/>
  <c r="CX822" i="1"/>
  <c r="CY822" i="1"/>
  <c r="CZ822" i="1"/>
  <c r="DA822" i="1"/>
  <c r="DB822" i="1"/>
  <c r="DC822" i="1"/>
  <c r="DD822" i="1"/>
  <c r="DE822" i="1"/>
  <c r="DF822" i="1"/>
  <c r="DG822" i="1"/>
  <c r="DH822" i="1"/>
  <c r="DI822" i="1"/>
  <c r="DJ822" i="1"/>
  <c r="DK822" i="1"/>
  <c r="DL822" i="1"/>
  <c r="DM822" i="1"/>
  <c r="DN822" i="1"/>
  <c r="C824" i="1"/>
  <c r="D824" i="1"/>
  <c r="T824" i="1"/>
  <c r="AC824" i="1"/>
  <c r="AD824" i="1"/>
  <c r="AE824" i="1"/>
  <c r="AF824" i="1"/>
  <c r="AG824" i="1"/>
  <c r="AH824" i="1"/>
  <c r="CV824" i="1" s="1"/>
  <c r="U824" i="1" s="1"/>
  <c r="AI824" i="1"/>
  <c r="CW824" i="1" s="1"/>
  <c r="V824" i="1" s="1"/>
  <c r="AJ824" i="1"/>
  <c r="CQ824" i="1"/>
  <c r="P824" i="1" s="1"/>
  <c r="CR824" i="1"/>
  <c r="Q824" i="1" s="1"/>
  <c r="CS824" i="1"/>
  <c r="CU824" i="1"/>
  <c r="CX824" i="1"/>
  <c r="W824" i="1" s="1"/>
  <c r="FR824" i="1"/>
  <c r="GL824" i="1"/>
  <c r="GN824" i="1"/>
  <c r="GO824" i="1"/>
  <c r="GX824" i="1"/>
  <c r="C825" i="1"/>
  <c r="D825" i="1"/>
  <c r="I825" i="1"/>
  <c r="AC825" i="1"/>
  <c r="AD825" i="1"/>
  <c r="AE825" i="1"/>
  <c r="AF825" i="1"/>
  <c r="AG825" i="1"/>
  <c r="AH825" i="1"/>
  <c r="CV825" i="1" s="1"/>
  <c r="U825" i="1" s="1"/>
  <c r="AI825" i="1"/>
  <c r="CW825" i="1" s="1"/>
  <c r="V825" i="1" s="1"/>
  <c r="AJ825" i="1"/>
  <c r="CX825" i="1" s="1"/>
  <c r="CQ825" i="1"/>
  <c r="CR825" i="1"/>
  <c r="Q825" i="1" s="1"/>
  <c r="CS825" i="1"/>
  <c r="R825" i="1" s="1"/>
  <c r="GK825" i="1" s="1"/>
  <c r="CU825" i="1"/>
  <c r="FR825" i="1"/>
  <c r="GL825" i="1"/>
  <c r="GN825" i="1"/>
  <c r="GO825" i="1"/>
  <c r="GX825" i="1"/>
  <c r="C826" i="1"/>
  <c r="D826" i="1"/>
  <c r="I826" i="1"/>
  <c r="AC826" i="1"/>
  <c r="AD826" i="1"/>
  <c r="AE826" i="1"/>
  <c r="AF826" i="1"/>
  <c r="AG826" i="1"/>
  <c r="CU826" i="1" s="1"/>
  <c r="T826" i="1" s="1"/>
  <c r="AH826" i="1"/>
  <c r="CV826" i="1" s="1"/>
  <c r="AI826" i="1"/>
  <c r="AJ826" i="1"/>
  <c r="CX826" i="1" s="1"/>
  <c r="CR826" i="1"/>
  <c r="Q826" i="1" s="1"/>
  <c r="CS826" i="1"/>
  <c r="CW826" i="1"/>
  <c r="V826" i="1" s="1"/>
  <c r="FR826" i="1"/>
  <c r="GL826" i="1"/>
  <c r="GN826" i="1"/>
  <c r="GO826" i="1"/>
  <c r="C827" i="1"/>
  <c r="D827" i="1"/>
  <c r="I827" i="1"/>
  <c r="AC827" i="1"/>
  <c r="AD827" i="1"/>
  <c r="AB827" i="1" s="1"/>
  <c r="AE827" i="1"/>
  <c r="AF827" i="1"/>
  <c r="AG827" i="1"/>
  <c r="AH827" i="1"/>
  <c r="CV827" i="1" s="1"/>
  <c r="U827" i="1" s="1"/>
  <c r="AI827" i="1"/>
  <c r="CW827" i="1" s="1"/>
  <c r="V827" i="1" s="1"/>
  <c r="AJ827" i="1"/>
  <c r="CX827" i="1" s="1"/>
  <c r="CQ827" i="1"/>
  <c r="CR827" i="1"/>
  <c r="Q827" i="1" s="1"/>
  <c r="CS827" i="1"/>
  <c r="R827" i="1" s="1"/>
  <c r="GK827" i="1" s="1"/>
  <c r="CU827" i="1"/>
  <c r="FR827" i="1"/>
  <c r="GL827" i="1"/>
  <c r="GN827" i="1"/>
  <c r="GO827" i="1"/>
  <c r="C828" i="1"/>
  <c r="D828" i="1"/>
  <c r="T828" i="1"/>
  <c r="AC828" i="1"/>
  <c r="AE828" i="1"/>
  <c r="AF828" i="1"/>
  <c r="AG828" i="1"/>
  <c r="AH828" i="1"/>
  <c r="CV828" i="1" s="1"/>
  <c r="U828" i="1" s="1"/>
  <c r="AI828" i="1"/>
  <c r="CW828" i="1" s="1"/>
  <c r="V828" i="1" s="1"/>
  <c r="AJ828" i="1"/>
  <c r="CX828" i="1" s="1"/>
  <c r="W828" i="1" s="1"/>
  <c r="CQ828" i="1"/>
  <c r="P828" i="1" s="1"/>
  <c r="CS828" i="1"/>
  <c r="CT828" i="1"/>
  <c r="S828" i="1" s="1"/>
  <c r="CU828" i="1"/>
  <c r="FR828" i="1"/>
  <c r="GL828" i="1"/>
  <c r="GN828" i="1"/>
  <c r="GO828" i="1"/>
  <c r="GX828" i="1"/>
  <c r="C829" i="1"/>
  <c r="D829" i="1"/>
  <c r="I829" i="1"/>
  <c r="P829" i="1"/>
  <c r="AC829" i="1"/>
  <c r="AE829" i="1"/>
  <c r="AF829" i="1"/>
  <c r="AG829" i="1"/>
  <c r="AH829" i="1"/>
  <c r="CV829" i="1" s="1"/>
  <c r="U829" i="1" s="1"/>
  <c r="AI829" i="1"/>
  <c r="AJ829" i="1"/>
  <c r="CX829" i="1" s="1"/>
  <c r="W829" i="1" s="1"/>
  <c r="CQ829" i="1"/>
  <c r="CR829" i="1"/>
  <c r="Q829" i="1" s="1"/>
  <c r="CS829" i="1"/>
  <c r="CU829" i="1"/>
  <c r="T829" i="1" s="1"/>
  <c r="CW829" i="1"/>
  <c r="V829" i="1" s="1"/>
  <c r="FR829" i="1"/>
  <c r="GL829" i="1"/>
  <c r="GN829" i="1"/>
  <c r="GO829" i="1"/>
  <c r="C830" i="1"/>
  <c r="D830" i="1"/>
  <c r="I830" i="1"/>
  <c r="AC830" i="1"/>
  <c r="AE830" i="1"/>
  <c r="AF830" i="1"/>
  <c r="AG830" i="1"/>
  <c r="AH830" i="1"/>
  <c r="CV830" i="1" s="1"/>
  <c r="AI830" i="1"/>
  <c r="CW830" i="1" s="1"/>
  <c r="V830" i="1" s="1"/>
  <c r="AJ830" i="1"/>
  <c r="CX830" i="1" s="1"/>
  <c r="CQ830" i="1"/>
  <c r="CS830" i="1"/>
  <c r="CU830" i="1"/>
  <c r="FR830" i="1"/>
  <c r="GL830" i="1"/>
  <c r="GN830" i="1"/>
  <c r="GO830" i="1"/>
  <c r="C831" i="1"/>
  <c r="D831" i="1"/>
  <c r="I831" i="1"/>
  <c r="AC831" i="1"/>
  <c r="AD831" i="1"/>
  <c r="AB831" i="1" s="1"/>
  <c r="AE831" i="1"/>
  <c r="AF831" i="1"/>
  <c r="AG831" i="1"/>
  <c r="AH831" i="1"/>
  <c r="CV831" i="1" s="1"/>
  <c r="U831" i="1" s="1"/>
  <c r="AI831" i="1"/>
  <c r="CW831" i="1" s="1"/>
  <c r="V831" i="1" s="1"/>
  <c r="AJ831" i="1"/>
  <c r="CX831" i="1" s="1"/>
  <c r="CQ831" i="1"/>
  <c r="P831" i="1" s="1"/>
  <c r="CR831" i="1"/>
  <c r="Q831" i="1" s="1"/>
  <c r="CS831" i="1"/>
  <c r="CU831" i="1"/>
  <c r="FR831" i="1"/>
  <c r="GL831" i="1"/>
  <c r="GN831" i="1"/>
  <c r="GO831" i="1"/>
  <c r="C832" i="1"/>
  <c r="D832" i="1"/>
  <c r="I832" i="1"/>
  <c r="AC832" i="1"/>
  <c r="AD832" i="1"/>
  <c r="AE832" i="1"/>
  <c r="AF832" i="1"/>
  <c r="AG832" i="1"/>
  <c r="CU832" i="1" s="1"/>
  <c r="AH832" i="1"/>
  <c r="CV832" i="1" s="1"/>
  <c r="AI832" i="1"/>
  <c r="AJ832" i="1"/>
  <c r="CX832" i="1" s="1"/>
  <c r="CQ832" i="1"/>
  <c r="P832" i="1" s="1"/>
  <c r="CR832" i="1"/>
  <c r="CS832" i="1"/>
  <c r="CW832" i="1"/>
  <c r="V832" i="1" s="1"/>
  <c r="FR832" i="1"/>
  <c r="GL832" i="1"/>
  <c r="GN832" i="1"/>
  <c r="GO832" i="1"/>
  <c r="C833" i="1"/>
  <c r="D833" i="1"/>
  <c r="I833" i="1"/>
  <c r="P833" i="1"/>
  <c r="AC833" i="1"/>
  <c r="AD833" i="1"/>
  <c r="AE833" i="1"/>
  <c r="AF833" i="1"/>
  <c r="AG833" i="1"/>
  <c r="AH833" i="1"/>
  <c r="CV833" i="1" s="1"/>
  <c r="U833" i="1" s="1"/>
  <c r="AI833" i="1"/>
  <c r="AJ833" i="1"/>
  <c r="CX833" i="1" s="1"/>
  <c r="W833" i="1" s="1"/>
  <c r="CQ833" i="1"/>
  <c r="CR833" i="1"/>
  <c r="Q833" i="1" s="1"/>
  <c r="CS833" i="1"/>
  <c r="CU833" i="1"/>
  <c r="T833" i="1" s="1"/>
  <c r="CW833" i="1"/>
  <c r="V833" i="1" s="1"/>
  <c r="FR833" i="1"/>
  <c r="GL833" i="1"/>
  <c r="GN833" i="1"/>
  <c r="GO833" i="1"/>
  <c r="C834" i="1"/>
  <c r="D834" i="1"/>
  <c r="I834" i="1"/>
  <c r="AC834" i="1"/>
  <c r="AE834" i="1"/>
  <c r="AF834" i="1"/>
  <c r="AG834" i="1"/>
  <c r="AH834" i="1"/>
  <c r="CV834" i="1" s="1"/>
  <c r="AI834" i="1"/>
  <c r="CW834" i="1" s="1"/>
  <c r="V834" i="1" s="1"/>
  <c r="AJ834" i="1"/>
  <c r="CX834" i="1" s="1"/>
  <c r="CQ834" i="1"/>
  <c r="CS834" i="1"/>
  <c r="CU834" i="1"/>
  <c r="FR834" i="1"/>
  <c r="GL834" i="1"/>
  <c r="GN834" i="1"/>
  <c r="GO834" i="1"/>
  <c r="C835" i="1"/>
  <c r="D835" i="1"/>
  <c r="I835" i="1"/>
  <c r="AC835" i="1"/>
  <c r="AD835" i="1"/>
  <c r="AB835" i="1" s="1"/>
  <c r="AE835" i="1"/>
  <c r="AF835" i="1"/>
  <c r="AG835" i="1"/>
  <c r="AH835" i="1"/>
  <c r="CV835" i="1" s="1"/>
  <c r="U835" i="1" s="1"/>
  <c r="AI835" i="1"/>
  <c r="CW835" i="1" s="1"/>
  <c r="V835" i="1" s="1"/>
  <c r="AJ835" i="1"/>
  <c r="CX835" i="1" s="1"/>
  <c r="CQ835" i="1"/>
  <c r="P835" i="1" s="1"/>
  <c r="CR835" i="1"/>
  <c r="Q835" i="1" s="1"/>
  <c r="CS835" i="1"/>
  <c r="CU835" i="1"/>
  <c r="FR835" i="1"/>
  <c r="GL835" i="1"/>
  <c r="GN835" i="1"/>
  <c r="GO835" i="1"/>
  <c r="C836" i="1"/>
  <c r="D836" i="1"/>
  <c r="I836" i="1"/>
  <c r="AC836" i="1"/>
  <c r="AD836" i="1"/>
  <c r="AE836" i="1"/>
  <c r="AF836" i="1"/>
  <c r="AG836" i="1"/>
  <c r="CU836" i="1" s="1"/>
  <c r="AH836" i="1"/>
  <c r="CV836" i="1" s="1"/>
  <c r="AI836" i="1"/>
  <c r="AJ836" i="1"/>
  <c r="CX836" i="1" s="1"/>
  <c r="CQ836" i="1"/>
  <c r="P836" i="1" s="1"/>
  <c r="CR836" i="1"/>
  <c r="CS836" i="1"/>
  <c r="CW836" i="1"/>
  <c r="V836" i="1" s="1"/>
  <c r="FR836" i="1"/>
  <c r="GL836" i="1"/>
  <c r="GN836" i="1"/>
  <c r="GO836" i="1"/>
  <c r="C837" i="1"/>
  <c r="D837" i="1"/>
  <c r="I837" i="1"/>
  <c r="P837" i="1"/>
  <c r="AC837" i="1"/>
  <c r="AD837" i="1"/>
  <c r="AE837" i="1"/>
  <c r="AF837" i="1"/>
  <c r="AG837" i="1"/>
  <c r="AH837" i="1"/>
  <c r="CV837" i="1" s="1"/>
  <c r="U837" i="1" s="1"/>
  <c r="AI837" i="1"/>
  <c r="AJ837" i="1"/>
  <c r="CX837" i="1" s="1"/>
  <c r="W837" i="1" s="1"/>
  <c r="CQ837" i="1"/>
  <c r="CR837" i="1"/>
  <c r="Q837" i="1" s="1"/>
  <c r="CS837" i="1"/>
  <c r="CU837" i="1"/>
  <c r="T837" i="1" s="1"/>
  <c r="CW837" i="1"/>
  <c r="V837" i="1" s="1"/>
  <c r="FR837" i="1"/>
  <c r="GL837" i="1"/>
  <c r="GN837" i="1"/>
  <c r="GO837" i="1"/>
  <c r="I838" i="1"/>
  <c r="AC838" i="1"/>
  <c r="AD838" i="1"/>
  <c r="AE838" i="1"/>
  <c r="AF838" i="1"/>
  <c r="AG838" i="1"/>
  <c r="CU838" i="1" s="1"/>
  <c r="T838" i="1" s="1"/>
  <c r="AH838" i="1"/>
  <c r="CV838" i="1" s="1"/>
  <c r="U838" i="1" s="1"/>
  <c r="AI838" i="1"/>
  <c r="AJ838" i="1"/>
  <c r="CX838" i="1" s="1"/>
  <c r="CQ838" i="1"/>
  <c r="P838" i="1" s="1"/>
  <c r="CR838" i="1"/>
  <c r="Q838" i="1" s="1"/>
  <c r="CS838" i="1"/>
  <c r="CW838" i="1"/>
  <c r="V838" i="1" s="1"/>
  <c r="FR838" i="1"/>
  <c r="GL838" i="1"/>
  <c r="GN838" i="1"/>
  <c r="GO838" i="1"/>
  <c r="I839" i="1"/>
  <c r="AC839" i="1"/>
  <c r="AD839" i="1"/>
  <c r="AE839" i="1"/>
  <c r="AF839" i="1"/>
  <c r="AG839" i="1"/>
  <c r="CU839" i="1" s="1"/>
  <c r="T839" i="1" s="1"/>
  <c r="AH839" i="1"/>
  <c r="CV839" i="1" s="1"/>
  <c r="U839" i="1" s="1"/>
  <c r="AI839" i="1"/>
  <c r="AJ839" i="1"/>
  <c r="CX839" i="1" s="1"/>
  <c r="CQ839" i="1"/>
  <c r="P839" i="1" s="1"/>
  <c r="CR839" i="1"/>
  <c r="Q839" i="1" s="1"/>
  <c r="CS839" i="1"/>
  <c r="CW839" i="1"/>
  <c r="V839" i="1" s="1"/>
  <c r="FR839" i="1"/>
  <c r="GL839" i="1"/>
  <c r="GN839" i="1"/>
  <c r="GO839" i="1"/>
  <c r="C840" i="1"/>
  <c r="D840" i="1"/>
  <c r="I840" i="1"/>
  <c r="AC840" i="1"/>
  <c r="AD840" i="1"/>
  <c r="AE840" i="1"/>
  <c r="AF840" i="1"/>
  <c r="AG840" i="1"/>
  <c r="AH840" i="1"/>
  <c r="CV840" i="1" s="1"/>
  <c r="AI840" i="1"/>
  <c r="AJ840" i="1"/>
  <c r="CX840" i="1" s="1"/>
  <c r="CQ840" i="1"/>
  <c r="CR840" i="1"/>
  <c r="CS840" i="1"/>
  <c r="CT840" i="1"/>
  <c r="CU840" i="1"/>
  <c r="CW840" i="1"/>
  <c r="FR840" i="1"/>
  <c r="GL840" i="1"/>
  <c r="GN840" i="1"/>
  <c r="GO840" i="1"/>
  <c r="I841" i="1"/>
  <c r="AC841" i="1"/>
  <c r="AE841" i="1"/>
  <c r="AF841" i="1"/>
  <c r="AG841" i="1"/>
  <c r="CU841" i="1" s="1"/>
  <c r="AH841" i="1"/>
  <c r="CV841" i="1" s="1"/>
  <c r="AI841" i="1"/>
  <c r="CW841" i="1" s="1"/>
  <c r="V841" i="1" s="1"/>
  <c r="AJ841" i="1"/>
  <c r="CX841" i="1" s="1"/>
  <c r="W841" i="1" s="1"/>
  <c r="CT841" i="1"/>
  <c r="S841" i="1" s="1"/>
  <c r="FR841" i="1"/>
  <c r="GL841" i="1"/>
  <c r="GN841" i="1"/>
  <c r="GO841" i="1"/>
  <c r="B843" i="1"/>
  <c r="B822" i="1" s="1"/>
  <c r="C843" i="1"/>
  <c r="C822" i="1" s="1"/>
  <c r="D843" i="1"/>
  <c r="D822" i="1" s="1"/>
  <c r="F843" i="1"/>
  <c r="F822" i="1" s="1"/>
  <c r="G843" i="1"/>
  <c r="BB843" i="1"/>
  <c r="AO843" i="1" s="1"/>
  <c r="AO822" i="1" s="1"/>
  <c r="B864" i="1"/>
  <c r="B791" i="1" s="1"/>
  <c r="C864" i="1"/>
  <c r="C791" i="1" s="1"/>
  <c r="D864" i="1"/>
  <c r="D791" i="1" s="1"/>
  <c r="F864" i="1"/>
  <c r="F791" i="1" s="1"/>
  <c r="G864" i="1"/>
  <c r="D885" i="1"/>
  <c r="E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BA887" i="1"/>
  <c r="BB887" i="1"/>
  <c r="BC887" i="1"/>
  <c r="BD887" i="1"/>
  <c r="BE887" i="1"/>
  <c r="BF887" i="1"/>
  <c r="BG887" i="1"/>
  <c r="BH887" i="1"/>
  <c r="BI887" i="1"/>
  <c r="BJ887" i="1"/>
  <c r="BK887" i="1"/>
  <c r="BL887" i="1"/>
  <c r="BM887" i="1"/>
  <c r="BN887" i="1"/>
  <c r="BO887" i="1"/>
  <c r="BP887" i="1"/>
  <c r="BQ887" i="1"/>
  <c r="BR887" i="1"/>
  <c r="BS887" i="1"/>
  <c r="BT887" i="1"/>
  <c r="BU887" i="1"/>
  <c r="BV887" i="1"/>
  <c r="BW887" i="1"/>
  <c r="BX887" i="1"/>
  <c r="BY887" i="1"/>
  <c r="BZ887" i="1"/>
  <c r="CA887" i="1"/>
  <c r="CB887" i="1"/>
  <c r="CC887" i="1"/>
  <c r="CD887" i="1"/>
  <c r="CE887" i="1"/>
  <c r="CF887" i="1"/>
  <c r="CG887" i="1"/>
  <c r="CH887" i="1"/>
  <c r="CI887" i="1"/>
  <c r="CJ887" i="1"/>
  <c r="CK887" i="1"/>
  <c r="CL887" i="1"/>
  <c r="CM887" i="1"/>
  <c r="CN887" i="1"/>
  <c r="CO887" i="1"/>
  <c r="CP887" i="1"/>
  <c r="CQ887" i="1"/>
  <c r="CR887" i="1"/>
  <c r="CS887" i="1"/>
  <c r="CT887" i="1"/>
  <c r="CU887" i="1"/>
  <c r="CV887" i="1"/>
  <c r="CW887" i="1"/>
  <c r="CX887" i="1"/>
  <c r="CY887" i="1"/>
  <c r="CZ887" i="1"/>
  <c r="DA887" i="1"/>
  <c r="DB887" i="1"/>
  <c r="DC887" i="1"/>
  <c r="DD887" i="1"/>
  <c r="DE887" i="1"/>
  <c r="DF887" i="1"/>
  <c r="DG887" i="1"/>
  <c r="DH887" i="1"/>
  <c r="DI887" i="1"/>
  <c r="DJ887" i="1"/>
  <c r="DK887" i="1"/>
  <c r="DL887" i="1"/>
  <c r="DM887" i="1"/>
  <c r="DN887" i="1"/>
  <c r="D889" i="1"/>
  <c r="E891" i="1"/>
  <c r="Z891" i="1"/>
  <c r="AA891" i="1"/>
  <c r="AM891" i="1"/>
  <c r="AN891" i="1"/>
  <c r="BA891" i="1"/>
  <c r="BN891" i="1"/>
  <c r="BO891" i="1"/>
  <c r="BP891" i="1"/>
  <c r="BQ891" i="1"/>
  <c r="BR891" i="1"/>
  <c r="BS891" i="1"/>
  <c r="BT891" i="1"/>
  <c r="BU891" i="1"/>
  <c r="BV891" i="1"/>
  <c r="BW891" i="1"/>
  <c r="BX891" i="1"/>
  <c r="BY891" i="1"/>
  <c r="BZ891" i="1"/>
  <c r="CA891" i="1"/>
  <c r="CB891" i="1"/>
  <c r="CC891" i="1"/>
  <c r="CD891" i="1"/>
  <c r="CE891" i="1"/>
  <c r="CF891" i="1"/>
  <c r="CG891" i="1"/>
  <c r="CH891" i="1"/>
  <c r="CI891" i="1"/>
  <c r="CJ891" i="1"/>
  <c r="CK891" i="1"/>
  <c r="CL891" i="1"/>
  <c r="CM891" i="1"/>
  <c r="CN891" i="1"/>
  <c r="CO891" i="1"/>
  <c r="CP891" i="1"/>
  <c r="CQ891" i="1"/>
  <c r="CR891" i="1"/>
  <c r="CS891" i="1"/>
  <c r="CT891" i="1"/>
  <c r="CU891" i="1"/>
  <c r="CV891" i="1"/>
  <c r="CW891" i="1"/>
  <c r="CX891" i="1"/>
  <c r="CY891" i="1"/>
  <c r="CZ891" i="1"/>
  <c r="DA891" i="1"/>
  <c r="DB891" i="1"/>
  <c r="DC891" i="1"/>
  <c r="DD891" i="1"/>
  <c r="DE891" i="1"/>
  <c r="DF891" i="1"/>
  <c r="DG891" i="1"/>
  <c r="DH891" i="1"/>
  <c r="DI891" i="1"/>
  <c r="DJ891" i="1"/>
  <c r="DK891" i="1"/>
  <c r="DL891" i="1"/>
  <c r="DM891" i="1"/>
  <c r="DN891" i="1"/>
  <c r="C893" i="1"/>
  <c r="D893" i="1"/>
  <c r="I893" i="1"/>
  <c r="AC893" i="1"/>
  <c r="AB893" i="1" s="1"/>
  <c r="AD893" i="1"/>
  <c r="AE893" i="1"/>
  <c r="AF893" i="1"/>
  <c r="AG893" i="1"/>
  <c r="CU893" i="1" s="1"/>
  <c r="T893" i="1" s="1"/>
  <c r="AH893" i="1"/>
  <c r="CV893" i="1" s="1"/>
  <c r="U893" i="1" s="1"/>
  <c r="AI893" i="1"/>
  <c r="CW893" i="1" s="1"/>
  <c r="AJ893" i="1"/>
  <c r="CR893" i="1"/>
  <c r="Q893" i="1" s="1"/>
  <c r="CT893" i="1"/>
  <c r="S893" i="1" s="1"/>
  <c r="CX893" i="1"/>
  <c r="W893" i="1" s="1"/>
  <c r="FR893" i="1"/>
  <c r="BC896" i="1" s="1"/>
  <c r="GL893" i="1"/>
  <c r="GN893" i="1"/>
  <c r="GO893" i="1"/>
  <c r="BG896" i="1" s="1"/>
  <c r="GX893" i="1"/>
  <c r="C894" i="1"/>
  <c r="D894" i="1"/>
  <c r="I894" i="1"/>
  <c r="AC894" i="1"/>
  <c r="CQ894" i="1" s="1"/>
  <c r="AE894" i="1"/>
  <c r="AF894" i="1"/>
  <c r="AG894" i="1"/>
  <c r="CU894" i="1" s="1"/>
  <c r="AH894" i="1"/>
  <c r="AI894" i="1"/>
  <c r="CW894" i="1" s="1"/>
  <c r="AJ894" i="1"/>
  <c r="CX894" i="1" s="1"/>
  <c r="CR894" i="1"/>
  <c r="CV894" i="1"/>
  <c r="FR894" i="1"/>
  <c r="GL894" i="1"/>
  <c r="GN894" i="1"/>
  <c r="BF896" i="1" s="1"/>
  <c r="GO894" i="1"/>
  <c r="B896" i="1"/>
  <c r="B891" i="1" s="1"/>
  <c r="C896" i="1"/>
  <c r="C891" i="1" s="1"/>
  <c r="D896" i="1"/>
  <c r="D891" i="1" s="1"/>
  <c r="F896" i="1"/>
  <c r="F891" i="1" s="1"/>
  <c r="G896" i="1"/>
  <c r="BB896" i="1"/>
  <c r="D917" i="1"/>
  <c r="E919" i="1"/>
  <c r="Z919" i="1"/>
  <c r="AA919" i="1"/>
  <c r="AM919" i="1"/>
  <c r="AN919" i="1"/>
  <c r="BA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BZ919" i="1"/>
  <c r="CA919" i="1"/>
  <c r="CB919" i="1"/>
  <c r="CC919" i="1"/>
  <c r="CD919" i="1"/>
  <c r="CE919" i="1"/>
  <c r="CF919" i="1"/>
  <c r="CG919" i="1"/>
  <c r="CH919" i="1"/>
  <c r="CI919" i="1"/>
  <c r="CJ919" i="1"/>
  <c r="CK919" i="1"/>
  <c r="CL919" i="1"/>
  <c r="CM919" i="1"/>
  <c r="CN919" i="1"/>
  <c r="CO919" i="1"/>
  <c r="CP919" i="1"/>
  <c r="CQ919" i="1"/>
  <c r="CR919" i="1"/>
  <c r="CS919" i="1"/>
  <c r="CT919" i="1"/>
  <c r="CU919" i="1"/>
  <c r="CV919" i="1"/>
  <c r="CW919" i="1"/>
  <c r="CX919" i="1"/>
  <c r="CY919" i="1"/>
  <c r="CZ919" i="1"/>
  <c r="DA919" i="1"/>
  <c r="DB919" i="1"/>
  <c r="DC919" i="1"/>
  <c r="DD919" i="1"/>
  <c r="DE919" i="1"/>
  <c r="DF919" i="1"/>
  <c r="DG919" i="1"/>
  <c r="DH919" i="1"/>
  <c r="DI919" i="1"/>
  <c r="DJ919" i="1"/>
  <c r="DK919" i="1"/>
  <c r="DL919" i="1"/>
  <c r="DM919" i="1"/>
  <c r="DN919" i="1"/>
  <c r="C921" i="1"/>
  <c r="D921" i="1"/>
  <c r="I921" i="1"/>
  <c r="AC921" i="1"/>
  <c r="AD921" i="1"/>
  <c r="AE921" i="1"/>
  <c r="CR921" i="1" s="1"/>
  <c r="Q921" i="1" s="1"/>
  <c r="AF921" i="1"/>
  <c r="AG921" i="1"/>
  <c r="AH921" i="1"/>
  <c r="CV921" i="1" s="1"/>
  <c r="U921" i="1" s="1"/>
  <c r="AI921" i="1"/>
  <c r="CW921" i="1" s="1"/>
  <c r="AJ921" i="1"/>
  <c r="CT921" i="1"/>
  <c r="S921" i="1" s="1"/>
  <c r="CU921" i="1"/>
  <c r="CX921" i="1"/>
  <c r="W921" i="1" s="1"/>
  <c r="FR921" i="1"/>
  <c r="GL921" i="1"/>
  <c r="GN921" i="1"/>
  <c r="GO921" i="1"/>
  <c r="GX921" i="1"/>
  <c r="C922" i="1"/>
  <c r="D922" i="1"/>
  <c r="AC922" i="1"/>
  <c r="CQ922" i="1" s="1"/>
  <c r="P922" i="1" s="1"/>
  <c r="AE922" i="1"/>
  <c r="AF922" i="1"/>
  <c r="AG922" i="1"/>
  <c r="CU922" i="1" s="1"/>
  <c r="T922" i="1" s="1"/>
  <c r="AH922" i="1"/>
  <c r="CV922" i="1" s="1"/>
  <c r="U922" i="1" s="1"/>
  <c r="AI922" i="1"/>
  <c r="AJ922" i="1"/>
  <c r="CX922" i="1" s="1"/>
  <c r="W922" i="1" s="1"/>
  <c r="CR922" i="1"/>
  <c r="Q922" i="1" s="1"/>
  <c r="CS922" i="1"/>
  <c r="CT922" i="1"/>
  <c r="S922" i="1" s="1"/>
  <c r="CW922" i="1"/>
  <c r="V922" i="1" s="1"/>
  <c r="FR922" i="1"/>
  <c r="GL922" i="1"/>
  <c r="GN922" i="1"/>
  <c r="GO922" i="1"/>
  <c r="GX922" i="1"/>
  <c r="C923" i="1"/>
  <c r="D923" i="1"/>
  <c r="I923" i="1"/>
  <c r="AC923" i="1"/>
  <c r="AE923" i="1"/>
  <c r="AF923" i="1"/>
  <c r="AG923" i="1"/>
  <c r="CU923" i="1" s="1"/>
  <c r="T923" i="1" s="1"/>
  <c r="AH923" i="1"/>
  <c r="AI923" i="1"/>
  <c r="CW923" i="1" s="1"/>
  <c r="V923" i="1" s="1"/>
  <c r="AJ923" i="1"/>
  <c r="CX923" i="1" s="1"/>
  <c r="W923" i="1" s="1"/>
  <c r="CQ923" i="1"/>
  <c r="P923" i="1" s="1"/>
  <c r="CV923" i="1"/>
  <c r="U923" i="1" s="1"/>
  <c r="FR923" i="1"/>
  <c r="GL923" i="1"/>
  <c r="GN923" i="1"/>
  <c r="GO923" i="1"/>
  <c r="GX923" i="1"/>
  <c r="I924" i="1"/>
  <c r="AC924" i="1"/>
  <c r="AD924" i="1"/>
  <c r="AE924" i="1"/>
  <c r="AF924" i="1"/>
  <c r="AG924" i="1"/>
  <c r="CU924" i="1" s="1"/>
  <c r="T924" i="1" s="1"/>
  <c r="AH924" i="1"/>
  <c r="AI924" i="1"/>
  <c r="CW924" i="1" s="1"/>
  <c r="V924" i="1" s="1"/>
  <c r="AJ924" i="1"/>
  <c r="CX924" i="1" s="1"/>
  <c r="W924" i="1" s="1"/>
  <c r="CQ924" i="1"/>
  <c r="P924" i="1" s="1"/>
  <c r="CR924" i="1"/>
  <c r="Q924" i="1" s="1"/>
  <c r="CV924" i="1"/>
  <c r="U924" i="1" s="1"/>
  <c r="FR924" i="1"/>
  <c r="GL924" i="1"/>
  <c r="GN924" i="1"/>
  <c r="GO924" i="1"/>
  <c r="GX924" i="1"/>
  <c r="I925" i="1"/>
  <c r="AC925" i="1"/>
  <c r="AD925" i="1"/>
  <c r="AE925" i="1"/>
  <c r="AF925" i="1"/>
  <c r="AG925" i="1"/>
  <c r="CU925" i="1" s="1"/>
  <c r="T925" i="1" s="1"/>
  <c r="AH925" i="1"/>
  <c r="AI925" i="1"/>
  <c r="CW925" i="1" s="1"/>
  <c r="V925" i="1" s="1"/>
  <c r="AJ925" i="1"/>
  <c r="CX925" i="1" s="1"/>
  <c r="W925" i="1" s="1"/>
  <c r="CQ925" i="1"/>
  <c r="P925" i="1" s="1"/>
  <c r="CR925" i="1"/>
  <c r="Q925" i="1" s="1"/>
  <c r="CV925" i="1"/>
  <c r="U925" i="1" s="1"/>
  <c r="FR925" i="1"/>
  <c r="GL925" i="1"/>
  <c r="GN925" i="1"/>
  <c r="GO925" i="1"/>
  <c r="GX925" i="1"/>
  <c r="C926" i="1"/>
  <c r="D926" i="1"/>
  <c r="I926" i="1"/>
  <c r="AC926" i="1"/>
  <c r="CQ926" i="1" s="1"/>
  <c r="AD926" i="1"/>
  <c r="AE926" i="1"/>
  <c r="AF926" i="1"/>
  <c r="AG926" i="1"/>
  <c r="CU926" i="1" s="1"/>
  <c r="AH926" i="1"/>
  <c r="CV926" i="1" s="1"/>
  <c r="AI926" i="1"/>
  <c r="AJ926" i="1"/>
  <c r="CX926" i="1" s="1"/>
  <c r="W926" i="1" s="1"/>
  <c r="CR926" i="1"/>
  <c r="CS926" i="1"/>
  <c r="CW926" i="1"/>
  <c r="FR926" i="1"/>
  <c r="GL926" i="1"/>
  <c r="GN926" i="1"/>
  <c r="GO926" i="1"/>
  <c r="C927" i="1"/>
  <c r="D927" i="1"/>
  <c r="I927" i="1"/>
  <c r="AC927" i="1"/>
  <c r="AE927" i="1"/>
  <c r="AF927" i="1"/>
  <c r="AG927" i="1"/>
  <c r="AH927" i="1"/>
  <c r="CV927" i="1" s="1"/>
  <c r="AI927" i="1"/>
  <c r="CW927" i="1" s="1"/>
  <c r="V927" i="1" s="1"/>
  <c r="AJ927" i="1"/>
  <c r="CX927" i="1" s="1"/>
  <c r="CQ927" i="1"/>
  <c r="CU927" i="1"/>
  <c r="T927" i="1" s="1"/>
  <c r="FR927" i="1"/>
  <c r="GL927" i="1"/>
  <c r="GN927" i="1"/>
  <c r="GO927" i="1"/>
  <c r="C928" i="1"/>
  <c r="D928" i="1"/>
  <c r="I928" i="1"/>
  <c r="AC928" i="1"/>
  <c r="CQ928" i="1" s="1"/>
  <c r="AD928" i="1"/>
  <c r="AE928" i="1"/>
  <c r="AF928" i="1"/>
  <c r="AG928" i="1"/>
  <c r="CU928" i="1" s="1"/>
  <c r="AH928" i="1"/>
  <c r="CV928" i="1" s="1"/>
  <c r="U928" i="1" s="1"/>
  <c r="AI928" i="1"/>
  <c r="AJ928" i="1"/>
  <c r="CX928" i="1" s="1"/>
  <c r="CR928" i="1"/>
  <c r="Q928" i="1" s="1"/>
  <c r="CS928" i="1"/>
  <c r="CW928" i="1"/>
  <c r="V928" i="1" s="1"/>
  <c r="FR928" i="1"/>
  <c r="GL928" i="1"/>
  <c r="GN928" i="1"/>
  <c r="GO928" i="1"/>
  <c r="C929" i="1"/>
  <c r="D929" i="1"/>
  <c r="I929" i="1"/>
  <c r="AC929" i="1"/>
  <c r="AE929" i="1"/>
  <c r="AF929" i="1"/>
  <c r="AG929" i="1"/>
  <c r="CU929" i="1" s="1"/>
  <c r="T929" i="1" s="1"/>
  <c r="AH929" i="1"/>
  <c r="AI929" i="1"/>
  <c r="CW929" i="1" s="1"/>
  <c r="V929" i="1" s="1"/>
  <c r="AJ929" i="1"/>
  <c r="CX929" i="1" s="1"/>
  <c r="W929" i="1" s="1"/>
  <c r="CQ929" i="1"/>
  <c r="P929" i="1" s="1"/>
  <c r="CR929" i="1"/>
  <c r="Q929" i="1" s="1"/>
  <c r="CV929" i="1"/>
  <c r="U929" i="1" s="1"/>
  <c r="FR929" i="1"/>
  <c r="GL929" i="1"/>
  <c r="GN929" i="1"/>
  <c r="GO929" i="1"/>
  <c r="GX929" i="1"/>
  <c r="C930" i="1"/>
  <c r="D930" i="1"/>
  <c r="I930" i="1"/>
  <c r="AC930" i="1"/>
  <c r="CQ930" i="1" s="1"/>
  <c r="AE930" i="1"/>
  <c r="AF930" i="1"/>
  <c r="AG930" i="1"/>
  <c r="CU930" i="1" s="1"/>
  <c r="AH930" i="1"/>
  <c r="CV930" i="1" s="1"/>
  <c r="AI930" i="1"/>
  <c r="AJ930" i="1"/>
  <c r="CX930" i="1" s="1"/>
  <c r="W930" i="1" s="1"/>
  <c r="CR930" i="1"/>
  <c r="CS930" i="1"/>
  <c r="CW930" i="1"/>
  <c r="FR930" i="1"/>
  <c r="GL930" i="1"/>
  <c r="GN930" i="1"/>
  <c r="GO930" i="1"/>
  <c r="C931" i="1"/>
  <c r="D931" i="1"/>
  <c r="I931" i="1"/>
  <c r="AC931" i="1"/>
  <c r="AE931" i="1"/>
  <c r="AF931" i="1"/>
  <c r="AG931" i="1"/>
  <c r="AH931" i="1"/>
  <c r="CV931" i="1" s="1"/>
  <c r="AI931" i="1"/>
  <c r="CW931" i="1" s="1"/>
  <c r="V931" i="1" s="1"/>
  <c r="AJ931" i="1"/>
  <c r="CX931" i="1" s="1"/>
  <c r="CQ931" i="1"/>
  <c r="CU931" i="1"/>
  <c r="T931" i="1" s="1"/>
  <c r="FR931" i="1"/>
  <c r="GL931" i="1"/>
  <c r="GN931" i="1"/>
  <c r="GO931" i="1"/>
  <c r="C932" i="1"/>
  <c r="D932" i="1"/>
  <c r="I932" i="1"/>
  <c r="AC932" i="1"/>
  <c r="CQ932" i="1" s="1"/>
  <c r="AD932" i="1"/>
  <c r="AE932" i="1"/>
  <c r="AF932" i="1"/>
  <c r="AG932" i="1"/>
  <c r="CU932" i="1" s="1"/>
  <c r="AH932" i="1"/>
  <c r="CV932" i="1" s="1"/>
  <c r="U932" i="1" s="1"/>
  <c r="AI932" i="1"/>
  <c r="AJ932" i="1"/>
  <c r="CX932" i="1" s="1"/>
  <c r="CR932" i="1"/>
  <c r="Q932" i="1" s="1"/>
  <c r="CS932" i="1"/>
  <c r="CT932" i="1"/>
  <c r="CW932" i="1"/>
  <c r="V932" i="1" s="1"/>
  <c r="FR932" i="1"/>
  <c r="GL932" i="1"/>
  <c r="GN932" i="1"/>
  <c r="GO932" i="1"/>
  <c r="C933" i="1"/>
  <c r="D933" i="1"/>
  <c r="I933" i="1"/>
  <c r="AC933" i="1"/>
  <c r="AE933" i="1"/>
  <c r="AF933" i="1"/>
  <c r="AG933" i="1"/>
  <c r="AH933" i="1"/>
  <c r="AI933" i="1"/>
  <c r="CW933" i="1" s="1"/>
  <c r="V933" i="1" s="1"/>
  <c r="AJ933" i="1"/>
  <c r="CX933" i="1" s="1"/>
  <c r="W933" i="1" s="1"/>
  <c r="CQ933" i="1"/>
  <c r="P933" i="1" s="1"/>
  <c r="CU933" i="1"/>
  <c r="T933" i="1" s="1"/>
  <c r="CV933" i="1"/>
  <c r="U933" i="1" s="1"/>
  <c r="FR933" i="1"/>
  <c r="GL933" i="1"/>
  <c r="GN933" i="1"/>
  <c r="GO933" i="1"/>
  <c r="GX933" i="1"/>
  <c r="C934" i="1"/>
  <c r="D934" i="1"/>
  <c r="I934" i="1"/>
  <c r="AC934" i="1"/>
  <c r="CQ934" i="1" s="1"/>
  <c r="AD934" i="1"/>
  <c r="AE934" i="1"/>
  <c r="AF934" i="1"/>
  <c r="AG934" i="1"/>
  <c r="CU934" i="1" s="1"/>
  <c r="AH934" i="1"/>
  <c r="CV934" i="1" s="1"/>
  <c r="U934" i="1" s="1"/>
  <c r="AI934" i="1"/>
  <c r="CW934" i="1" s="1"/>
  <c r="V934" i="1" s="1"/>
  <c r="AJ934" i="1"/>
  <c r="CX934" i="1" s="1"/>
  <c r="W934" i="1" s="1"/>
  <c r="CS934" i="1"/>
  <c r="CT934" i="1"/>
  <c r="S934" i="1" s="1"/>
  <c r="FR934" i="1"/>
  <c r="GL934" i="1"/>
  <c r="GN934" i="1"/>
  <c r="GO934" i="1"/>
  <c r="C935" i="1"/>
  <c r="D935" i="1"/>
  <c r="I935" i="1"/>
  <c r="AC935" i="1"/>
  <c r="CQ935" i="1" s="1"/>
  <c r="P935" i="1" s="1"/>
  <c r="AE935" i="1"/>
  <c r="AF935" i="1"/>
  <c r="AG935" i="1"/>
  <c r="AH935" i="1"/>
  <c r="CV935" i="1" s="1"/>
  <c r="U935" i="1" s="1"/>
  <c r="AI935" i="1"/>
  <c r="CW935" i="1" s="1"/>
  <c r="V935" i="1" s="1"/>
  <c r="AJ935" i="1"/>
  <c r="CX935" i="1" s="1"/>
  <c r="W935" i="1" s="1"/>
  <c r="CS935" i="1"/>
  <c r="CU935" i="1"/>
  <c r="T935" i="1" s="1"/>
  <c r="FR935" i="1"/>
  <c r="GL935" i="1"/>
  <c r="GN935" i="1"/>
  <c r="GO935" i="1"/>
  <c r="GX935" i="1"/>
  <c r="I936" i="1"/>
  <c r="R936" i="1"/>
  <c r="GK936" i="1" s="1"/>
  <c r="AC936" i="1"/>
  <c r="AD936" i="1"/>
  <c r="AE936" i="1"/>
  <c r="AF936" i="1"/>
  <c r="AG936" i="1"/>
  <c r="AH936" i="1"/>
  <c r="CV936" i="1" s="1"/>
  <c r="U936" i="1" s="1"/>
  <c r="AI936" i="1"/>
  <c r="AJ936" i="1"/>
  <c r="CX936" i="1" s="1"/>
  <c r="W936" i="1" s="1"/>
  <c r="CQ936" i="1"/>
  <c r="P936" i="1" s="1"/>
  <c r="CR936" i="1"/>
  <c r="Q936" i="1" s="1"/>
  <c r="CS936" i="1"/>
  <c r="CU936" i="1"/>
  <c r="T936" i="1" s="1"/>
  <c r="CW936" i="1"/>
  <c r="V936" i="1" s="1"/>
  <c r="FR936" i="1"/>
  <c r="GL936" i="1"/>
  <c r="GN936" i="1"/>
  <c r="GO936" i="1"/>
  <c r="GX936" i="1"/>
  <c r="I937" i="1"/>
  <c r="AC937" i="1"/>
  <c r="AE937" i="1"/>
  <c r="AF937" i="1"/>
  <c r="AG937" i="1"/>
  <c r="CU937" i="1" s="1"/>
  <c r="AH937" i="1"/>
  <c r="CV937" i="1" s="1"/>
  <c r="U937" i="1" s="1"/>
  <c r="AI937" i="1"/>
  <c r="CW937" i="1" s="1"/>
  <c r="AJ937" i="1"/>
  <c r="CX937" i="1" s="1"/>
  <c r="CQ937" i="1"/>
  <c r="P937" i="1" s="1"/>
  <c r="CS937" i="1"/>
  <c r="FR937" i="1"/>
  <c r="GL937" i="1"/>
  <c r="GN937" i="1"/>
  <c r="GO937" i="1"/>
  <c r="GX937" i="1"/>
  <c r="C938" i="1"/>
  <c r="D938" i="1"/>
  <c r="I938" i="1"/>
  <c r="T938" i="1"/>
  <c r="AC938" i="1"/>
  <c r="AE938" i="1"/>
  <c r="AF938" i="1"/>
  <c r="AG938" i="1"/>
  <c r="AH938" i="1"/>
  <c r="CV938" i="1" s="1"/>
  <c r="U938" i="1" s="1"/>
  <c r="AI938" i="1"/>
  <c r="CW938" i="1" s="1"/>
  <c r="V938" i="1" s="1"/>
  <c r="AJ938" i="1"/>
  <c r="CX938" i="1" s="1"/>
  <c r="W938" i="1" s="1"/>
  <c r="CQ938" i="1"/>
  <c r="P938" i="1" s="1"/>
  <c r="CS938" i="1"/>
  <c r="CU938" i="1"/>
  <c r="FR938" i="1"/>
  <c r="GL938" i="1"/>
  <c r="GN938" i="1"/>
  <c r="GO938" i="1"/>
  <c r="I939" i="1"/>
  <c r="AC939" i="1"/>
  <c r="AE939" i="1"/>
  <c r="AF939" i="1"/>
  <c r="AG939" i="1"/>
  <c r="CU939" i="1" s="1"/>
  <c r="AH939" i="1"/>
  <c r="CV939" i="1" s="1"/>
  <c r="AI939" i="1"/>
  <c r="CW939" i="1" s="1"/>
  <c r="V939" i="1" s="1"/>
  <c r="AJ939" i="1"/>
  <c r="CX939" i="1" s="1"/>
  <c r="W939" i="1" s="1"/>
  <c r="CT939" i="1"/>
  <c r="S939" i="1" s="1"/>
  <c r="CZ939" i="1" s="1"/>
  <c r="Y939" i="1" s="1"/>
  <c r="FR939" i="1"/>
  <c r="GL939" i="1"/>
  <c r="GN939" i="1"/>
  <c r="GO939" i="1"/>
  <c r="B941" i="1"/>
  <c r="B919" i="1" s="1"/>
  <c r="C941" i="1"/>
  <c r="C919" i="1" s="1"/>
  <c r="D941" i="1"/>
  <c r="D919" i="1" s="1"/>
  <c r="F941" i="1"/>
  <c r="F919" i="1" s="1"/>
  <c r="G941" i="1"/>
  <c r="BB941" i="1"/>
  <c r="AO941" i="1" s="1"/>
  <c r="AO919" i="1" s="1"/>
  <c r="BG941" i="1"/>
  <c r="BG919" i="1" s="1"/>
  <c r="B962" i="1"/>
  <c r="B887" i="1" s="1"/>
  <c r="C962" i="1"/>
  <c r="C887" i="1" s="1"/>
  <c r="D962" i="1"/>
  <c r="D887" i="1" s="1"/>
  <c r="F962" i="1"/>
  <c r="F887" i="1" s="1"/>
  <c r="G962" i="1"/>
  <c r="D983" i="1"/>
  <c r="B985" i="1"/>
  <c r="C985" i="1"/>
  <c r="E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BA985" i="1"/>
  <c r="BB985" i="1"/>
  <c r="BC985" i="1"/>
  <c r="BD985" i="1"/>
  <c r="BE985" i="1"/>
  <c r="BF985" i="1"/>
  <c r="BG985" i="1"/>
  <c r="BH985" i="1"/>
  <c r="BI985" i="1"/>
  <c r="BJ985" i="1"/>
  <c r="BK985" i="1"/>
  <c r="BL985" i="1"/>
  <c r="BM985" i="1"/>
  <c r="BN985" i="1"/>
  <c r="BO985" i="1"/>
  <c r="BP985" i="1"/>
  <c r="BQ985" i="1"/>
  <c r="BR985" i="1"/>
  <c r="BS985" i="1"/>
  <c r="BT985" i="1"/>
  <c r="BU985" i="1"/>
  <c r="BV985" i="1"/>
  <c r="BW985" i="1"/>
  <c r="BX985" i="1"/>
  <c r="BY985" i="1"/>
  <c r="BZ985" i="1"/>
  <c r="CA985" i="1"/>
  <c r="CB985" i="1"/>
  <c r="CC985" i="1"/>
  <c r="CD985" i="1"/>
  <c r="CE985" i="1"/>
  <c r="CF985" i="1"/>
  <c r="CG985" i="1"/>
  <c r="CH985" i="1"/>
  <c r="CI985" i="1"/>
  <c r="CJ985" i="1"/>
  <c r="CK985" i="1"/>
  <c r="CL985" i="1"/>
  <c r="CM985" i="1"/>
  <c r="CN985" i="1"/>
  <c r="CO985" i="1"/>
  <c r="CP985" i="1"/>
  <c r="CQ985" i="1"/>
  <c r="CR985" i="1"/>
  <c r="CS985" i="1"/>
  <c r="CT985" i="1"/>
  <c r="CU985" i="1"/>
  <c r="CV985" i="1"/>
  <c r="CW985" i="1"/>
  <c r="CX985" i="1"/>
  <c r="CY985" i="1"/>
  <c r="CZ985" i="1"/>
  <c r="DA985" i="1"/>
  <c r="DB985" i="1"/>
  <c r="DC985" i="1"/>
  <c r="DD985" i="1"/>
  <c r="DE985" i="1"/>
  <c r="DF985" i="1"/>
  <c r="DG985" i="1"/>
  <c r="DH985" i="1"/>
  <c r="DI985" i="1"/>
  <c r="DJ985" i="1"/>
  <c r="DK985" i="1"/>
  <c r="DL985" i="1"/>
  <c r="DM985" i="1"/>
  <c r="DN985" i="1"/>
  <c r="D987" i="1"/>
  <c r="E989" i="1"/>
  <c r="Z989" i="1"/>
  <c r="AA989" i="1"/>
  <c r="AM989" i="1"/>
  <c r="AN989" i="1"/>
  <c r="BA989" i="1"/>
  <c r="BN989" i="1"/>
  <c r="BO989" i="1"/>
  <c r="BP989" i="1"/>
  <c r="BQ989" i="1"/>
  <c r="BR989" i="1"/>
  <c r="BS989" i="1"/>
  <c r="BT989" i="1"/>
  <c r="BU989" i="1"/>
  <c r="BV989" i="1"/>
  <c r="BW989" i="1"/>
  <c r="BX989" i="1"/>
  <c r="BY989" i="1"/>
  <c r="BZ989" i="1"/>
  <c r="CA989" i="1"/>
  <c r="CB989" i="1"/>
  <c r="CC989" i="1"/>
  <c r="CD989" i="1"/>
  <c r="CE989" i="1"/>
  <c r="CF989" i="1"/>
  <c r="CG989" i="1"/>
  <c r="CH989" i="1"/>
  <c r="CI989" i="1"/>
  <c r="CJ989" i="1"/>
  <c r="CK989" i="1"/>
  <c r="CL989" i="1"/>
  <c r="CM989" i="1"/>
  <c r="CN989" i="1"/>
  <c r="CO989" i="1"/>
  <c r="CP989" i="1"/>
  <c r="CQ989" i="1"/>
  <c r="CR989" i="1"/>
  <c r="CS989" i="1"/>
  <c r="CT989" i="1"/>
  <c r="CU989" i="1"/>
  <c r="CV989" i="1"/>
  <c r="CW989" i="1"/>
  <c r="CX989" i="1"/>
  <c r="CY989" i="1"/>
  <c r="CZ989" i="1"/>
  <c r="DA989" i="1"/>
  <c r="DB989" i="1"/>
  <c r="DC989" i="1"/>
  <c r="DD989" i="1"/>
  <c r="DE989" i="1"/>
  <c r="DF989" i="1"/>
  <c r="DG989" i="1"/>
  <c r="DH989" i="1"/>
  <c r="DI989" i="1"/>
  <c r="DJ989" i="1"/>
  <c r="DK989" i="1"/>
  <c r="DL989" i="1"/>
  <c r="DM989" i="1"/>
  <c r="DN989" i="1"/>
  <c r="C991" i="1"/>
  <c r="D991" i="1"/>
  <c r="I991" i="1"/>
  <c r="AC991" i="1"/>
  <c r="AE991" i="1"/>
  <c r="AF991" i="1"/>
  <c r="AG991" i="1"/>
  <c r="AH991" i="1"/>
  <c r="AI991" i="1"/>
  <c r="CW991" i="1" s="1"/>
  <c r="AJ991" i="1"/>
  <c r="CX991" i="1" s="1"/>
  <c r="W991" i="1" s="1"/>
  <c r="AJ994" i="1" s="1"/>
  <c r="CQ991" i="1"/>
  <c r="P991" i="1" s="1"/>
  <c r="CR991" i="1"/>
  <c r="Q991" i="1" s="1"/>
  <c r="CU991" i="1"/>
  <c r="T991" i="1" s="1"/>
  <c r="CV991" i="1"/>
  <c r="U991" i="1" s="1"/>
  <c r="FR991" i="1"/>
  <c r="GL991" i="1"/>
  <c r="BD994" i="1" s="1"/>
  <c r="BD989" i="1" s="1"/>
  <c r="GN991" i="1"/>
  <c r="GO991" i="1"/>
  <c r="GX991" i="1"/>
  <c r="C992" i="1"/>
  <c r="D992" i="1"/>
  <c r="I992" i="1"/>
  <c r="AC992" i="1"/>
  <c r="CQ992" i="1" s="1"/>
  <c r="AE992" i="1"/>
  <c r="CR992" i="1" s="1"/>
  <c r="Q992" i="1" s="1"/>
  <c r="AF992" i="1"/>
  <c r="AG992" i="1"/>
  <c r="CU992" i="1" s="1"/>
  <c r="AH992" i="1"/>
  <c r="CV992" i="1" s="1"/>
  <c r="U992" i="1" s="1"/>
  <c r="AI992" i="1"/>
  <c r="CW992" i="1" s="1"/>
  <c r="V992" i="1" s="1"/>
  <c r="AJ992" i="1"/>
  <c r="CX992" i="1" s="1"/>
  <c r="W992" i="1" s="1"/>
  <c r="CS992" i="1"/>
  <c r="CT992" i="1"/>
  <c r="S992" i="1" s="1"/>
  <c r="FR992" i="1"/>
  <c r="BC994" i="1" s="1"/>
  <c r="GL992" i="1"/>
  <c r="GN992" i="1"/>
  <c r="GO992" i="1"/>
  <c r="B994" i="1"/>
  <c r="B989" i="1" s="1"/>
  <c r="C994" i="1"/>
  <c r="C989" i="1" s="1"/>
  <c r="D994" i="1"/>
  <c r="D989" i="1" s="1"/>
  <c r="F994" i="1"/>
  <c r="F989" i="1" s="1"/>
  <c r="G994" i="1"/>
  <c r="BB994" i="1"/>
  <c r="AO994" i="1" s="1"/>
  <c r="BF994" i="1"/>
  <c r="BF989" i="1" s="1"/>
  <c r="BG994" i="1"/>
  <c r="AT994" i="1" s="1"/>
  <c r="B1015" i="1"/>
  <c r="C1015" i="1"/>
  <c r="D1015" i="1"/>
  <c r="D985" i="1" s="1"/>
  <c r="F1015" i="1"/>
  <c r="F985" i="1" s="1"/>
  <c r="G1015" i="1"/>
  <c r="D1036" i="1"/>
  <c r="C1038" i="1"/>
  <c r="E1038" i="1"/>
  <c r="Z1038" i="1"/>
  <c r="AA1038" i="1"/>
  <c r="AM1038" i="1"/>
  <c r="AN1038" i="1"/>
  <c r="BA1038" i="1"/>
  <c r="BB1038" i="1"/>
  <c r="BN1038" i="1"/>
  <c r="BO1038" i="1"/>
  <c r="BP1038" i="1"/>
  <c r="BQ1038" i="1"/>
  <c r="BR1038" i="1"/>
  <c r="BS1038" i="1"/>
  <c r="BT1038" i="1"/>
  <c r="BU1038" i="1"/>
  <c r="BV1038" i="1"/>
  <c r="BW1038" i="1"/>
  <c r="BX1038" i="1"/>
  <c r="BY1038" i="1"/>
  <c r="BZ1038" i="1"/>
  <c r="CA1038" i="1"/>
  <c r="CB1038" i="1"/>
  <c r="CC1038" i="1"/>
  <c r="CD1038" i="1"/>
  <c r="CE1038" i="1"/>
  <c r="CF1038" i="1"/>
  <c r="CG1038" i="1"/>
  <c r="CH1038" i="1"/>
  <c r="CI1038" i="1"/>
  <c r="CJ1038" i="1"/>
  <c r="CK1038" i="1"/>
  <c r="CL1038" i="1"/>
  <c r="CM1038" i="1"/>
  <c r="CN1038" i="1"/>
  <c r="CO1038" i="1"/>
  <c r="CP1038" i="1"/>
  <c r="CQ1038" i="1"/>
  <c r="CR1038" i="1"/>
  <c r="CS1038" i="1"/>
  <c r="CT1038" i="1"/>
  <c r="CU1038" i="1"/>
  <c r="CV1038" i="1"/>
  <c r="CW1038" i="1"/>
  <c r="CX1038" i="1"/>
  <c r="CY1038" i="1"/>
  <c r="CZ1038" i="1"/>
  <c r="DA1038" i="1"/>
  <c r="DB1038" i="1"/>
  <c r="DC1038" i="1"/>
  <c r="DD1038" i="1"/>
  <c r="DE1038" i="1"/>
  <c r="DF1038" i="1"/>
  <c r="DG1038" i="1"/>
  <c r="DH1038" i="1"/>
  <c r="DI1038" i="1"/>
  <c r="DJ1038" i="1"/>
  <c r="DK1038" i="1"/>
  <c r="DL1038" i="1"/>
  <c r="DM1038" i="1"/>
  <c r="DN1038" i="1"/>
  <c r="C1040" i="1"/>
  <c r="D1040" i="1"/>
  <c r="AC1040" i="1"/>
  <c r="AE1040" i="1"/>
  <c r="AF1040" i="1"/>
  <c r="AG1040" i="1"/>
  <c r="CU1040" i="1" s="1"/>
  <c r="T1040" i="1" s="1"/>
  <c r="AG1044" i="1" s="1"/>
  <c r="AH1040" i="1"/>
  <c r="CV1040" i="1" s="1"/>
  <c r="U1040" i="1" s="1"/>
  <c r="AI1040" i="1"/>
  <c r="AJ1040" i="1"/>
  <c r="CR1040" i="1"/>
  <c r="Q1040" i="1" s="1"/>
  <c r="CS1040" i="1"/>
  <c r="CW1040" i="1"/>
  <c r="V1040" i="1" s="1"/>
  <c r="AI1044" i="1" s="1"/>
  <c r="CX1040" i="1"/>
  <c r="W1040" i="1" s="1"/>
  <c r="FR1040" i="1"/>
  <c r="GL1040" i="1"/>
  <c r="GN1040" i="1"/>
  <c r="GO1040" i="1"/>
  <c r="GX1040" i="1"/>
  <c r="C1041" i="1"/>
  <c r="D1041" i="1"/>
  <c r="AC1041" i="1"/>
  <c r="CQ1041" i="1" s="1"/>
  <c r="P1041" i="1" s="1"/>
  <c r="AE1041" i="1"/>
  <c r="AF1041" i="1"/>
  <c r="AG1041" i="1"/>
  <c r="CU1041" i="1" s="1"/>
  <c r="T1041" i="1" s="1"/>
  <c r="AH1041" i="1"/>
  <c r="AI1041" i="1"/>
  <c r="CW1041" i="1" s="1"/>
  <c r="V1041" i="1" s="1"/>
  <c r="AJ1041" i="1"/>
  <c r="CX1041" i="1" s="1"/>
  <c r="W1041" i="1" s="1"/>
  <c r="CS1041" i="1"/>
  <c r="CV1041" i="1"/>
  <c r="U1041" i="1" s="1"/>
  <c r="FR1041" i="1"/>
  <c r="BC1044" i="1" s="1"/>
  <c r="GL1041" i="1"/>
  <c r="GN1041" i="1"/>
  <c r="GO1041" i="1"/>
  <c r="GX1041" i="1"/>
  <c r="C1042" i="1"/>
  <c r="D1042" i="1"/>
  <c r="AC1042" i="1"/>
  <c r="CQ1042" i="1" s="1"/>
  <c r="P1042" i="1" s="1"/>
  <c r="AE1042" i="1"/>
  <c r="AF1042" i="1"/>
  <c r="AG1042" i="1"/>
  <c r="CU1042" i="1" s="1"/>
  <c r="T1042" i="1" s="1"/>
  <c r="AH1042" i="1"/>
  <c r="CV1042" i="1" s="1"/>
  <c r="U1042" i="1" s="1"/>
  <c r="AI1042" i="1"/>
  <c r="CW1042" i="1" s="1"/>
  <c r="V1042" i="1" s="1"/>
  <c r="AJ1042" i="1"/>
  <c r="CS1042" i="1"/>
  <c r="CT1042" i="1"/>
  <c r="S1042" i="1" s="1"/>
  <c r="CX1042" i="1"/>
  <c r="W1042" i="1" s="1"/>
  <c r="FR1042" i="1"/>
  <c r="GL1042" i="1"/>
  <c r="GN1042" i="1"/>
  <c r="GO1042" i="1"/>
  <c r="GX1042" i="1"/>
  <c r="B1044" i="1"/>
  <c r="B1038" i="1" s="1"/>
  <c r="C1044" i="1"/>
  <c r="D1044" i="1"/>
  <c r="D1038" i="1" s="1"/>
  <c r="F1044" i="1"/>
  <c r="F1038" i="1" s="1"/>
  <c r="G1044" i="1"/>
  <c r="BB1044" i="1"/>
  <c r="AO1044" i="1" s="1"/>
  <c r="AO1038" i="1" s="1"/>
  <c r="B1065" i="1"/>
  <c r="B22" i="1" s="1"/>
  <c r="C1065" i="1"/>
  <c r="C22" i="1" s="1"/>
  <c r="D1065" i="1"/>
  <c r="D22" i="1" s="1"/>
  <c r="F1065" i="1"/>
  <c r="F22" i="1" s="1"/>
  <c r="G1065" i="1"/>
  <c r="B1086" i="1"/>
  <c r="B18" i="1" s="1"/>
  <c r="C1086" i="1"/>
  <c r="C18" i="1" s="1"/>
  <c r="D1086" i="1"/>
  <c r="D18" i="1" s="1"/>
  <c r="F1086" i="1"/>
  <c r="F18" i="1" s="1"/>
  <c r="G1086" i="1"/>
  <c r="CZ921" i="1" l="1"/>
  <c r="Y921" i="1" s="1"/>
  <c r="CY921" i="1"/>
  <c r="X921" i="1" s="1"/>
  <c r="CZ893" i="1"/>
  <c r="Y893" i="1" s="1"/>
  <c r="CY893" i="1"/>
  <c r="X893" i="1" s="1"/>
  <c r="AF799" i="1"/>
  <c r="AF795" i="1" s="1"/>
  <c r="CZ797" i="1"/>
  <c r="Y797" i="1" s="1"/>
  <c r="AH799" i="1"/>
  <c r="CY734" i="1"/>
  <c r="X734" i="1" s="1"/>
  <c r="CZ734" i="1"/>
  <c r="Y734" i="1" s="1"/>
  <c r="CY601" i="1"/>
  <c r="X601" i="1" s="1"/>
  <c r="G22" i="1"/>
  <c r="R992" i="1"/>
  <c r="F1048" i="1"/>
  <c r="R1041" i="1"/>
  <c r="BG1044" i="1"/>
  <c r="BG1038" i="1" s="1"/>
  <c r="CT1040" i="1"/>
  <c r="S1040" i="1" s="1"/>
  <c r="AS994" i="1"/>
  <c r="AS989" i="1" s="1"/>
  <c r="CT991" i="1"/>
  <c r="S991" i="1" s="1"/>
  <c r="CP922" i="1"/>
  <c r="O922" i="1" s="1"/>
  <c r="BM799" i="1"/>
  <c r="BD795" i="1"/>
  <c r="AQ799" i="1"/>
  <c r="W643" i="1"/>
  <c r="CY363" i="1"/>
  <c r="X363" i="1" s="1"/>
  <c r="AH159" i="1"/>
  <c r="U159" i="1" s="1"/>
  <c r="AH107" i="1"/>
  <c r="CT1041" i="1"/>
  <c r="S1041" i="1" s="1"/>
  <c r="G989" i="1"/>
  <c r="D141" i="6"/>
  <c r="GX643" i="1"/>
  <c r="G18" i="1"/>
  <c r="G1038" i="1"/>
  <c r="R1042" i="1"/>
  <c r="CY506" i="1"/>
  <c r="X506" i="1" s="1"/>
  <c r="CZ506" i="1"/>
  <c r="Y506" i="1" s="1"/>
  <c r="T420" i="1"/>
  <c r="AG416" i="1"/>
  <c r="GX939" i="1"/>
  <c r="I448" i="8"/>
  <c r="D215" i="6"/>
  <c r="R938" i="1"/>
  <c r="T937" i="1"/>
  <c r="I447" i="8"/>
  <c r="D213" i="6"/>
  <c r="CT936" i="1"/>
  <c r="S936" i="1" s="1"/>
  <c r="R935" i="1"/>
  <c r="GK935" i="1" s="1"/>
  <c r="CS933" i="1"/>
  <c r="CS931" i="1"/>
  <c r="I425" i="8"/>
  <c r="I424" i="8"/>
  <c r="D207" i="6"/>
  <c r="R930" i="1"/>
  <c r="I423" i="8"/>
  <c r="I422" i="8"/>
  <c r="I421" i="8"/>
  <c r="D206" i="6"/>
  <c r="CT929" i="1"/>
  <c r="S929" i="1" s="1"/>
  <c r="CS927" i="1"/>
  <c r="I414" i="8"/>
  <c r="I413" i="8"/>
  <c r="D203" i="6"/>
  <c r="AB926" i="1"/>
  <c r="R926" i="1"/>
  <c r="GK926" i="1" s="1"/>
  <c r="I412" i="8"/>
  <c r="I411" i="8"/>
  <c r="D202" i="6"/>
  <c r="CT925" i="1"/>
  <c r="S925" i="1" s="1"/>
  <c r="CY925" i="1" s="1"/>
  <c r="X925" i="1" s="1"/>
  <c r="CT924" i="1"/>
  <c r="S924" i="1" s="1"/>
  <c r="CY924" i="1" s="1"/>
  <c r="X924" i="1" s="1"/>
  <c r="CT923" i="1"/>
  <c r="S923" i="1" s="1"/>
  <c r="I407" i="8"/>
  <c r="D197" i="6"/>
  <c r="BB919" i="1"/>
  <c r="CT894" i="1"/>
  <c r="D195" i="6"/>
  <c r="G891" i="1"/>
  <c r="GX841" i="1"/>
  <c r="I403" i="8"/>
  <c r="D191" i="6"/>
  <c r="AB840" i="1"/>
  <c r="V840" i="1"/>
  <c r="D190" i="6"/>
  <c r="K402" i="8"/>
  <c r="M402" i="8"/>
  <c r="CT837" i="1"/>
  <c r="S837" i="1" s="1"/>
  <c r="R834" i="1"/>
  <c r="GK834" i="1" s="1"/>
  <c r="I385" i="8"/>
  <c r="L385" i="8" s="1"/>
  <c r="I383" i="8"/>
  <c r="I384" i="8"/>
  <c r="L384" i="8" s="1"/>
  <c r="D184" i="6"/>
  <c r="CT833" i="1"/>
  <c r="S833" i="1" s="1"/>
  <c r="R830" i="1"/>
  <c r="I369" i="8"/>
  <c r="I367" i="8"/>
  <c r="I366" i="8"/>
  <c r="I368" i="8"/>
  <c r="I370" i="8"/>
  <c r="N370" i="8" s="1"/>
  <c r="D180" i="6"/>
  <c r="CT829" i="1"/>
  <c r="S829" i="1" s="1"/>
  <c r="BC843" i="1"/>
  <c r="R828" i="1"/>
  <c r="GK828" i="1" s="1"/>
  <c r="I362" i="8"/>
  <c r="D177" i="6"/>
  <c r="I359" i="8"/>
  <c r="I358" i="8"/>
  <c r="N358" i="8" s="1"/>
  <c r="D175" i="6"/>
  <c r="AD742" i="1"/>
  <c r="AB742" i="1" s="1"/>
  <c r="D166" i="6"/>
  <c r="CT741" i="1"/>
  <c r="S741" i="1" s="1"/>
  <c r="CT739" i="1"/>
  <c r="S739" i="1" s="1"/>
  <c r="AD737" i="1"/>
  <c r="I326" i="8"/>
  <c r="I327" i="8"/>
  <c r="I328" i="8"/>
  <c r="D160" i="6"/>
  <c r="I323" i="8"/>
  <c r="I324" i="8"/>
  <c r="I325" i="8"/>
  <c r="D159" i="6"/>
  <c r="AD733" i="1"/>
  <c r="AD729" i="1"/>
  <c r="R728" i="1"/>
  <c r="GK728" i="1" s="1"/>
  <c r="D148" i="6"/>
  <c r="D147" i="6"/>
  <c r="BG696" i="1"/>
  <c r="AD645" i="1"/>
  <c r="V643" i="1"/>
  <c r="CS643" i="1"/>
  <c r="CR642" i="1"/>
  <c r="Q642" i="1" s="1"/>
  <c r="R639" i="1"/>
  <c r="GX639" i="1"/>
  <c r="D137" i="6"/>
  <c r="R637" i="1"/>
  <c r="GK637" i="1" s="1"/>
  <c r="I259" i="8"/>
  <c r="N259" i="8" s="1"/>
  <c r="I257" i="8"/>
  <c r="N257" i="8" s="1"/>
  <c r="I258" i="8"/>
  <c r="N258" i="8" s="1"/>
  <c r="D133" i="6"/>
  <c r="CT634" i="1"/>
  <c r="S634" i="1" s="1"/>
  <c r="R632" i="1"/>
  <c r="GK632" i="1" s="1"/>
  <c r="GX632" i="1"/>
  <c r="I247" i="8"/>
  <c r="I246" i="8"/>
  <c r="N246" i="8" s="1"/>
  <c r="D130" i="6"/>
  <c r="I243" i="8"/>
  <c r="N243" i="8" s="1"/>
  <c r="I241" i="8"/>
  <c r="N241" i="8" s="1"/>
  <c r="I239" i="8"/>
  <c r="N239" i="8" s="1"/>
  <c r="I244" i="8"/>
  <c r="N244" i="8" s="1"/>
  <c r="I242" i="8"/>
  <c r="N242" i="8" s="1"/>
  <c r="I240" i="8"/>
  <c r="N240" i="8" s="1"/>
  <c r="I238" i="8"/>
  <c r="N238" i="8" s="1"/>
  <c r="D128" i="6"/>
  <c r="V601" i="1"/>
  <c r="AJ603" i="1"/>
  <c r="D123" i="6"/>
  <c r="R548" i="1"/>
  <c r="GK548" i="1" s="1"/>
  <c r="CT547" i="1"/>
  <c r="S547" i="1" s="1"/>
  <c r="M219" i="8"/>
  <c r="K219" i="8"/>
  <c r="R545" i="1"/>
  <c r="M218" i="8"/>
  <c r="K218" i="8"/>
  <c r="AD541" i="1"/>
  <c r="CT540" i="1"/>
  <c r="S540" i="1" s="1"/>
  <c r="R538" i="1"/>
  <c r="GX538" i="1"/>
  <c r="I189" i="8"/>
  <c r="I190" i="8"/>
  <c r="I191" i="8"/>
  <c r="D110" i="6"/>
  <c r="CT537" i="1"/>
  <c r="S537" i="1" s="1"/>
  <c r="BF550" i="1"/>
  <c r="AD535" i="1"/>
  <c r="G504" i="1"/>
  <c r="D103" i="6"/>
  <c r="BD504" i="1"/>
  <c r="R454" i="1"/>
  <c r="CR452" i="1"/>
  <c r="Q452" i="1" s="1"/>
  <c r="AD452" i="1"/>
  <c r="AB452" i="1" s="1"/>
  <c r="I165" i="8"/>
  <c r="D98" i="6"/>
  <c r="I166" i="8"/>
  <c r="CT451" i="1"/>
  <c r="I163" i="8"/>
  <c r="D97" i="6"/>
  <c r="I164" i="8"/>
  <c r="N164" i="8" s="1"/>
  <c r="P450" i="1"/>
  <c r="I161" i="8"/>
  <c r="D95" i="6"/>
  <c r="I160" i="8"/>
  <c r="P448" i="1"/>
  <c r="V447" i="1"/>
  <c r="AD447" i="1"/>
  <c r="AB447" i="1" s="1"/>
  <c r="CT446" i="1"/>
  <c r="S446" i="1" s="1"/>
  <c r="CS445" i="1"/>
  <c r="V420" i="1"/>
  <c r="CT418" i="1"/>
  <c r="S418" i="1" s="1"/>
  <c r="Q416" i="1"/>
  <c r="V366" i="1"/>
  <c r="I146" i="8"/>
  <c r="D85" i="6"/>
  <c r="CS364" i="1"/>
  <c r="AD362" i="1"/>
  <c r="R361" i="1"/>
  <c r="I133" i="8"/>
  <c r="I134" i="8"/>
  <c r="D81" i="6"/>
  <c r="CS360" i="1"/>
  <c r="AD360" i="1"/>
  <c r="CR359" i="1"/>
  <c r="Q359" i="1" s="1"/>
  <c r="U359" i="1"/>
  <c r="BF368" i="1"/>
  <c r="CS358" i="1"/>
  <c r="AD358" i="1"/>
  <c r="D76" i="6"/>
  <c r="D74" i="6"/>
  <c r="V277" i="1"/>
  <c r="P277" i="1"/>
  <c r="CT275" i="1"/>
  <c r="S275" i="1" s="1"/>
  <c r="CT274" i="1"/>
  <c r="CT273" i="1"/>
  <c r="S273" i="1" s="1"/>
  <c r="CT272" i="1"/>
  <c r="I107" i="8"/>
  <c r="N107" i="8" s="1"/>
  <c r="I105" i="8"/>
  <c r="N105" i="8" s="1"/>
  <c r="D66" i="6"/>
  <c r="I108" i="8"/>
  <c r="I106" i="8"/>
  <c r="N106" i="8" s="1"/>
  <c r="G239" i="1"/>
  <c r="R244" i="1"/>
  <c r="R243" i="1"/>
  <c r="AD189" i="1"/>
  <c r="CY187" i="1"/>
  <c r="X187" i="1" s="1"/>
  <c r="D55" i="6"/>
  <c r="D50" i="6"/>
  <c r="BF155" i="1"/>
  <c r="G102" i="1"/>
  <c r="CY104" i="1"/>
  <c r="X104" i="1" s="1"/>
  <c r="CT49" i="1"/>
  <c r="S49" i="1" s="1"/>
  <c r="I58" i="8"/>
  <c r="D40" i="6"/>
  <c r="CT48" i="1"/>
  <c r="S48" i="1" s="1"/>
  <c r="GK48" i="1"/>
  <c r="M57" i="8"/>
  <c r="K57" i="8"/>
  <c r="CT43" i="1"/>
  <c r="I23" i="8"/>
  <c r="D28" i="6"/>
  <c r="I22" i="8"/>
  <c r="N22" i="8" s="1"/>
  <c r="GX37" i="1"/>
  <c r="CX28" i="3"/>
  <c r="AD1041" i="1"/>
  <c r="AB1041" i="1" s="1"/>
  <c r="BD1044" i="1"/>
  <c r="I456" i="8"/>
  <c r="I455" i="8"/>
  <c r="I454" i="8"/>
  <c r="I453" i="8"/>
  <c r="D219" i="6"/>
  <c r="V991" i="1"/>
  <c r="AI994" i="1" s="1"/>
  <c r="CS991" i="1"/>
  <c r="CS939" i="1"/>
  <c r="AD939" i="1"/>
  <c r="CR938" i="1"/>
  <c r="Q938" i="1" s="1"/>
  <c r="AD938" i="1"/>
  <c r="D214" i="6"/>
  <c r="CT937" i="1"/>
  <c r="CR934" i="1"/>
  <c r="Q934" i="1" s="1"/>
  <c r="CR933" i="1"/>
  <c r="Q933" i="1" s="1"/>
  <c r="AD933" i="1"/>
  <c r="AB933" i="1" s="1"/>
  <c r="I433" i="8"/>
  <c r="I432" i="8"/>
  <c r="I431" i="8"/>
  <c r="D209" i="6"/>
  <c r="W932" i="1"/>
  <c r="AB932" i="1"/>
  <c r="CR931" i="1"/>
  <c r="Q931" i="1" s="1"/>
  <c r="U931" i="1"/>
  <c r="AD931" i="1"/>
  <c r="AB931" i="1" s="1"/>
  <c r="CT930" i="1"/>
  <c r="S930" i="1" s="1"/>
  <c r="CS929" i="1"/>
  <c r="W928" i="1"/>
  <c r="AB928" i="1"/>
  <c r="CR927" i="1"/>
  <c r="Q927" i="1" s="1"/>
  <c r="U927" i="1"/>
  <c r="AD927" i="1"/>
  <c r="AB927" i="1" s="1"/>
  <c r="CT926" i="1"/>
  <c r="S926" i="1" s="1"/>
  <c r="CS925" i="1"/>
  <c r="CS924" i="1"/>
  <c r="CS923" i="1"/>
  <c r="BC941" i="1"/>
  <c r="R922" i="1"/>
  <c r="GK922" i="1" s="1"/>
  <c r="AB921" i="1"/>
  <c r="GX894" i="1"/>
  <c r="V894" i="1"/>
  <c r="AD894" i="1"/>
  <c r="AB894" i="1" s="1"/>
  <c r="G822" i="1"/>
  <c r="CS841" i="1"/>
  <c r="U841" i="1"/>
  <c r="AD841" i="1"/>
  <c r="R840" i="1"/>
  <c r="W839" i="1"/>
  <c r="CT839" i="1"/>
  <c r="S839" i="1" s="1"/>
  <c r="W838" i="1"/>
  <c r="CT838" i="1"/>
  <c r="S838" i="1" s="1"/>
  <c r="CP838" i="1" s="1"/>
  <c r="O838" i="1" s="1"/>
  <c r="R837" i="1"/>
  <c r="GK837" i="1" s="1"/>
  <c r="GX837" i="1"/>
  <c r="I401" i="8"/>
  <c r="I399" i="8"/>
  <c r="N399" i="8" s="1"/>
  <c r="I397" i="8"/>
  <c r="I400" i="8"/>
  <c r="I398" i="8"/>
  <c r="I396" i="8"/>
  <c r="D187" i="6"/>
  <c r="CT836" i="1"/>
  <c r="CR834" i="1"/>
  <c r="AD834" i="1"/>
  <c r="R833" i="1"/>
  <c r="GX833" i="1"/>
  <c r="I381" i="8"/>
  <c r="I380" i="8"/>
  <c r="I382" i="8"/>
  <c r="D183" i="6"/>
  <c r="CT832" i="1"/>
  <c r="CR830" i="1"/>
  <c r="AD830" i="1"/>
  <c r="BD843" i="1"/>
  <c r="R829" i="1"/>
  <c r="GK829" i="1" s="1"/>
  <c r="GX829" i="1"/>
  <c r="I365" i="8"/>
  <c r="I364" i="8"/>
  <c r="D179" i="6"/>
  <c r="CR828" i="1"/>
  <c r="Q828" i="1" s="1"/>
  <c r="AD828" i="1"/>
  <c r="CT826" i="1"/>
  <c r="S826" i="1" s="1"/>
  <c r="R826" i="1"/>
  <c r="GK826" i="1" s="1"/>
  <c r="I361" i="8"/>
  <c r="I360" i="8"/>
  <c r="D176" i="6"/>
  <c r="G724" i="1"/>
  <c r="CR745" i="1"/>
  <c r="AD745" i="1"/>
  <c r="K350" i="8"/>
  <c r="M350" i="8"/>
  <c r="CS742" i="1"/>
  <c r="CR740" i="1"/>
  <c r="Q740" i="1" s="1"/>
  <c r="T740" i="1"/>
  <c r="GX738" i="1"/>
  <c r="D162" i="6"/>
  <c r="CS737" i="1"/>
  <c r="V735" i="1"/>
  <c r="AD735" i="1"/>
  <c r="AB735" i="1" s="1"/>
  <c r="T734" i="1"/>
  <c r="CS733" i="1"/>
  <c r="CP732" i="1"/>
  <c r="O732" i="1" s="1"/>
  <c r="I318" i="8"/>
  <c r="I315" i="8"/>
  <c r="I314" i="8"/>
  <c r="I316" i="8"/>
  <c r="I317" i="8"/>
  <c r="D156" i="6"/>
  <c r="V731" i="1"/>
  <c r="CS731" i="1"/>
  <c r="I309" i="8"/>
  <c r="I308" i="8"/>
  <c r="D154" i="6"/>
  <c r="CS729" i="1"/>
  <c r="W728" i="1"/>
  <c r="CR728" i="1"/>
  <c r="Q728" i="1" s="1"/>
  <c r="T728" i="1"/>
  <c r="P728" i="1"/>
  <c r="BD747" i="1"/>
  <c r="W727" i="1"/>
  <c r="CT727" i="1"/>
  <c r="S727" i="1" s="1"/>
  <c r="CT726" i="1"/>
  <c r="S726" i="1" s="1"/>
  <c r="R726" i="1"/>
  <c r="I292" i="8"/>
  <c r="D150" i="6"/>
  <c r="BB724" i="1"/>
  <c r="CT698" i="1"/>
  <c r="BB696" i="1"/>
  <c r="G594" i="1"/>
  <c r="AT648" i="1"/>
  <c r="I646" i="1"/>
  <c r="U646" i="1" s="1"/>
  <c r="P645" i="1"/>
  <c r="CR643" i="1"/>
  <c r="Q643" i="1" s="1"/>
  <c r="AD643" i="1"/>
  <c r="I279" i="8"/>
  <c r="L279" i="8" s="1"/>
  <c r="I277" i="8"/>
  <c r="L277" i="8" s="1"/>
  <c r="I275" i="8"/>
  <c r="L275" i="8" s="1"/>
  <c r="I280" i="8"/>
  <c r="L280" i="8" s="1"/>
  <c r="I278" i="8"/>
  <c r="L278" i="8" s="1"/>
  <c r="I276" i="8"/>
  <c r="L276" i="8" s="1"/>
  <c r="I274" i="8"/>
  <c r="L274" i="8" s="1"/>
  <c r="D139" i="6"/>
  <c r="CR639" i="1"/>
  <c r="Q639" i="1" s="1"/>
  <c r="U639" i="1"/>
  <c r="AD639" i="1"/>
  <c r="AB639" i="1" s="1"/>
  <c r="P638" i="1"/>
  <c r="CR637" i="1"/>
  <c r="Q637" i="1" s="1"/>
  <c r="AD637" i="1"/>
  <c r="I265" i="8"/>
  <c r="N265" i="8" s="1"/>
  <c r="I263" i="8"/>
  <c r="N263" i="8" s="1"/>
  <c r="I264" i="8"/>
  <c r="N264" i="8" s="1"/>
  <c r="D135" i="6"/>
  <c r="CT636" i="1"/>
  <c r="S636" i="1" s="1"/>
  <c r="CP636" i="1" s="1"/>
  <c r="O636" i="1" s="1"/>
  <c r="P635" i="1"/>
  <c r="R634" i="1"/>
  <c r="GX634" i="1"/>
  <c r="I255" i="8"/>
  <c r="I253" i="8"/>
  <c r="N253" i="8" s="1"/>
  <c r="I256" i="8"/>
  <c r="N256" i="8" s="1"/>
  <c r="I254" i="8"/>
  <c r="N254" i="8" s="1"/>
  <c r="I252" i="8"/>
  <c r="N252" i="8" s="1"/>
  <c r="D132" i="6"/>
  <c r="W633" i="1"/>
  <c r="CT633" i="1"/>
  <c r="S633" i="1" s="1"/>
  <c r="CR632" i="1"/>
  <c r="Q632" i="1" s="1"/>
  <c r="U632" i="1"/>
  <c r="AD632" i="1"/>
  <c r="AB632" i="1" s="1"/>
  <c r="CT631" i="1"/>
  <c r="S631" i="1" s="1"/>
  <c r="W629" i="1"/>
  <c r="V629" i="1"/>
  <c r="V628" i="1"/>
  <c r="CS628" i="1"/>
  <c r="BM603" i="1"/>
  <c r="P601" i="1"/>
  <c r="U600" i="1"/>
  <c r="V600" i="1"/>
  <c r="AI603" i="1" s="1"/>
  <c r="CS600" i="1"/>
  <c r="F561" i="1"/>
  <c r="G532" i="1"/>
  <c r="CR548" i="1"/>
  <c r="AD548" i="1"/>
  <c r="R547" i="1"/>
  <c r="GK547" i="1" s="1"/>
  <c r="GX547" i="1"/>
  <c r="I223" i="8"/>
  <c r="N223" i="8" s="1"/>
  <c r="I220" i="8"/>
  <c r="N220" i="8" s="1"/>
  <c r="I221" i="8"/>
  <c r="I222" i="8"/>
  <c r="N222" i="8" s="1"/>
  <c r="D119" i="6"/>
  <c r="CT546" i="1"/>
  <c r="GX546" i="1"/>
  <c r="I219" i="8"/>
  <c r="N219" i="8" s="1"/>
  <c r="D118" i="6"/>
  <c r="CR545" i="1"/>
  <c r="Q545" i="1" s="1"/>
  <c r="AD545" i="1"/>
  <c r="D117" i="6"/>
  <c r="W544" i="1"/>
  <c r="CT544" i="1"/>
  <c r="S544" i="1" s="1"/>
  <c r="CZ544" i="1" s="1"/>
  <c r="Y544" i="1" s="1"/>
  <c r="W543" i="1"/>
  <c r="CT543" i="1"/>
  <c r="S543" i="1" s="1"/>
  <c r="W542" i="1"/>
  <c r="CT542" i="1"/>
  <c r="S542" i="1" s="1"/>
  <c r="P541" i="1"/>
  <c r="R540" i="1"/>
  <c r="GX540" i="1"/>
  <c r="I201" i="8"/>
  <c r="I197" i="8"/>
  <c r="I202" i="8"/>
  <c r="I198" i="8"/>
  <c r="I203" i="8"/>
  <c r="I199" i="8"/>
  <c r="I195" i="8"/>
  <c r="I204" i="8"/>
  <c r="I200" i="8"/>
  <c r="I196" i="8"/>
  <c r="D112" i="6"/>
  <c r="CT539" i="1"/>
  <c r="S539" i="1" s="1"/>
  <c r="R539" i="1"/>
  <c r="CR538" i="1"/>
  <c r="Q538" i="1" s="1"/>
  <c r="U538" i="1"/>
  <c r="AD538" i="1"/>
  <c r="AB538" i="1" s="1"/>
  <c r="I186" i="8"/>
  <c r="I187" i="8"/>
  <c r="I188" i="8"/>
  <c r="D109" i="6"/>
  <c r="CR536" i="1"/>
  <c r="Q536" i="1" s="1"/>
  <c r="AD536" i="1"/>
  <c r="AB536" i="1" s="1"/>
  <c r="R535" i="1"/>
  <c r="R507" i="1"/>
  <c r="G443" i="1"/>
  <c r="I173" i="8"/>
  <c r="I171" i="8"/>
  <c r="I169" i="8"/>
  <c r="D100" i="6"/>
  <c r="I172" i="8"/>
  <c r="I170" i="8"/>
  <c r="I168" i="8"/>
  <c r="CT453" i="1"/>
  <c r="I167" i="8"/>
  <c r="D99" i="6"/>
  <c r="AD451" i="1"/>
  <c r="AB451" i="1" s="1"/>
  <c r="CT450" i="1"/>
  <c r="S450" i="1" s="1"/>
  <c r="CT449" i="1"/>
  <c r="T448" i="1"/>
  <c r="CT448" i="1"/>
  <c r="S448" i="1" s="1"/>
  <c r="R447" i="1"/>
  <c r="GK447" i="1" s="1"/>
  <c r="R446" i="1"/>
  <c r="GK446" i="1" s="1"/>
  <c r="G416" i="1"/>
  <c r="R418" i="1"/>
  <c r="AS416" i="1"/>
  <c r="P366" i="1"/>
  <c r="U365" i="1"/>
  <c r="V365" i="1"/>
  <c r="CS365" i="1"/>
  <c r="AD361" i="1"/>
  <c r="AB361" i="1" s="1"/>
  <c r="CR360" i="1"/>
  <c r="Q360" i="1" s="1"/>
  <c r="CR358" i="1"/>
  <c r="Q358" i="1" s="1"/>
  <c r="U330" i="1"/>
  <c r="CT277" i="1"/>
  <c r="S277" i="1" s="1"/>
  <c r="CT276" i="1"/>
  <c r="I117" i="8"/>
  <c r="N117" i="8" s="1"/>
  <c r="D70" i="6"/>
  <c r="I118" i="8"/>
  <c r="N118" i="8" s="1"/>
  <c r="I116" i="8"/>
  <c r="I115" i="8"/>
  <c r="N115" i="8" s="1"/>
  <c r="I113" i="8"/>
  <c r="N113" i="8" s="1"/>
  <c r="D69" i="6"/>
  <c r="I114" i="8"/>
  <c r="N114" i="8" s="1"/>
  <c r="V274" i="1"/>
  <c r="CS274" i="1"/>
  <c r="R273" i="1"/>
  <c r="GK273" i="1" s="1"/>
  <c r="GX272" i="1"/>
  <c r="BD279" i="1"/>
  <c r="CS271" i="1"/>
  <c r="AD271" i="1"/>
  <c r="I103" i="8"/>
  <c r="N103" i="8" s="1"/>
  <c r="I101" i="8"/>
  <c r="N101" i="8" s="1"/>
  <c r="D65" i="6"/>
  <c r="I104" i="8"/>
  <c r="I102" i="8"/>
  <c r="N102" i="8" s="1"/>
  <c r="BB269" i="1"/>
  <c r="BG246" i="1"/>
  <c r="CR243" i="1"/>
  <c r="Q243" i="1" s="1"/>
  <c r="AD243" i="1"/>
  <c r="AB243" i="1" s="1"/>
  <c r="D62" i="6"/>
  <c r="W242" i="1"/>
  <c r="CT242" i="1"/>
  <c r="S242" i="1" s="1"/>
  <c r="AB241" i="1"/>
  <c r="CS189" i="1"/>
  <c r="CR187" i="1"/>
  <c r="Q187" i="1" s="1"/>
  <c r="CT185" i="1"/>
  <c r="S185" i="1" s="1"/>
  <c r="AD185" i="1"/>
  <c r="BB155" i="1"/>
  <c r="AD155" i="1"/>
  <c r="CS105" i="1"/>
  <c r="AD105" i="1"/>
  <c r="BD107" i="1"/>
  <c r="G26" i="1"/>
  <c r="CT52" i="1"/>
  <c r="S52" i="1" s="1"/>
  <c r="CT51" i="1"/>
  <c r="I66" i="8"/>
  <c r="N66" i="8" s="1"/>
  <c r="I64" i="8"/>
  <c r="N64" i="8" s="1"/>
  <c r="D42" i="6"/>
  <c r="I67" i="8"/>
  <c r="N67" i="8" s="1"/>
  <c r="I65" i="8"/>
  <c r="I63" i="8"/>
  <c r="CR50" i="1"/>
  <c r="Q50" i="1" s="1"/>
  <c r="AD50" i="1"/>
  <c r="R50" i="1"/>
  <c r="GK50" i="1" s="1"/>
  <c r="GX49" i="1"/>
  <c r="AD49" i="1"/>
  <c r="AB49" i="1" s="1"/>
  <c r="D39" i="6"/>
  <c r="CX76" i="3"/>
  <c r="S46" i="1"/>
  <c r="S37" i="1"/>
  <c r="AD1042" i="1"/>
  <c r="AB1042" i="1" s="1"/>
  <c r="R1040" i="1"/>
  <c r="AD1040" i="1"/>
  <c r="AB1040" i="1" s="1"/>
  <c r="G985" i="1"/>
  <c r="AD991" i="1"/>
  <c r="G887" i="1"/>
  <c r="CR939" i="1"/>
  <c r="Q939" i="1" s="1"/>
  <c r="T939" i="1"/>
  <c r="AB939" i="1"/>
  <c r="M448" i="8"/>
  <c r="K448" i="8"/>
  <c r="L448" i="8" s="1"/>
  <c r="V937" i="1"/>
  <c r="AD937" i="1"/>
  <c r="AB937" i="1" s="1"/>
  <c r="D212" i="6"/>
  <c r="CT935" i="1"/>
  <c r="S935" i="1" s="1"/>
  <c r="I446" i="8"/>
  <c r="I445" i="8"/>
  <c r="I444" i="8"/>
  <c r="I443" i="8"/>
  <c r="I442" i="8"/>
  <c r="I441" i="8"/>
  <c r="D211" i="6"/>
  <c r="AB934" i="1"/>
  <c r="S932" i="1"/>
  <c r="R932" i="1"/>
  <c r="GX931" i="1"/>
  <c r="U930" i="1"/>
  <c r="AD930" i="1"/>
  <c r="AB930" i="1" s="1"/>
  <c r="AD929" i="1"/>
  <c r="AB929" i="1" s="1"/>
  <c r="I420" i="8"/>
  <c r="I419" i="8"/>
  <c r="I418" i="8"/>
  <c r="D205" i="6"/>
  <c r="R928" i="1"/>
  <c r="GX927" i="1"/>
  <c r="AB925" i="1"/>
  <c r="I410" i="8"/>
  <c r="D201" i="6"/>
  <c r="AB924" i="1"/>
  <c r="D200" i="6"/>
  <c r="BD941" i="1"/>
  <c r="CR923" i="1"/>
  <c r="Q923" i="1" s="1"/>
  <c r="AD923" i="1"/>
  <c r="AB923" i="1" s="1"/>
  <c r="I409" i="8"/>
  <c r="D199" i="6"/>
  <c r="AD922" i="1"/>
  <c r="G919" i="1"/>
  <c r="U894" i="1"/>
  <c r="BD896" i="1"/>
  <c r="BM896" i="1" s="1"/>
  <c r="V893" i="1"/>
  <c r="CS893" i="1"/>
  <c r="G791" i="1"/>
  <c r="BG843" i="1"/>
  <c r="CR841" i="1"/>
  <c r="Q841" i="1" s="1"/>
  <c r="CQ841" i="1"/>
  <c r="M403" i="8"/>
  <c r="K403" i="8"/>
  <c r="R839" i="1"/>
  <c r="GK839" i="1" s="1"/>
  <c r="GX839" i="1"/>
  <c r="I402" i="8"/>
  <c r="D189" i="6"/>
  <c r="R838" i="1"/>
  <c r="GK838" i="1" s="1"/>
  <c r="GX838" i="1"/>
  <c r="D188" i="6"/>
  <c r="AB837" i="1"/>
  <c r="R836" i="1"/>
  <c r="I395" i="8"/>
  <c r="I393" i="8"/>
  <c r="I391" i="8"/>
  <c r="I389" i="8"/>
  <c r="I394" i="8"/>
  <c r="I392" i="8"/>
  <c r="I390" i="8"/>
  <c r="D186" i="6"/>
  <c r="T835" i="1"/>
  <c r="W835" i="1"/>
  <c r="CT835" i="1"/>
  <c r="S835" i="1" s="1"/>
  <c r="P834" i="1"/>
  <c r="AB833" i="1"/>
  <c r="R832" i="1"/>
  <c r="GK832" i="1" s="1"/>
  <c r="I379" i="8"/>
  <c r="I377" i="8"/>
  <c r="I378" i="8"/>
  <c r="L378" i="8" s="1"/>
  <c r="D182" i="6"/>
  <c r="T831" i="1"/>
  <c r="W831" i="1"/>
  <c r="CT831" i="1"/>
  <c r="S831" i="1" s="1"/>
  <c r="P830" i="1"/>
  <c r="AD829" i="1"/>
  <c r="AB829" i="1" s="1"/>
  <c r="CP828" i="1"/>
  <c r="O828" i="1" s="1"/>
  <c r="T827" i="1"/>
  <c r="W827" i="1"/>
  <c r="CT827" i="1"/>
  <c r="S827" i="1" s="1"/>
  <c r="T825" i="1"/>
  <c r="W825" i="1"/>
  <c r="CT825" i="1"/>
  <c r="S825" i="1" s="1"/>
  <c r="CT824" i="1"/>
  <c r="S824" i="1" s="1"/>
  <c r="AD799" i="1"/>
  <c r="CS797" i="1"/>
  <c r="D172" i="6"/>
  <c r="F751" i="1"/>
  <c r="M351" i="8"/>
  <c r="K351" i="8"/>
  <c r="CZ744" i="1"/>
  <c r="Y744" i="1" s="1"/>
  <c r="R744" i="1"/>
  <c r="D168" i="6"/>
  <c r="CT743" i="1"/>
  <c r="GX742" i="1"/>
  <c r="AB741" i="1"/>
  <c r="I346" i="8"/>
  <c r="I347" i="8"/>
  <c r="I348" i="8"/>
  <c r="I344" i="8"/>
  <c r="I349" i="8"/>
  <c r="I345" i="8"/>
  <c r="D165" i="6"/>
  <c r="AD739" i="1"/>
  <c r="CT738" i="1"/>
  <c r="S738" i="1" s="1"/>
  <c r="AD738" i="1"/>
  <c r="CR737" i="1"/>
  <c r="Q737" i="1" s="1"/>
  <c r="GX736" i="1"/>
  <c r="S736" i="1"/>
  <c r="V736" i="1"/>
  <c r="CS736" i="1"/>
  <c r="CT735" i="1"/>
  <c r="S735" i="1" s="1"/>
  <c r="P735" i="1"/>
  <c r="W734" i="1"/>
  <c r="CR733" i="1"/>
  <c r="I319" i="8"/>
  <c r="D157" i="6"/>
  <c r="U731" i="1"/>
  <c r="CT730" i="1"/>
  <c r="S730" i="1" s="1"/>
  <c r="CR729" i="1"/>
  <c r="Q729" i="1" s="1"/>
  <c r="AD726" i="1"/>
  <c r="BF701" i="1"/>
  <c r="T699" i="1"/>
  <c r="W699" i="1"/>
  <c r="CT699" i="1"/>
  <c r="S699" i="1" s="1"/>
  <c r="R698" i="1"/>
  <c r="AD698" i="1"/>
  <c r="AO648" i="1"/>
  <c r="F652" i="1" s="1"/>
  <c r="V646" i="1"/>
  <c r="AD646" i="1"/>
  <c r="AB646" i="1" s="1"/>
  <c r="CS645" i="1"/>
  <c r="T645" i="1"/>
  <c r="AB645" i="1"/>
  <c r="CS644" i="1"/>
  <c r="I644" i="1"/>
  <c r="S644" i="1" s="1"/>
  <c r="P643" i="1"/>
  <c r="T642" i="1"/>
  <c r="CT641" i="1"/>
  <c r="S641" i="1" s="1"/>
  <c r="P639" i="1"/>
  <c r="W638" i="1"/>
  <c r="CT638" i="1"/>
  <c r="S638" i="1" s="1"/>
  <c r="R636" i="1"/>
  <c r="GX636" i="1"/>
  <c r="I261" i="8"/>
  <c r="I262" i="8"/>
  <c r="N262" i="8" s="1"/>
  <c r="I260" i="8"/>
  <c r="N260" i="8" s="1"/>
  <c r="D134" i="6"/>
  <c r="T635" i="1"/>
  <c r="W635" i="1"/>
  <c r="CT635" i="1"/>
  <c r="S635" i="1" s="1"/>
  <c r="AD634" i="1"/>
  <c r="AB634" i="1" s="1"/>
  <c r="R633" i="1"/>
  <c r="GK633" i="1" s="1"/>
  <c r="P632" i="1"/>
  <c r="R631" i="1"/>
  <c r="GK631" i="1" s="1"/>
  <c r="V630" i="1"/>
  <c r="CS630" i="1"/>
  <c r="U629" i="1"/>
  <c r="P629" i="1"/>
  <c r="CT628" i="1"/>
  <c r="S628" i="1" s="1"/>
  <c r="BK603" i="1"/>
  <c r="CR601" i="1"/>
  <c r="Q601" i="1" s="1"/>
  <c r="T601" i="1"/>
  <c r="GX600" i="1"/>
  <c r="CT600" i="1"/>
  <c r="S600" i="1" s="1"/>
  <c r="G598" i="1"/>
  <c r="P548" i="1"/>
  <c r="AB547" i="1"/>
  <c r="R546" i="1"/>
  <c r="GK546" i="1" s="1"/>
  <c r="R544" i="1"/>
  <c r="GK544" i="1" s="1"/>
  <c r="GX544" i="1"/>
  <c r="I218" i="8"/>
  <c r="D116" i="6"/>
  <c r="R543" i="1"/>
  <c r="GK543" i="1" s="1"/>
  <c r="GX543" i="1"/>
  <c r="D115" i="6"/>
  <c r="R542" i="1"/>
  <c r="GK542" i="1" s="1"/>
  <c r="GX542" i="1"/>
  <c r="I217" i="8"/>
  <c r="I213" i="8"/>
  <c r="I214" i="8"/>
  <c r="I215" i="8"/>
  <c r="I216" i="8"/>
  <c r="I212" i="8"/>
  <c r="D114" i="6"/>
  <c r="CT541" i="1"/>
  <c r="S541" i="1" s="1"/>
  <c r="R541" i="1"/>
  <c r="AB540" i="1"/>
  <c r="I193" i="8"/>
  <c r="I194" i="8"/>
  <c r="I192" i="8"/>
  <c r="D111" i="6"/>
  <c r="P538" i="1"/>
  <c r="CR537" i="1"/>
  <c r="Q537" i="1" s="1"/>
  <c r="U537" i="1"/>
  <c r="AD537" i="1"/>
  <c r="CR535" i="1"/>
  <c r="I181" i="8"/>
  <c r="I182" i="8"/>
  <c r="I183" i="8"/>
  <c r="I179" i="8"/>
  <c r="I184" i="8"/>
  <c r="I180" i="8"/>
  <c r="D107" i="6"/>
  <c r="I177" i="8"/>
  <c r="I178" i="8"/>
  <c r="D106" i="6"/>
  <c r="G500" i="1"/>
  <c r="CT452" i="1"/>
  <c r="S452" i="1" s="1"/>
  <c r="R451" i="1"/>
  <c r="GK451" i="1" s="1"/>
  <c r="R450" i="1"/>
  <c r="R448" i="1"/>
  <c r="BC456" i="1"/>
  <c r="BG456" i="1"/>
  <c r="I155" i="8"/>
  <c r="I153" i="8"/>
  <c r="D92" i="6"/>
  <c r="I154" i="8"/>
  <c r="CT445" i="1"/>
  <c r="I151" i="8"/>
  <c r="D91" i="6"/>
  <c r="I152" i="8"/>
  <c r="I150" i="8"/>
  <c r="AB418" i="1"/>
  <c r="D89" i="6"/>
  <c r="BF416" i="1"/>
  <c r="AP416" i="1"/>
  <c r="G323" i="1"/>
  <c r="T366" i="1"/>
  <c r="GX365" i="1"/>
  <c r="CT365" i="1"/>
  <c r="S365" i="1" s="1"/>
  <c r="K146" i="8"/>
  <c r="L146" i="8" s="1"/>
  <c r="M146" i="8"/>
  <c r="CR364" i="1"/>
  <c r="Q364" i="1" s="1"/>
  <c r="T364" i="1"/>
  <c r="CR363" i="1"/>
  <c r="Q363" i="1" s="1"/>
  <c r="CT362" i="1"/>
  <c r="I136" i="8"/>
  <c r="I137" i="8"/>
  <c r="I135" i="8"/>
  <c r="D82" i="6"/>
  <c r="P361" i="1"/>
  <c r="CT360" i="1"/>
  <c r="S360" i="1" s="1"/>
  <c r="I132" i="8"/>
  <c r="I131" i="8"/>
  <c r="D80" i="6"/>
  <c r="W359" i="1"/>
  <c r="CT359" i="1"/>
  <c r="S359" i="1" s="1"/>
  <c r="CT358" i="1"/>
  <c r="S358" i="1" s="1"/>
  <c r="CZ331" i="1"/>
  <c r="Y331" i="1" s="1"/>
  <c r="CS331" i="1"/>
  <c r="D75" i="6"/>
  <c r="BG333" i="1"/>
  <c r="R277" i="1"/>
  <c r="R275" i="1"/>
  <c r="GK275" i="1" s="1"/>
  <c r="AD275" i="1"/>
  <c r="AB273" i="1"/>
  <c r="I109" i="8"/>
  <c r="N109" i="8" s="1"/>
  <c r="D67" i="6"/>
  <c r="I110" i="8"/>
  <c r="N110" i="8" s="1"/>
  <c r="AD272" i="1"/>
  <c r="AB272" i="1" s="1"/>
  <c r="R272" i="1"/>
  <c r="CR271" i="1"/>
  <c r="Q271" i="1" s="1"/>
  <c r="CT244" i="1"/>
  <c r="D63" i="6"/>
  <c r="R242" i="1"/>
  <c r="GK242" i="1" s="1"/>
  <c r="CZ241" i="1"/>
  <c r="Y241" i="1" s="1"/>
  <c r="GX241" i="1"/>
  <c r="D60" i="6"/>
  <c r="G151" i="1"/>
  <c r="CR189" i="1"/>
  <c r="Q189" i="1" s="1"/>
  <c r="I96" i="8"/>
  <c r="I92" i="8"/>
  <c r="I97" i="8"/>
  <c r="I93" i="8"/>
  <c r="I94" i="8"/>
  <c r="I95" i="8"/>
  <c r="I91" i="8"/>
  <c r="D57" i="6"/>
  <c r="CY188" i="1"/>
  <c r="X188" i="1" s="1"/>
  <c r="D56" i="6"/>
  <c r="P187" i="1"/>
  <c r="CY186" i="1"/>
  <c r="X186" i="1" s="1"/>
  <c r="I88" i="8"/>
  <c r="I89" i="8"/>
  <c r="I85" i="8"/>
  <c r="I90" i="8"/>
  <c r="I86" i="8"/>
  <c r="I87" i="8"/>
  <c r="D54" i="6"/>
  <c r="R185" i="1"/>
  <c r="GK185" i="1" s="1"/>
  <c r="T184" i="1"/>
  <c r="AG191" i="1" s="1"/>
  <c r="GX157" i="1"/>
  <c r="CT157" i="1"/>
  <c r="S157" i="1" s="1"/>
  <c r="AD157" i="1"/>
  <c r="CR105" i="1"/>
  <c r="Q105" i="1" s="1"/>
  <c r="AD107" i="1" s="1"/>
  <c r="I74" i="8"/>
  <c r="I72" i="8"/>
  <c r="D46" i="6"/>
  <c r="I73" i="8"/>
  <c r="CX92" i="3"/>
  <c r="R52" i="1"/>
  <c r="GK52" i="1" s="1"/>
  <c r="I68" i="8"/>
  <c r="D43" i="6"/>
  <c r="I69" i="8"/>
  <c r="V51" i="1"/>
  <c r="CP50" i="1"/>
  <c r="AB50" i="1"/>
  <c r="I62" i="8"/>
  <c r="I60" i="8"/>
  <c r="N60" i="8" s="1"/>
  <c r="D41" i="6"/>
  <c r="I61" i="8"/>
  <c r="I59" i="8"/>
  <c r="CS49" i="1"/>
  <c r="M58" i="8"/>
  <c r="N58" i="8" s="1"/>
  <c r="K58" i="8"/>
  <c r="L58" i="8" s="1"/>
  <c r="CR48" i="1"/>
  <c r="Q48" i="1" s="1"/>
  <c r="U48" i="1"/>
  <c r="AD48" i="1"/>
  <c r="AB48" i="1" s="1"/>
  <c r="CT47" i="1"/>
  <c r="S47" i="1" s="1"/>
  <c r="CZ47" i="1" s="1"/>
  <c r="Y47" i="1" s="1"/>
  <c r="I47" i="1"/>
  <c r="T47" i="1" s="1"/>
  <c r="CT45" i="1"/>
  <c r="S45" i="1" s="1"/>
  <c r="D36" i="6"/>
  <c r="I56" i="8"/>
  <c r="GX45" i="1"/>
  <c r="AD39" i="1"/>
  <c r="CR39" i="1"/>
  <c r="Q39" i="1" s="1"/>
  <c r="CS39" i="1"/>
  <c r="V37" i="1"/>
  <c r="AD37" i="1"/>
  <c r="CS37" i="1"/>
  <c r="CY36" i="1"/>
  <c r="X36" i="1" s="1"/>
  <c r="CZ36" i="1"/>
  <c r="Y36" i="1" s="1"/>
  <c r="AD992" i="1"/>
  <c r="I452" i="8"/>
  <c r="I451" i="8"/>
  <c r="D218" i="6"/>
  <c r="CT938" i="1"/>
  <c r="S938" i="1" s="1"/>
  <c r="R937" i="1"/>
  <c r="GK937" i="1" s="1"/>
  <c r="K447" i="8"/>
  <c r="L447" i="8" s="1"/>
  <c r="M447" i="8"/>
  <c r="AD935" i="1"/>
  <c r="AB935" i="1" s="1"/>
  <c r="I440" i="8"/>
  <c r="I439" i="8"/>
  <c r="I438" i="8"/>
  <c r="I437" i="8"/>
  <c r="I436" i="8"/>
  <c r="I435" i="8"/>
  <c r="I434" i="8"/>
  <c r="D210" i="6"/>
  <c r="CT933" i="1"/>
  <c r="S933" i="1" s="1"/>
  <c r="CP933" i="1" s="1"/>
  <c r="O933" i="1" s="1"/>
  <c r="I430" i="8"/>
  <c r="I429" i="8"/>
  <c r="I428" i="8"/>
  <c r="I427" i="8"/>
  <c r="I426" i="8"/>
  <c r="D208" i="6"/>
  <c r="W931" i="1"/>
  <c r="CT931" i="1"/>
  <c r="S931" i="1" s="1"/>
  <c r="P931" i="1"/>
  <c r="Q930" i="1"/>
  <c r="CP929" i="1"/>
  <c r="O929" i="1" s="1"/>
  <c r="I417" i="8"/>
  <c r="I416" i="8"/>
  <c r="I415" i="8"/>
  <c r="D204" i="6"/>
  <c r="W927" i="1"/>
  <c r="CT927" i="1"/>
  <c r="S927" i="1" s="1"/>
  <c r="P927" i="1"/>
  <c r="Q926" i="1"/>
  <c r="CP925" i="1"/>
  <c r="O925" i="1" s="1"/>
  <c r="M410" i="8"/>
  <c r="K410" i="8"/>
  <c r="L410" i="8" s="1"/>
  <c r="CP924" i="1"/>
  <c r="O924" i="1" s="1"/>
  <c r="CP923" i="1"/>
  <c r="O923" i="1" s="1"/>
  <c r="T921" i="1"/>
  <c r="V921" i="1"/>
  <c r="CS921" i="1"/>
  <c r="BK896" i="1"/>
  <c r="Q894" i="1"/>
  <c r="T894" i="1"/>
  <c r="AG896" i="1" s="1"/>
  <c r="D194" i="6"/>
  <c r="F847" i="1"/>
  <c r="AB841" i="1"/>
  <c r="T840" i="1"/>
  <c r="P840" i="1"/>
  <c r="AB839" i="1"/>
  <c r="AB838" i="1"/>
  <c r="R835" i="1"/>
  <c r="GX835" i="1"/>
  <c r="I387" i="8"/>
  <c r="I388" i="8"/>
  <c r="I386" i="8"/>
  <c r="D185" i="6"/>
  <c r="CT834" i="1"/>
  <c r="R831" i="1"/>
  <c r="GX831" i="1"/>
  <c r="I375" i="8"/>
  <c r="L375" i="8" s="1"/>
  <c r="I373" i="8"/>
  <c r="I371" i="8"/>
  <c r="L371" i="8" s="1"/>
  <c r="I372" i="8"/>
  <c r="L372" i="8" s="1"/>
  <c r="I374" i="8"/>
  <c r="L374" i="8" s="1"/>
  <c r="I376" i="8"/>
  <c r="D181" i="6"/>
  <c r="CT830" i="1"/>
  <c r="GX827" i="1"/>
  <c r="P827" i="1"/>
  <c r="P825" i="1"/>
  <c r="R824" i="1"/>
  <c r="BB822" i="1"/>
  <c r="G795" i="1"/>
  <c r="BM747" i="1"/>
  <c r="CT745" i="1"/>
  <c r="U742" i="1"/>
  <c r="CT742" i="1"/>
  <c r="CZ740" i="1"/>
  <c r="Y740" i="1" s="1"/>
  <c r="R740" i="1"/>
  <c r="I342" i="8"/>
  <c r="I338" i="8"/>
  <c r="I343" i="8"/>
  <c r="I339" i="8"/>
  <c r="I340" i="8"/>
  <c r="I341" i="8"/>
  <c r="I337" i="8"/>
  <c r="D164" i="6"/>
  <c r="R738" i="1"/>
  <c r="GX737" i="1"/>
  <c r="I330" i="8"/>
  <c r="I331" i="8"/>
  <c r="I329" i="8"/>
  <c r="D161" i="6"/>
  <c r="U736" i="1"/>
  <c r="GX735" i="1"/>
  <c r="R735" i="1"/>
  <c r="T735" i="1"/>
  <c r="CS734" i="1"/>
  <c r="I322" i="8"/>
  <c r="I320" i="8"/>
  <c r="I321" i="8"/>
  <c r="D158" i="6"/>
  <c r="CZ732" i="1"/>
  <c r="Y732" i="1" s="1"/>
  <c r="CS732" i="1"/>
  <c r="CT731" i="1"/>
  <c r="S731" i="1" s="1"/>
  <c r="I313" i="8"/>
  <c r="I312" i="8"/>
  <c r="I311" i="8"/>
  <c r="I310" i="8"/>
  <c r="D155" i="6"/>
  <c r="I306" i="8"/>
  <c r="I305" i="8"/>
  <c r="I304" i="8"/>
  <c r="I303" i="8"/>
  <c r="I302" i="8"/>
  <c r="I301" i="8"/>
  <c r="I300" i="8"/>
  <c r="D152" i="6"/>
  <c r="AB727" i="1"/>
  <c r="I299" i="8"/>
  <c r="I298" i="8"/>
  <c r="I297" i="8"/>
  <c r="I296" i="8"/>
  <c r="I295" i="8"/>
  <c r="I294" i="8"/>
  <c r="I293" i="8"/>
  <c r="D151" i="6"/>
  <c r="G696" i="1"/>
  <c r="P699" i="1"/>
  <c r="G626" i="1"/>
  <c r="S646" i="1"/>
  <c r="CQ646" i="1"/>
  <c r="P646" i="1" s="1"/>
  <c r="M288" i="8"/>
  <c r="K288" i="8"/>
  <c r="D143" i="6"/>
  <c r="M287" i="8"/>
  <c r="K287" i="8"/>
  <c r="T643" i="1"/>
  <c r="I281" i="8"/>
  <c r="L281" i="8" s="1"/>
  <c r="I286" i="8"/>
  <c r="L286" i="8" s="1"/>
  <c r="I284" i="8"/>
  <c r="L284" i="8" s="1"/>
  <c r="I282" i="8"/>
  <c r="I285" i="8"/>
  <c r="L285" i="8" s="1"/>
  <c r="I283" i="8"/>
  <c r="L283" i="8" s="1"/>
  <c r="D140" i="6"/>
  <c r="CT640" i="1"/>
  <c r="S640" i="1" s="1"/>
  <c r="BF648" i="1"/>
  <c r="CT639" i="1"/>
  <c r="R638" i="1"/>
  <c r="GX638" i="1"/>
  <c r="I267" i="8"/>
  <c r="I268" i="8"/>
  <c r="N268" i="8" s="1"/>
  <c r="I266" i="8"/>
  <c r="N266" i="8" s="1"/>
  <c r="D136" i="6"/>
  <c r="CT637" i="1"/>
  <c r="S637" i="1" s="1"/>
  <c r="AB636" i="1"/>
  <c r="R635" i="1"/>
  <c r="GK635" i="1" s="1"/>
  <c r="CP634" i="1"/>
  <c r="O634" i="1" s="1"/>
  <c r="I251" i="8"/>
  <c r="I249" i="8"/>
  <c r="N249" i="8" s="1"/>
  <c r="I250" i="8"/>
  <c r="N250" i="8" s="1"/>
  <c r="I248" i="8"/>
  <c r="N248" i="8" s="1"/>
  <c r="D131" i="6"/>
  <c r="CT632" i="1"/>
  <c r="S632" i="1" s="1"/>
  <c r="CY629" i="1"/>
  <c r="X629" i="1" s="1"/>
  <c r="I237" i="8"/>
  <c r="N237" i="8" s="1"/>
  <c r="I235" i="8"/>
  <c r="N235" i="8" s="1"/>
  <c r="I233" i="8"/>
  <c r="N233" i="8" s="1"/>
  <c r="I231" i="8"/>
  <c r="N231" i="8" s="1"/>
  <c r="I236" i="8"/>
  <c r="I234" i="8"/>
  <c r="N234" i="8" s="1"/>
  <c r="I232" i="8"/>
  <c r="D127" i="6"/>
  <c r="I230" i="8"/>
  <c r="N230" i="8" s="1"/>
  <c r="D126" i="6"/>
  <c r="D124" i="6"/>
  <c r="BG603" i="1"/>
  <c r="CT548" i="1"/>
  <c r="I224" i="8"/>
  <c r="N224" i="8" s="1"/>
  <c r="I225" i="8"/>
  <c r="N225" i="8" s="1"/>
  <c r="I226" i="8"/>
  <c r="D120" i="6"/>
  <c r="CT545" i="1"/>
  <c r="S545" i="1" s="1"/>
  <c r="I209" i="8"/>
  <c r="I205" i="8"/>
  <c r="I210" i="8"/>
  <c r="I206" i="8"/>
  <c r="I211" i="8"/>
  <c r="I207" i="8"/>
  <c r="I208" i="8"/>
  <c r="D113" i="6"/>
  <c r="CP540" i="1"/>
  <c r="W538" i="1"/>
  <c r="CT538" i="1"/>
  <c r="S538" i="1" s="1"/>
  <c r="CT536" i="1"/>
  <c r="S536" i="1" s="1"/>
  <c r="R536" i="1"/>
  <c r="GK536" i="1" s="1"/>
  <c r="CT535" i="1"/>
  <c r="S535" i="1" s="1"/>
  <c r="CZ534" i="1"/>
  <c r="Y534" i="1" s="1"/>
  <c r="CS534" i="1"/>
  <c r="AO509" i="1"/>
  <c r="AD507" i="1"/>
  <c r="AB507" i="1" s="1"/>
  <c r="D104" i="6"/>
  <c r="V506" i="1"/>
  <c r="AI509" i="1" s="1"/>
  <c r="CS506" i="1"/>
  <c r="G412" i="1"/>
  <c r="CT454" i="1"/>
  <c r="S454" i="1" s="1"/>
  <c r="CS453" i="1"/>
  <c r="R452" i="1"/>
  <c r="GK452" i="1" s="1"/>
  <c r="CR450" i="1"/>
  <c r="Q450" i="1" s="1"/>
  <c r="AD450" i="1"/>
  <c r="D96" i="6"/>
  <c r="I162" i="8"/>
  <c r="N162" i="8" s="1"/>
  <c r="CR448" i="1"/>
  <c r="Q448" i="1" s="1"/>
  <c r="AD448" i="1"/>
  <c r="AB448" i="1" s="1"/>
  <c r="I159" i="8"/>
  <c r="I157" i="8"/>
  <c r="D94" i="6"/>
  <c r="I158" i="8"/>
  <c r="CT447" i="1"/>
  <c r="D93" i="6"/>
  <c r="I156" i="8"/>
  <c r="BB416" i="1"/>
  <c r="D86" i="6"/>
  <c r="BG368" i="1"/>
  <c r="T365" i="1"/>
  <c r="I144" i="8"/>
  <c r="I145" i="8"/>
  <c r="I143" i="8"/>
  <c r="D84" i="6"/>
  <c r="R362" i="1"/>
  <c r="GK362" i="1" s="1"/>
  <c r="CT361" i="1"/>
  <c r="S361" i="1" s="1"/>
  <c r="CS359" i="1"/>
  <c r="I128" i="8"/>
  <c r="I129" i="8"/>
  <c r="I130" i="8"/>
  <c r="D79" i="6"/>
  <c r="G356" i="1"/>
  <c r="G235" i="1"/>
  <c r="I121" i="8"/>
  <c r="N121" i="8" s="1"/>
  <c r="I119" i="8"/>
  <c r="N119" i="8" s="1"/>
  <c r="D71" i="6"/>
  <c r="I122" i="8"/>
  <c r="N122" i="8" s="1"/>
  <c r="I120" i="8"/>
  <c r="CP275" i="1"/>
  <c r="I111" i="8"/>
  <c r="N111" i="8" s="1"/>
  <c r="D68" i="6"/>
  <c r="I112" i="8"/>
  <c r="CP273" i="1"/>
  <c r="Q272" i="1"/>
  <c r="CT271" i="1"/>
  <c r="S271" i="1" s="1"/>
  <c r="G269" i="1"/>
  <c r="CT243" i="1"/>
  <c r="S243" i="1" s="1"/>
  <c r="D61" i="6"/>
  <c r="R241" i="1"/>
  <c r="GK241" i="1" s="1"/>
  <c r="G182" i="1"/>
  <c r="U187" i="1"/>
  <c r="I84" i="8"/>
  <c r="D53" i="6"/>
  <c r="I80" i="8"/>
  <c r="I81" i="8"/>
  <c r="I82" i="8"/>
  <c r="I83" i="8"/>
  <c r="D52" i="6"/>
  <c r="R157" i="1"/>
  <c r="CS104" i="1"/>
  <c r="G30" i="1"/>
  <c r="R51" i="1"/>
  <c r="GK51" i="1" s="1"/>
  <c r="V49" i="1"/>
  <c r="R47" i="1"/>
  <c r="GK47" i="1" s="1"/>
  <c r="D37" i="6"/>
  <c r="CZ42" i="1"/>
  <c r="Y42" i="1" s="1"/>
  <c r="CP42" i="1"/>
  <c r="O42" i="1" s="1"/>
  <c r="BC54" i="1"/>
  <c r="AD35" i="1"/>
  <c r="CS35" i="1"/>
  <c r="CX31" i="3"/>
  <c r="D29" i="6"/>
  <c r="I24" i="8"/>
  <c r="W37" i="1"/>
  <c r="CX15" i="3"/>
  <c r="I15" i="8"/>
  <c r="I13" i="8"/>
  <c r="D25" i="6"/>
  <c r="I16" i="8"/>
  <c r="I14" i="8"/>
  <c r="CX40" i="3"/>
  <c r="CX16" i="3"/>
  <c r="BD54" i="1"/>
  <c r="CR34" i="1"/>
  <c r="Q34" i="1" s="1"/>
  <c r="CY32" i="1"/>
  <c r="X32" i="1" s="1"/>
  <c r="CS32" i="1"/>
  <c r="AB45" i="1"/>
  <c r="P44" i="1"/>
  <c r="I44" i="1"/>
  <c r="I55" i="8"/>
  <c r="I53" i="8"/>
  <c r="I51" i="8"/>
  <c r="D34" i="6"/>
  <c r="I54" i="8"/>
  <c r="I52" i="8"/>
  <c r="I50" i="8"/>
  <c r="GX42" i="1"/>
  <c r="I49" i="8"/>
  <c r="I47" i="8"/>
  <c r="I45" i="8"/>
  <c r="I43" i="8"/>
  <c r="I41" i="8"/>
  <c r="D33" i="6"/>
  <c r="I48" i="8"/>
  <c r="I46" i="8"/>
  <c r="I44" i="8"/>
  <c r="I42" i="8"/>
  <c r="I40" i="8"/>
  <c r="I39" i="8"/>
  <c r="N39" i="8" s="1"/>
  <c r="I37" i="8"/>
  <c r="N37" i="8" s="1"/>
  <c r="I35" i="8"/>
  <c r="N35" i="8" s="1"/>
  <c r="I33" i="8"/>
  <c r="N33" i="8" s="1"/>
  <c r="D32" i="6"/>
  <c r="I38" i="8"/>
  <c r="N38" i="8" s="1"/>
  <c r="I36" i="8"/>
  <c r="N36" i="8" s="1"/>
  <c r="I34" i="8"/>
  <c r="N34" i="8" s="1"/>
  <c r="GX38" i="1"/>
  <c r="CR36" i="1"/>
  <c r="Q36" i="1" s="1"/>
  <c r="P34" i="1"/>
  <c r="CX60" i="3"/>
  <c r="R45" i="1"/>
  <c r="GK45" i="1" s="1"/>
  <c r="K56" i="8"/>
  <c r="L56" i="8" s="1"/>
  <c r="M56" i="8"/>
  <c r="N56" i="8" s="1"/>
  <c r="T44" i="1"/>
  <c r="CX35" i="3"/>
  <c r="I31" i="8"/>
  <c r="I29" i="8"/>
  <c r="I27" i="8"/>
  <c r="D31" i="6"/>
  <c r="I32" i="8"/>
  <c r="N32" i="8" s="1"/>
  <c r="I30" i="8"/>
  <c r="I28" i="8"/>
  <c r="I26" i="8"/>
  <c r="CX32" i="3"/>
  <c r="I25" i="8"/>
  <c r="D30" i="6"/>
  <c r="S38" i="1"/>
  <c r="V38" i="1"/>
  <c r="R38" i="1"/>
  <c r="GK38" i="1" s="1"/>
  <c r="T37" i="1"/>
  <c r="AB37" i="1"/>
  <c r="CX23" i="3"/>
  <c r="I21" i="8"/>
  <c r="N21" i="8" s="1"/>
  <c r="D27" i="6"/>
  <c r="I20" i="8"/>
  <c r="I19" i="8"/>
  <c r="I17" i="8"/>
  <c r="N17" i="8" s="1"/>
  <c r="D26" i="6"/>
  <c r="I18" i="8"/>
  <c r="N18" i="8" s="1"/>
  <c r="CX44" i="3"/>
  <c r="CX24" i="3"/>
  <c r="N127" i="8"/>
  <c r="L137" i="8"/>
  <c r="N139" i="8"/>
  <c r="L145" i="8"/>
  <c r="L178" i="8"/>
  <c r="L182" i="8"/>
  <c r="L186" i="8"/>
  <c r="L190" i="8"/>
  <c r="L194" i="8"/>
  <c r="L198" i="8"/>
  <c r="L202" i="8"/>
  <c r="L206" i="8"/>
  <c r="L210" i="8"/>
  <c r="N126" i="8"/>
  <c r="N138" i="8"/>
  <c r="L140" i="8"/>
  <c r="N142" i="8"/>
  <c r="L144" i="8"/>
  <c r="L177" i="8"/>
  <c r="L181" i="8"/>
  <c r="L185" i="8"/>
  <c r="L189" i="8"/>
  <c r="L193" i="8"/>
  <c r="L197" i="8"/>
  <c r="L201" i="8"/>
  <c r="L205" i="8"/>
  <c r="L209" i="8"/>
  <c r="N141" i="8"/>
  <c r="L143" i="8"/>
  <c r="L180" i="8"/>
  <c r="L184" i="8"/>
  <c r="L188" i="8"/>
  <c r="L192" i="8"/>
  <c r="L196" i="8"/>
  <c r="L200" i="8"/>
  <c r="L204" i="8"/>
  <c r="L208" i="8"/>
  <c r="N140" i="8"/>
  <c r="L179" i="8"/>
  <c r="L183" i="8"/>
  <c r="N185" i="8"/>
  <c r="L187" i="8"/>
  <c r="L191" i="8"/>
  <c r="L195" i="8"/>
  <c r="L199" i="8"/>
  <c r="L203" i="8"/>
  <c r="L207" i="8"/>
  <c r="L214" i="8"/>
  <c r="L220" i="8"/>
  <c r="L224" i="8"/>
  <c r="L333" i="8"/>
  <c r="N333" i="8"/>
  <c r="L213" i="8"/>
  <c r="L217" i="8"/>
  <c r="L223" i="8"/>
  <c r="L332" i="8"/>
  <c r="N332" i="8"/>
  <c r="N336" i="8"/>
  <c r="L212" i="8"/>
  <c r="L216" i="8"/>
  <c r="L222" i="8"/>
  <c r="L226" i="8"/>
  <c r="L335" i="8"/>
  <c r="N335" i="8"/>
  <c r="L211" i="8"/>
  <c r="L215" i="8"/>
  <c r="L221" i="8"/>
  <c r="L225" i="8"/>
  <c r="N271" i="8"/>
  <c r="N273" i="8"/>
  <c r="N334" i="8"/>
  <c r="L408" i="8"/>
  <c r="L362" i="8"/>
  <c r="L382" i="8"/>
  <c r="L398" i="8"/>
  <c r="L355" i="8"/>
  <c r="L363" i="8"/>
  <c r="L367" i="8"/>
  <c r="L379" i="8"/>
  <c r="L387" i="8"/>
  <c r="L356" i="8"/>
  <c r="L360" i="8"/>
  <c r="L364" i="8"/>
  <c r="L368" i="8"/>
  <c r="L376" i="8"/>
  <c r="L380" i="8"/>
  <c r="L388" i="8"/>
  <c r="L392" i="8"/>
  <c r="L396" i="8"/>
  <c r="L400" i="8"/>
  <c r="N274" i="8"/>
  <c r="N362" i="8"/>
  <c r="N382" i="8"/>
  <c r="N398" i="8"/>
  <c r="L10" i="8"/>
  <c r="L12" i="8"/>
  <c r="L20" i="8"/>
  <c r="L22" i="8"/>
  <c r="L23" i="8"/>
  <c r="L24" i="8"/>
  <c r="L25" i="8"/>
  <c r="L26" i="8"/>
  <c r="L28" i="8"/>
  <c r="L29" i="8"/>
  <c r="L34" i="8"/>
  <c r="L37" i="8"/>
  <c r="L38" i="8"/>
  <c r="L41" i="8"/>
  <c r="L42" i="8"/>
  <c r="L45" i="8"/>
  <c r="L46" i="8"/>
  <c r="L49" i="8"/>
  <c r="L50" i="8"/>
  <c r="L54" i="8"/>
  <c r="L55" i="8"/>
  <c r="L59" i="8"/>
  <c r="L60" i="8"/>
  <c r="L61" i="8"/>
  <c r="L65" i="8"/>
  <c r="L66" i="8"/>
  <c r="L67" i="8"/>
  <c r="L69" i="8"/>
  <c r="L75" i="8"/>
  <c r="L102" i="8"/>
  <c r="L103" i="8"/>
  <c r="L104" i="8"/>
  <c r="L107" i="8"/>
  <c r="L108" i="8"/>
  <c r="L110" i="8"/>
  <c r="L111" i="8"/>
  <c r="L113" i="8"/>
  <c r="L118" i="8"/>
  <c r="L119" i="8"/>
  <c r="N146" i="8"/>
  <c r="L151" i="8"/>
  <c r="L154" i="8"/>
  <c r="L156" i="8"/>
  <c r="L160" i="8"/>
  <c r="L161" i="8"/>
  <c r="L162" i="8"/>
  <c r="L163" i="8"/>
  <c r="L164" i="8"/>
  <c r="L168" i="8"/>
  <c r="L169" i="8"/>
  <c r="L170" i="8"/>
  <c r="L171" i="8"/>
  <c r="L231" i="8"/>
  <c r="L232" i="8"/>
  <c r="L234" i="8"/>
  <c r="L236" i="8"/>
  <c r="L237" i="8"/>
  <c r="L240" i="8"/>
  <c r="L241" i="8"/>
  <c r="L244" i="8"/>
  <c r="L245" i="8"/>
  <c r="L248" i="8"/>
  <c r="L249" i="8"/>
  <c r="L250" i="8"/>
  <c r="L251" i="8"/>
  <c r="L252" i="8"/>
  <c r="L256" i="8"/>
  <c r="L257" i="8"/>
  <c r="L258" i="8"/>
  <c r="L261" i="8"/>
  <c r="L265" i="8"/>
  <c r="L266" i="8"/>
  <c r="L267" i="8"/>
  <c r="L268" i="8"/>
  <c r="L269" i="8"/>
  <c r="L270" i="8"/>
  <c r="L271" i="8"/>
  <c r="L272" i="8"/>
  <c r="L273" i="8"/>
  <c r="N279" i="8"/>
  <c r="N355" i="8"/>
  <c r="N363" i="8"/>
  <c r="N367" i="8"/>
  <c r="N375" i="8"/>
  <c r="N379" i="8"/>
  <c r="N387" i="8"/>
  <c r="N276" i="8"/>
  <c r="N280" i="8"/>
  <c r="N284" i="8"/>
  <c r="N356" i="8"/>
  <c r="N360" i="8"/>
  <c r="N364" i="8"/>
  <c r="N368" i="8"/>
  <c r="N372" i="8"/>
  <c r="N376" i="8"/>
  <c r="N380" i="8"/>
  <c r="N384" i="8"/>
  <c r="N388" i="8"/>
  <c r="N392" i="8"/>
  <c r="N396" i="8"/>
  <c r="N400" i="8"/>
  <c r="L358" i="8"/>
  <c r="L366" i="8"/>
  <c r="L370" i="8"/>
  <c r="L386" i="8"/>
  <c r="L390" i="8"/>
  <c r="L394" i="8"/>
  <c r="L403" i="8"/>
  <c r="L359" i="8"/>
  <c r="L383" i="8"/>
  <c r="L391" i="8"/>
  <c r="L395" i="8"/>
  <c r="L399" i="8"/>
  <c r="L357" i="8"/>
  <c r="L361" i="8"/>
  <c r="L365" i="8"/>
  <c r="L369" i="8"/>
  <c r="L373" i="8"/>
  <c r="L377" i="8"/>
  <c r="L381" i="8"/>
  <c r="L389" i="8"/>
  <c r="L393" i="8"/>
  <c r="L397" i="8"/>
  <c r="L401" i="8"/>
  <c r="L402" i="8"/>
  <c r="N278" i="8"/>
  <c r="N286" i="8"/>
  <c r="N366" i="8"/>
  <c r="N374" i="8"/>
  <c r="N378" i="8"/>
  <c r="N386" i="8"/>
  <c r="N390" i="8"/>
  <c r="N394" i="8"/>
  <c r="L9" i="8"/>
  <c r="L11" i="8"/>
  <c r="L13" i="8"/>
  <c r="L14" i="8"/>
  <c r="L15" i="8"/>
  <c r="L16" i="8"/>
  <c r="L17" i="8"/>
  <c r="L18" i="8"/>
  <c r="L19" i="8"/>
  <c r="L21" i="8"/>
  <c r="L27" i="8"/>
  <c r="L30" i="8"/>
  <c r="L31" i="8"/>
  <c r="L32" i="8"/>
  <c r="L33" i="8"/>
  <c r="L35" i="8"/>
  <c r="L36" i="8"/>
  <c r="L39" i="8"/>
  <c r="L40" i="8"/>
  <c r="L43" i="8"/>
  <c r="L44" i="8"/>
  <c r="L47" i="8"/>
  <c r="L48" i="8"/>
  <c r="L51" i="8"/>
  <c r="L52" i="8"/>
  <c r="L53" i="8"/>
  <c r="L62" i="8"/>
  <c r="L63" i="8"/>
  <c r="L64" i="8"/>
  <c r="L68" i="8"/>
  <c r="L72" i="8"/>
  <c r="L73" i="8"/>
  <c r="L74" i="8"/>
  <c r="L76" i="8"/>
  <c r="L101" i="8"/>
  <c r="L105" i="8"/>
  <c r="L106" i="8"/>
  <c r="L109" i="8"/>
  <c r="L112" i="8"/>
  <c r="L114" i="8"/>
  <c r="L115" i="8"/>
  <c r="L116" i="8"/>
  <c r="L117" i="8"/>
  <c r="L120" i="8"/>
  <c r="L121" i="8"/>
  <c r="L122" i="8"/>
  <c r="L150" i="8"/>
  <c r="L152" i="8"/>
  <c r="L153" i="8"/>
  <c r="L155" i="8"/>
  <c r="L157" i="8"/>
  <c r="L158" i="8"/>
  <c r="L159" i="8"/>
  <c r="L165" i="8"/>
  <c r="L166" i="8"/>
  <c r="L167" i="8"/>
  <c r="L172" i="8"/>
  <c r="L173" i="8"/>
  <c r="N218" i="8"/>
  <c r="L230" i="8"/>
  <c r="L233" i="8"/>
  <c r="L235" i="8"/>
  <c r="L238" i="8"/>
  <c r="L239" i="8"/>
  <c r="L242" i="8"/>
  <c r="L243" i="8"/>
  <c r="L246" i="8"/>
  <c r="L247" i="8"/>
  <c r="L253" i="8"/>
  <c r="L254" i="8"/>
  <c r="L255" i="8"/>
  <c r="L259" i="8"/>
  <c r="L260" i="8"/>
  <c r="L262" i="8"/>
  <c r="L263" i="8"/>
  <c r="L264" i="8"/>
  <c r="N275" i="8"/>
  <c r="N283" i="8"/>
  <c r="N359" i="8"/>
  <c r="N371" i="8"/>
  <c r="N383" i="8"/>
  <c r="N391" i="8"/>
  <c r="N395" i="8"/>
  <c r="N9" i="8"/>
  <c r="N10" i="8"/>
  <c r="N12" i="8"/>
  <c r="N13" i="8"/>
  <c r="N14" i="8"/>
  <c r="N15" i="8"/>
  <c r="N16" i="8"/>
  <c r="N19" i="8"/>
  <c r="N20" i="8"/>
  <c r="N23" i="8"/>
  <c r="N24" i="8"/>
  <c r="N25" i="8"/>
  <c r="N26" i="8"/>
  <c r="N27" i="8"/>
  <c r="N28" i="8"/>
  <c r="N29" i="8"/>
  <c r="N30" i="8"/>
  <c r="N31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9" i="8"/>
  <c r="N61" i="8"/>
  <c r="N62" i="8"/>
  <c r="N63" i="8"/>
  <c r="N65" i="8"/>
  <c r="N68" i="8"/>
  <c r="N69" i="8"/>
  <c r="N72" i="8"/>
  <c r="N73" i="8"/>
  <c r="N74" i="8"/>
  <c r="N75" i="8"/>
  <c r="N76" i="8"/>
  <c r="L83" i="8"/>
  <c r="L88" i="8"/>
  <c r="L92" i="8"/>
  <c r="L96" i="8"/>
  <c r="N104" i="8"/>
  <c r="N108" i="8"/>
  <c r="N112" i="8"/>
  <c r="N116" i="8"/>
  <c r="N120" i="8"/>
  <c r="L126" i="8"/>
  <c r="L127" i="8"/>
  <c r="L128" i="8"/>
  <c r="L129" i="8"/>
  <c r="L130" i="8"/>
  <c r="L131" i="8"/>
  <c r="L132" i="8"/>
  <c r="L133" i="8"/>
  <c r="L134" i="8"/>
  <c r="L135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3" i="8"/>
  <c r="N165" i="8"/>
  <c r="N166" i="8"/>
  <c r="N167" i="8"/>
  <c r="N168" i="8"/>
  <c r="N169" i="8"/>
  <c r="N170" i="8"/>
  <c r="N171" i="8"/>
  <c r="N172" i="8"/>
  <c r="N173" i="8"/>
  <c r="N232" i="8"/>
  <c r="N236" i="8"/>
  <c r="N247" i="8"/>
  <c r="N251" i="8"/>
  <c r="N255" i="8"/>
  <c r="N261" i="8"/>
  <c r="N267" i="8"/>
  <c r="N272" i="8"/>
  <c r="N277" i="8"/>
  <c r="N281" i="8"/>
  <c r="N285" i="8"/>
  <c r="N357" i="8"/>
  <c r="N361" i="8"/>
  <c r="N365" i="8"/>
  <c r="N369" i="8"/>
  <c r="N373" i="8"/>
  <c r="N377" i="8"/>
  <c r="N381" i="8"/>
  <c r="N385" i="8"/>
  <c r="N389" i="8"/>
  <c r="N393" i="8"/>
  <c r="N397" i="8"/>
  <c r="N401" i="8"/>
  <c r="BM994" i="1"/>
  <c r="BC989" i="1"/>
  <c r="AP994" i="1"/>
  <c r="AJ989" i="1"/>
  <c r="W994" i="1"/>
  <c r="BG891" i="1"/>
  <c r="AT896" i="1"/>
  <c r="CZ841" i="1"/>
  <c r="Y841" i="1" s="1"/>
  <c r="CY841" i="1"/>
  <c r="X841" i="1" s="1"/>
  <c r="BC822" i="1"/>
  <c r="BM843" i="1"/>
  <c r="AP843" i="1"/>
  <c r="CY1041" i="1"/>
  <c r="X1041" i="1" s="1"/>
  <c r="CZ1041" i="1"/>
  <c r="Y1041" i="1" s="1"/>
  <c r="AE1044" i="1"/>
  <c r="GK1040" i="1"/>
  <c r="AO989" i="1"/>
  <c r="F998" i="1"/>
  <c r="AO1015" i="1"/>
  <c r="CZ932" i="1"/>
  <c r="Y932" i="1" s="1"/>
  <c r="CY932" i="1"/>
  <c r="X932" i="1" s="1"/>
  <c r="BD919" i="1"/>
  <c r="BK941" i="1"/>
  <c r="AQ941" i="1"/>
  <c r="BG822" i="1"/>
  <c r="AT843" i="1"/>
  <c r="AQ1044" i="1"/>
  <c r="BK1044" i="1"/>
  <c r="BD1038" i="1"/>
  <c r="CZ991" i="1"/>
  <c r="Y991" i="1" s="1"/>
  <c r="CY991" i="1"/>
  <c r="X991" i="1" s="1"/>
  <c r="AF994" i="1"/>
  <c r="CZ930" i="1"/>
  <c r="Y930" i="1" s="1"/>
  <c r="CY930" i="1"/>
  <c r="X930" i="1" s="1"/>
  <c r="CZ926" i="1"/>
  <c r="Y926" i="1" s="1"/>
  <c r="CY926" i="1"/>
  <c r="X926" i="1" s="1"/>
  <c r="BM941" i="1"/>
  <c r="BC919" i="1"/>
  <c r="AP941" i="1"/>
  <c r="BD822" i="1"/>
  <c r="BK843" i="1"/>
  <c r="AQ843" i="1"/>
  <c r="AH1044" i="1"/>
  <c r="AG994" i="1"/>
  <c r="AJ896" i="1"/>
  <c r="AI1038" i="1"/>
  <c r="V1044" i="1"/>
  <c r="GK992" i="1"/>
  <c r="CY733" i="1"/>
  <c r="X733" i="1" s="1"/>
  <c r="CZ733" i="1"/>
  <c r="Y733" i="1" s="1"/>
  <c r="CY1042" i="1"/>
  <c r="X1042" i="1" s="1"/>
  <c r="CZ1042" i="1"/>
  <c r="Y1042" i="1" s="1"/>
  <c r="BC1038" i="1"/>
  <c r="BM1044" i="1"/>
  <c r="AP1044" i="1"/>
  <c r="T1044" i="1"/>
  <c r="AG1038" i="1"/>
  <c r="AT1015" i="1"/>
  <c r="AT989" i="1"/>
  <c r="F1005" i="1"/>
  <c r="CY992" i="1"/>
  <c r="X992" i="1" s="1"/>
  <c r="CZ992" i="1"/>
  <c r="Y992" i="1" s="1"/>
  <c r="CP991" i="1"/>
  <c r="O991" i="1" s="1"/>
  <c r="CZ938" i="1"/>
  <c r="Y938" i="1" s="1"/>
  <c r="CY938" i="1"/>
  <c r="X938" i="1" s="1"/>
  <c r="CZ934" i="1"/>
  <c r="Y934" i="1" s="1"/>
  <c r="CY934" i="1"/>
  <c r="X934" i="1" s="1"/>
  <c r="BK891" i="1"/>
  <c r="AX896" i="1"/>
  <c r="BF891" i="1"/>
  <c r="AS896" i="1"/>
  <c r="BM724" i="1"/>
  <c r="AZ747" i="1"/>
  <c r="AZ724" i="1" s="1"/>
  <c r="AS648" i="1"/>
  <c r="BF626" i="1"/>
  <c r="AJ1044" i="1"/>
  <c r="AH994" i="1"/>
  <c r="CX699" i="3"/>
  <c r="CX700" i="3"/>
  <c r="CX698" i="3"/>
  <c r="CX702" i="3"/>
  <c r="CX701" i="3"/>
  <c r="CX675" i="3"/>
  <c r="CX679" i="3"/>
  <c r="CX678" i="3"/>
  <c r="CX677" i="3"/>
  <c r="CX682" i="3"/>
  <c r="CX676" i="3"/>
  <c r="CX681" i="3"/>
  <c r="CX680" i="3"/>
  <c r="CX674" i="3"/>
  <c r="GX934" i="1"/>
  <c r="CX663" i="3"/>
  <c r="CX667" i="3"/>
  <c r="CX662" i="3"/>
  <c r="CX668" i="3"/>
  <c r="CX661" i="3"/>
  <c r="CX666" i="3"/>
  <c r="CX665" i="3"/>
  <c r="CX664" i="3"/>
  <c r="GX932" i="1"/>
  <c r="CX643" i="3"/>
  <c r="CX641" i="3"/>
  <c r="CX646" i="3"/>
  <c r="CX645" i="3"/>
  <c r="CX644" i="3"/>
  <c r="CX642" i="3"/>
  <c r="GX928" i="1"/>
  <c r="CX623" i="3"/>
  <c r="CX624" i="3"/>
  <c r="CX599" i="3"/>
  <c r="CX603" i="3"/>
  <c r="CX598" i="3"/>
  <c r="CX602" i="3"/>
  <c r="CX606" i="3"/>
  <c r="CX601" i="3"/>
  <c r="CX605" i="3"/>
  <c r="CX604" i="3"/>
  <c r="CX600" i="3"/>
  <c r="GX836" i="1"/>
  <c r="CX591" i="3"/>
  <c r="CX590" i="3"/>
  <c r="CX589" i="3"/>
  <c r="CX588" i="3"/>
  <c r="GX834" i="1"/>
  <c r="CX579" i="3"/>
  <c r="CX578" i="3"/>
  <c r="CX581" i="3"/>
  <c r="CX580" i="3"/>
  <c r="GX832" i="1"/>
  <c r="CX559" i="3"/>
  <c r="CX563" i="3"/>
  <c r="CX562" i="3"/>
  <c r="CX566" i="3"/>
  <c r="CX561" i="3"/>
  <c r="CX565" i="3"/>
  <c r="CX564" i="3"/>
  <c r="CX560" i="3"/>
  <c r="GX830" i="1"/>
  <c r="CZ824" i="1"/>
  <c r="Y824" i="1" s="1"/>
  <c r="CY824" i="1"/>
  <c r="X824" i="1" s="1"/>
  <c r="BK799" i="1"/>
  <c r="AO799" i="1"/>
  <c r="BB795" i="1"/>
  <c r="CQ797" i="1"/>
  <c r="P797" i="1" s="1"/>
  <c r="CQ738" i="1"/>
  <c r="P738" i="1" s="1"/>
  <c r="AB738" i="1"/>
  <c r="CQ737" i="1"/>
  <c r="P737" i="1" s="1"/>
  <c r="AB737" i="1"/>
  <c r="CS730" i="1"/>
  <c r="AD730" i="1"/>
  <c r="CZ730" i="1"/>
  <c r="Y730" i="1" s="1"/>
  <c r="CY730" i="1"/>
  <c r="X730" i="1" s="1"/>
  <c r="CY729" i="1"/>
  <c r="X729" i="1" s="1"/>
  <c r="CZ729" i="1"/>
  <c r="Y729" i="1" s="1"/>
  <c r="AT626" i="1"/>
  <c r="F659" i="1"/>
  <c r="CS640" i="1"/>
  <c r="AD640" i="1"/>
  <c r="CR640" i="1"/>
  <c r="Q640" i="1" s="1"/>
  <c r="CZ628" i="1"/>
  <c r="Y628" i="1" s="1"/>
  <c r="CY628" i="1"/>
  <c r="X628" i="1" s="1"/>
  <c r="GK535" i="1"/>
  <c r="AX509" i="1"/>
  <c r="BK504" i="1"/>
  <c r="AG504" i="1"/>
  <c r="T509" i="1"/>
  <c r="CZ454" i="1"/>
  <c r="Y454" i="1" s="1"/>
  <c r="CY454" i="1"/>
  <c r="X454" i="1" s="1"/>
  <c r="CZ452" i="1"/>
  <c r="Y452" i="1" s="1"/>
  <c r="CY452" i="1"/>
  <c r="X452" i="1" s="1"/>
  <c r="CX243" i="3"/>
  <c r="CX242" i="3"/>
  <c r="CX241" i="3"/>
  <c r="CX244" i="3"/>
  <c r="T449" i="1"/>
  <c r="U420" i="1"/>
  <c r="AH416" i="1"/>
  <c r="CZ277" i="1"/>
  <c r="Y277" i="1" s="1"/>
  <c r="CY277" i="1"/>
  <c r="X277" i="1" s="1"/>
  <c r="CX694" i="3"/>
  <c r="CX693" i="3"/>
  <c r="CX692" i="3"/>
  <c r="GX938" i="1"/>
  <c r="BD891" i="1"/>
  <c r="AQ896" i="1"/>
  <c r="CZ828" i="1"/>
  <c r="Y828" i="1" s="1"/>
  <c r="CY828" i="1"/>
  <c r="X828" i="1" s="1"/>
  <c r="V799" i="1"/>
  <c r="AI795" i="1"/>
  <c r="CY738" i="1"/>
  <c r="X738" i="1" s="1"/>
  <c r="CZ738" i="1"/>
  <c r="Y738" i="1" s="1"/>
  <c r="CY737" i="1"/>
  <c r="X737" i="1" s="1"/>
  <c r="CZ737" i="1"/>
  <c r="Y737" i="1" s="1"/>
  <c r="CZ736" i="1"/>
  <c r="Y736" i="1" s="1"/>
  <c r="CY736" i="1"/>
  <c r="X736" i="1" s="1"/>
  <c r="CY735" i="1"/>
  <c r="X735" i="1" s="1"/>
  <c r="CZ735" i="1"/>
  <c r="Y735" i="1" s="1"/>
  <c r="CQ734" i="1"/>
  <c r="P734" i="1" s="1"/>
  <c r="CX459" i="3"/>
  <c r="CX463" i="3"/>
  <c r="CX458" i="3"/>
  <c r="CX462" i="3"/>
  <c r="CX461" i="3"/>
  <c r="CX465" i="3"/>
  <c r="CX464" i="3"/>
  <c r="CX460" i="3"/>
  <c r="GX728" i="1"/>
  <c r="F705" i="1"/>
  <c r="AO768" i="1"/>
  <c r="AO696" i="1"/>
  <c r="AP701" i="1"/>
  <c r="BM701" i="1"/>
  <c r="BC696" i="1"/>
  <c r="CY645" i="1"/>
  <c r="X645" i="1" s="1"/>
  <c r="CZ645" i="1"/>
  <c r="Y645" i="1" s="1"/>
  <c r="AB644" i="1"/>
  <c r="CQ644" i="1"/>
  <c r="P644" i="1" s="1"/>
  <c r="CZ630" i="1"/>
  <c r="Y630" i="1" s="1"/>
  <c r="CY630" i="1"/>
  <c r="X630" i="1" s="1"/>
  <c r="AS509" i="1"/>
  <c r="BF504" i="1"/>
  <c r="BG443" i="1"/>
  <c r="AT456" i="1"/>
  <c r="BD416" i="1"/>
  <c r="AQ420" i="1"/>
  <c r="BK420" i="1"/>
  <c r="T416" i="1"/>
  <c r="F433" i="1"/>
  <c r="CZ418" i="1"/>
  <c r="Y418" i="1" s="1"/>
  <c r="CY418" i="1"/>
  <c r="X418" i="1" s="1"/>
  <c r="AF420" i="1"/>
  <c r="AJ416" i="1"/>
  <c r="W420" i="1"/>
  <c r="AT333" i="1"/>
  <c r="BG327" i="1"/>
  <c r="AB185" i="1"/>
  <c r="CQ185" i="1"/>
  <c r="P185" i="1" s="1"/>
  <c r="AG182" i="1"/>
  <c r="T191" i="1"/>
  <c r="AB936" i="1"/>
  <c r="CP936" i="1"/>
  <c r="O936" i="1" s="1"/>
  <c r="V930" i="1"/>
  <c r="CT928" i="1"/>
  <c r="S928" i="1" s="1"/>
  <c r="U926" i="1"/>
  <c r="V926" i="1"/>
  <c r="AF1044" i="1"/>
  <c r="BF1044" i="1"/>
  <c r="CY1040" i="1"/>
  <c r="X1040" i="1" s="1"/>
  <c r="P992" i="1"/>
  <c r="AD994" i="1"/>
  <c r="AT941" i="1"/>
  <c r="CY939" i="1"/>
  <c r="X939" i="1" s="1"/>
  <c r="R934" i="1"/>
  <c r="CZ933" i="1"/>
  <c r="Y933" i="1" s="1"/>
  <c r="CZ929" i="1"/>
  <c r="Y929" i="1" s="1"/>
  <c r="CZ925" i="1"/>
  <c r="Y925" i="1" s="1"/>
  <c r="CZ924" i="1"/>
  <c r="Y924" i="1" s="1"/>
  <c r="CZ923" i="1"/>
  <c r="Y923" i="1" s="1"/>
  <c r="AO896" i="1"/>
  <c r="BB891" i="1"/>
  <c r="R841" i="1"/>
  <c r="GK841" i="1" s="1"/>
  <c r="W840" i="1"/>
  <c r="CY837" i="1"/>
  <c r="X837" i="1" s="1"/>
  <c r="CP837" i="1"/>
  <c r="O837" i="1" s="1"/>
  <c r="CY835" i="1"/>
  <c r="X835" i="1" s="1"/>
  <c r="CP835" i="1"/>
  <c r="O835" i="1" s="1"/>
  <c r="CY833" i="1"/>
  <c r="X833" i="1" s="1"/>
  <c r="CP833" i="1"/>
  <c r="O833" i="1" s="1"/>
  <c r="CY831" i="1"/>
  <c r="X831" i="1" s="1"/>
  <c r="CP831" i="1"/>
  <c r="O831" i="1" s="1"/>
  <c r="CY829" i="1"/>
  <c r="X829" i="1" s="1"/>
  <c r="CP829" i="1"/>
  <c r="O829" i="1" s="1"/>
  <c r="CZ825" i="1"/>
  <c r="Y825" i="1" s="1"/>
  <c r="AB824" i="1"/>
  <c r="CZ739" i="1"/>
  <c r="Y739" i="1" s="1"/>
  <c r="V733" i="1"/>
  <c r="Q733" i="1"/>
  <c r="CP728" i="1"/>
  <c r="O728" i="1" s="1"/>
  <c r="BG747" i="1"/>
  <c r="CZ699" i="1"/>
  <c r="Y699" i="1" s="1"/>
  <c r="V698" i="1"/>
  <c r="AI701" i="1" s="1"/>
  <c r="CP543" i="1"/>
  <c r="O543" i="1" s="1"/>
  <c r="AB454" i="1"/>
  <c r="AT1044" i="1"/>
  <c r="CQ1040" i="1"/>
  <c r="P1040" i="1" s="1"/>
  <c r="AQ994" i="1"/>
  <c r="GX992" i="1"/>
  <c r="BG989" i="1"/>
  <c r="BB989" i="1"/>
  <c r="F945" i="1"/>
  <c r="CQ939" i="1"/>
  <c r="P939" i="1" s="1"/>
  <c r="CP939" i="1" s="1"/>
  <c r="O939" i="1" s="1"/>
  <c r="U939" i="1"/>
  <c r="CR937" i="1"/>
  <c r="Q937" i="1" s="1"/>
  <c r="T934" i="1"/>
  <c r="P934" i="1"/>
  <c r="T930" i="1"/>
  <c r="P930" i="1"/>
  <c r="T926" i="1"/>
  <c r="P926" i="1"/>
  <c r="AB922" i="1"/>
  <c r="CQ921" i="1"/>
  <c r="P921" i="1" s="1"/>
  <c r="AP896" i="1"/>
  <c r="W894" i="1"/>
  <c r="S894" i="1"/>
  <c r="CQ893" i="1"/>
  <c r="P893" i="1" s="1"/>
  <c r="AH896" i="1"/>
  <c r="BC891" i="1"/>
  <c r="T841" i="1"/>
  <c r="P841" i="1"/>
  <c r="CP841" i="1" s="1"/>
  <c r="O841" i="1" s="1"/>
  <c r="S840" i="1"/>
  <c r="Q836" i="1"/>
  <c r="U836" i="1"/>
  <c r="Q834" i="1"/>
  <c r="U834" i="1"/>
  <c r="Q832" i="1"/>
  <c r="U832" i="1"/>
  <c r="Q830" i="1"/>
  <c r="U830" i="1"/>
  <c r="CP827" i="1"/>
  <c r="O827" i="1" s="1"/>
  <c r="CY826" i="1"/>
  <c r="X826" i="1" s="1"/>
  <c r="BF843" i="1"/>
  <c r="CP824" i="1"/>
  <c r="O824" i="1" s="1"/>
  <c r="CY740" i="1"/>
  <c r="X740" i="1" s="1"/>
  <c r="R733" i="1"/>
  <c r="GK733" i="1" s="1"/>
  <c r="W698" i="1"/>
  <c r="AJ701" i="1" s="1"/>
  <c r="Q698" i="1"/>
  <c r="T698" i="1"/>
  <c r="AG701" i="1" s="1"/>
  <c r="P698" i="1"/>
  <c r="CY643" i="1"/>
  <c r="X643" i="1" s="1"/>
  <c r="BD648" i="1"/>
  <c r="AH603" i="1"/>
  <c r="O540" i="1"/>
  <c r="BC550" i="1"/>
  <c r="AG456" i="1"/>
  <c r="CX651" i="3"/>
  <c r="CX655" i="3"/>
  <c r="CX652" i="3"/>
  <c r="CX656" i="3"/>
  <c r="CX654" i="3"/>
  <c r="CX653" i="3"/>
  <c r="GX930" i="1"/>
  <c r="CX635" i="3"/>
  <c r="CX636" i="3"/>
  <c r="CX634" i="3"/>
  <c r="GX926" i="1"/>
  <c r="CZ922" i="1"/>
  <c r="Y922" i="1" s="1"/>
  <c r="CY922" i="1"/>
  <c r="X922" i="1" s="1"/>
  <c r="GM922" i="1" s="1"/>
  <c r="CX618" i="3"/>
  <c r="CX617" i="3"/>
  <c r="CX616" i="3"/>
  <c r="GX840" i="1"/>
  <c r="BM795" i="1"/>
  <c r="AZ799" i="1"/>
  <c r="AQ864" i="1"/>
  <c r="AQ795" i="1"/>
  <c r="F805" i="1"/>
  <c r="AG795" i="1"/>
  <c r="T799" i="1"/>
  <c r="BC724" i="1"/>
  <c r="AP747" i="1"/>
  <c r="AB744" i="1"/>
  <c r="CQ744" i="1"/>
  <c r="P744" i="1" s="1"/>
  <c r="CP744" i="1" s="1"/>
  <c r="CX487" i="3"/>
  <c r="CX486" i="3"/>
  <c r="GX733" i="1"/>
  <c r="CY731" i="1"/>
  <c r="X731" i="1" s="1"/>
  <c r="CZ731" i="1"/>
  <c r="Y731" i="1" s="1"/>
  <c r="CZ728" i="1"/>
  <c r="Y728" i="1" s="1"/>
  <c r="CY728" i="1"/>
  <c r="X728" i="1" s="1"/>
  <c r="BD724" i="1"/>
  <c r="AQ747" i="1"/>
  <c r="BK747" i="1"/>
  <c r="AB726" i="1"/>
  <c r="CQ726" i="1"/>
  <c r="P726" i="1" s="1"/>
  <c r="CX443" i="3"/>
  <c r="CX442" i="3"/>
  <c r="CX445" i="3"/>
  <c r="CX444" i="3"/>
  <c r="GX698" i="1"/>
  <c r="CY646" i="1"/>
  <c r="X646" i="1" s="1"/>
  <c r="CZ646" i="1"/>
  <c r="Y646" i="1" s="1"/>
  <c r="CY640" i="1"/>
  <c r="X640" i="1" s="1"/>
  <c r="CZ640" i="1"/>
  <c r="Y640" i="1" s="1"/>
  <c r="AD629" i="1"/>
  <c r="CS629" i="1"/>
  <c r="CR629" i="1"/>
  <c r="Q629" i="1" s="1"/>
  <c r="AS603" i="1"/>
  <c r="BF598" i="1"/>
  <c r="AJ598" i="1"/>
  <c r="W603" i="1"/>
  <c r="AS550" i="1"/>
  <c r="BF532" i="1"/>
  <c r="CY535" i="1"/>
  <c r="X535" i="1" s="1"/>
  <c r="AO504" i="1"/>
  <c r="F513" i="1"/>
  <c r="AD449" i="1"/>
  <c r="AB449" i="1" s="1"/>
  <c r="CR449" i="1"/>
  <c r="Q449" i="1" s="1"/>
  <c r="CS449" i="1"/>
  <c r="AP456" i="1"/>
  <c r="BC443" i="1"/>
  <c r="AB826" i="1"/>
  <c r="CQ826" i="1"/>
  <c r="P826" i="1" s="1"/>
  <c r="GK824" i="1"/>
  <c r="AE843" i="1"/>
  <c r="AS799" i="1"/>
  <c r="BF795" i="1"/>
  <c r="U799" i="1"/>
  <c r="AH795" i="1"/>
  <c r="AB740" i="1"/>
  <c r="CQ740" i="1"/>
  <c r="P740" i="1" s="1"/>
  <c r="AD731" i="1"/>
  <c r="AB731" i="1" s="1"/>
  <c r="CR731" i="1"/>
  <c r="Q731" i="1" s="1"/>
  <c r="CQ729" i="1"/>
  <c r="P729" i="1" s="1"/>
  <c r="AB729" i="1"/>
  <c r="GK726" i="1"/>
  <c r="AT696" i="1"/>
  <c r="F712" i="1"/>
  <c r="AO626" i="1"/>
  <c r="AO669" i="1"/>
  <c r="CY642" i="1"/>
  <c r="X642" i="1" s="1"/>
  <c r="CZ642" i="1"/>
  <c r="Y642" i="1" s="1"/>
  <c r="CQ641" i="1"/>
  <c r="P641" i="1" s="1"/>
  <c r="CZ600" i="1"/>
  <c r="Y600" i="1" s="1"/>
  <c r="CY600" i="1"/>
  <c r="X600" i="1" s="1"/>
  <c r="AF603" i="1"/>
  <c r="CX347" i="3"/>
  <c r="CX350" i="3"/>
  <c r="CX349" i="3"/>
  <c r="CX348" i="3"/>
  <c r="GX548" i="1"/>
  <c r="CZ541" i="1"/>
  <c r="Y541" i="1" s="1"/>
  <c r="CY541" i="1"/>
  <c r="X541" i="1" s="1"/>
  <c r="CZ539" i="1"/>
  <c r="Y539" i="1" s="1"/>
  <c r="CY539" i="1"/>
  <c r="X539" i="1" s="1"/>
  <c r="CZ537" i="1"/>
  <c r="Y537" i="1" s="1"/>
  <c r="CY537" i="1"/>
  <c r="X537" i="1" s="1"/>
  <c r="AB938" i="1"/>
  <c r="AD896" i="1"/>
  <c r="CP839" i="1"/>
  <c r="O839" i="1" s="1"/>
  <c r="AB825" i="1"/>
  <c r="AB743" i="1"/>
  <c r="AB739" i="1"/>
  <c r="AB699" i="1"/>
  <c r="CR1042" i="1"/>
  <c r="Q1042" i="1" s="1"/>
  <c r="CR1041" i="1"/>
  <c r="Q1041" i="1" s="1"/>
  <c r="AS1015" i="1"/>
  <c r="F1004" i="1"/>
  <c r="BK994" i="1"/>
  <c r="T992" i="1"/>
  <c r="AB992" i="1"/>
  <c r="AB991" i="1"/>
  <c r="AF941" i="1"/>
  <c r="W937" i="1"/>
  <c r="AJ941" i="1" s="1"/>
  <c r="S937" i="1"/>
  <c r="CR935" i="1"/>
  <c r="Q935" i="1" s="1"/>
  <c r="CP935" i="1" s="1"/>
  <c r="O935" i="1" s="1"/>
  <c r="T932" i="1"/>
  <c r="P932" i="1"/>
  <c r="CP931" i="1"/>
  <c r="O931" i="1" s="1"/>
  <c r="T928" i="1"/>
  <c r="P928" i="1"/>
  <c r="CP927" i="1"/>
  <c r="O927" i="1" s="1"/>
  <c r="BF941" i="1"/>
  <c r="CS894" i="1"/>
  <c r="P894" i="1"/>
  <c r="Q840" i="1"/>
  <c r="U840" i="1"/>
  <c r="T836" i="1"/>
  <c r="W836" i="1"/>
  <c r="S836" i="1"/>
  <c r="AB836" i="1"/>
  <c r="T834" i="1"/>
  <c r="W834" i="1"/>
  <c r="S834" i="1"/>
  <c r="AB834" i="1"/>
  <c r="T832" i="1"/>
  <c r="W832" i="1"/>
  <c r="S832" i="1"/>
  <c r="AB832" i="1"/>
  <c r="T830" i="1"/>
  <c r="AG843" i="1" s="1"/>
  <c r="W830" i="1"/>
  <c r="S830" i="1"/>
  <c r="AB830" i="1"/>
  <c r="CP825" i="1"/>
  <c r="O825" i="1" s="1"/>
  <c r="AI843" i="1"/>
  <c r="W799" i="1"/>
  <c r="AB745" i="1"/>
  <c r="CP739" i="1"/>
  <c r="O739" i="1" s="1"/>
  <c r="CP736" i="1"/>
  <c r="O736" i="1" s="1"/>
  <c r="U733" i="1"/>
  <c r="W733" i="1"/>
  <c r="BF747" i="1"/>
  <c r="CP699" i="1"/>
  <c r="O699" i="1" s="1"/>
  <c r="GK698" i="1"/>
  <c r="S698" i="1"/>
  <c r="CP643" i="1"/>
  <c r="O643" i="1" s="1"/>
  <c r="BC648" i="1"/>
  <c r="AB541" i="1"/>
  <c r="AB539" i="1"/>
  <c r="AB537" i="1"/>
  <c r="CZ535" i="1"/>
  <c r="Y535" i="1" s="1"/>
  <c r="GX449" i="1"/>
  <c r="CX551" i="3"/>
  <c r="CX552" i="3"/>
  <c r="CX523" i="3"/>
  <c r="CX527" i="3"/>
  <c r="CX531" i="3"/>
  <c r="CX526" i="3"/>
  <c r="CX530" i="3"/>
  <c r="CX525" i="3"/>
  <c r="CX529" i="3"/>
  <c r="CX524" i="3"/>
  <c r="CX528" i="3"/>
  <c r="CX475" i="3"/>
  <c r="CX474" i="3"/>
  <c r="CX473" i="3"/>
  <c r="CX477" i="3"/>
  <c r="CX476" i="3"/>
  <c r="CX472" i="3"/>
  <c r="CX451" i="3"/>
  <c r="CX455" i="3"/>
  <c r="CX450" i="3"/>
  <c r="CX454" i="3"/>
  <c r="CX453" i="3"/>
  <c r="CX457" i="3"/>
  <c r="CX452" i="3"/>
  <c r="CX456" i="3"/>
  <c r="CQ642" i="1"/>
  <c r="P642" i="1" s="1"/>
  <c r="AD641" i="1"/>
  <c r="AB641" i="1" s="1"/>
  <c r="CS641" i="1"/>
  <c r="CZ631" i="1"/>
  <c r="Y631" i="1" s="1"/>
  <c r="CY631" i="1"/>
  <c r="X631" i="1" s="1"/>
  <c r="BK598" i="1"/>
  <c r="AX603" i="1"/>
  <c r="AI598" i="1"/>
  <c r="V603" i="1"/>
  <c r="CX323" i="3"/>
  <c r="CX327" i="3"/>
  <c r="CX322" i="3"/>
  <c r="CX326" i="3"/>
  <c r="CX321" i="3"/>
  <c r="CX325" i="3"/>
  <c r="CX329" i="3"/>
  <c r="CX328" i="3"/>
  <c r="CX324" i="3"/>
  <c r="GX541" i="1"/>
  <c r="CX299" i="3"/>
  <c r="CX303" i="3"/>
  <c r="CX302" i="3"/>
  <c r="CX306" i="3"/>
  <c r="CX301" i="3"/>
  <c r="CX305" i="3"/>
  <c r="CX304" i="3"/>
  <c r="CX300" i="3"/>
  <c r="GX539" i="1"/>
  <c r="CX291" i="3"/>
  <c r="CX290" i="3"/>
  <c r="CX289" i="3"/>
  <c r="CX292" i="3"/>
  <c r="GX537" i="1"/>
  <c r="CX279" i="3"/>
  <c r="CX283" i="3"/>
  <c r="CX278" i="3"/>
  <c r="CX282" i="3"/>
  <c r="CX286" i="3"/>
  <c r="CX277" i="3"/>
  <c r="CX281" i="3"/>
  <c r="CX285" i="3"/>
  <c r="CX284" i="3"/>
  <c r="CX280" i="3"/>
  <c r="CX276" i="3"/>
  <c r="GX535" i="1"/>
  <c r="CP534" i="1"/>
  <c r="O534" i="1" s="1"/>
  <c r="AD453" i="1"/>
  <c r="AB453" i="1" s="1"/>
  <c r="CR453" i="1"/>
  <c r="Q453" i="1" s="1"/>
  <c r="CX255" i="3"/>
  <c r="CX254" i="3"/>
  <c r="CX256" i="3"/>
  <c r="BD356" i="1"/>
  <c r="AQ368" i="1"/>
  <c r="CZ360" i="1"/>
  <c r="Y360" i="1" s="1"/>
  <c r="CY360" i="1"/>
  <c r="X360" i="1" s="1"/>
  <c r="GM42" i="1"/>
  <c r="GP42" i="1"/>
  <c r="BC30" i="1"/>
  <c r="AP54" i="1"/>
  <c r="BM54" i="1"/>
  <c r="BD30" i="1"/>
  <c r="AQ54" i="1"/>
  <c r="BK54" i="1"/>
  <c r="AB828" i="1"/>
  <c r="U826" i="1"/>
  <c r="W826" i="1"/>
  <c r="S799" i="1"/>
  <c r="AD797" i="1"/>
  <c r="AB797" i="1" s="1"/>
  <c r="U744" i="1"/>
  <c r="W744" i="1"/>
  <c r="CR742" i="1"/>
  <c r="Q742" i="1" s="1"/>
  <c r="U740" i="1"/>
  <c r="W740" i="1"/>
  <c r="CR735" i="1"/>
  <c r="Q735" i="1" s="1"/>
  <c r="AD734" i="1"/>
  <c r="AB734" i="1" s="1"/>
  <c r="T733" i="1"/>
  <c r="AB733" i="1"/>
  <c r="AB732" i="1"/>
  <c r="AB728" i="1"/>
  <c r="U726" i="1"/>
  <c r="W726" i="1"/>
  <c r="BD701" i="1"/>
  <c r="BK701" i="1" s="1"/>
  <c r="AB698" i="1"/>
  <c r="CR646" i="1"/>
  <c r="Q646" i="1" s="1"/>
  <c r="CP646" i="1" s="1"/>
  <c r="CR645" i="1"/>
  <c r="Q645" i="1" s="1"/>
  <c r="AD644" i="1"/>
  <c r="AB643" i="1"/>
  <c r="AB631" i="1"/>
  <c r="CZ601" i="1"/>
  <c r="Y601" i="1" s="1"/>
  <c r="AG603" i="1"/>
  <c r="Q548" i="1"/>
  <c r="U548" i="1"/>
  <c r="Q546" i="1"/>
  <c r="U546" i="1"/>
  <c r="CP541" i="1"/>
  <c r="CP539" i="1"/>
  <c r="CP537" i="1"/>
  <c r="AH509" i="1"/>
  <c r="CP454" i="1"/>
  <c r="CP452" i="1"/>
  <c r="U449" i="1"/>
  <c r="CP418" i="1"/>
  <c r="O418" i="1" s="1"/>
  <c r="V416" i="1"/>
  <c r="AB360" i="1"/>
  <c r="CX683" i="3"/>
  <c r="CX687" i="3"/>
  <c r="CX691" i="3"/>
  <c r="CX684" i="3"/>
  <c r="CX689" i="3"/>
  <c r="CX688" i="3"/>
  <c r="CX686" i="3"/>
  <c r="CX685" i="3"/>
  <c r="CX690" i="3"/>
  <c r="CX671" i="3"/>
  <c r="CX673" i="3"/>
  <c r="CX672" i="3"/>
  <c r="CX670" i="3"/>
  <c r="CX669" i="3"/>
  <c r="CX659" i="3"/>
  <c r="CX657" i="3"/>
  <c r="CX660" i="3"/>
  <c r="CX658" i="3"/>
  <c r="CX647" i="3"/>
  <c r="CX650" i="3"/>
  <c r="CX649" i="3"/>
  <c r="CX639" i="3"/>
  <c r="CX640" i="3"/>
  <c r="CX638" i="3"/>
  <c r="CX637" i="3"/>
  <c r="CX631" i="3"/>
  <c r="CX630" i="3"/>
  <c r="CX629" i="3"/>
  <c r="CX633" i="3"/>
  <c r="CX632" i="3"/>
  <c r="CX607" i="3"/>
  <c r="CX611" i="3"/>
  <c r="CX615" i="3"/>
  <c r="CX610" i="3"/>
  <c r="CX614" i="3"/>
  <c r="CX609" i="3"/>
  <c r="CX613" i="3"/>
  <c r="CX612" i="3"/>
  <c r="CX608" i="3"/>
  <c r="CX595" i="3"/>
  <c r="CX594" i="3"/>
  <c r="CX593" i="3"/>
  <c r="CX597" i="3"/>
  <c r="CX596" i="3"/>
  <c r="CX592" i="3"/>
  <c r="CX583" i="3"/>
  <c r="CX587" i="3"/>
  <c r="CX582" i="3"/>
  <c r="CX586" i="3"/>
  <c r="CX585" i="3"/>
  <c r="CX584" i="3"/>
  <c r="CX567" i="3"/>
  <c r="CX571" i="3"/>
  <c r="CX575" i="3"/>
  <c r="CX570" i="3"/>
  <c r="CX574" i="3"/>
  <c r="CX569" i="3"/>
  <c r="CX573" i="3"/>
  <c r="CX577" i="3"/>
  <c r="CX576" i="3"/>
  <c r="CX572" i="3"/>
  <c r="CX568" i="3"/>
  <c r="CX555" i="3"/>
  <c r="CX558" i="3"/>
  <c r="CX557" i="3"/>
  <c r="CX556" i="3"/>
  <c r="CX534" i="3"/>
  <c r="CX533" i="3"/>
  <c r="CX532" i="3"/>
  <c r="GX744" i="1"/>
  <c r="CX515" i="3"/>
  <c r="CX519" i="3"/>
  <c r="CX514" i="3"/>
  <c r="CX518" i="3"/>
  <c r="CX522" i="3"/>
  <c r="CX517" i="3"/>
  <c r="CX521" i="3"/>
  <c r="CX520" i="3"/>
  <c r="CX516" i="3"/>
  <c r="GX740" i="1"/>
  <c r="CX503" i="3"/>
  <c r="CX507" i="3"/>
  <c r="CX502" i="3"/>
  <c r="CX506" i="3"/>
  <c r="CX505" i="3"/>
  <c r="CX504" i="3"/>
  <c r="CX449" i="3"/>
  <c r="CX448" i="3"/>
  <c r="GX726" i="1"/>
  <c r="CS642" i="1"/>
  <c r="AD642" i="1"/>
  <c r="AB642" i="1" s="1"/>
  <c r="CZ637" i="1"/>
  <c r="Y637" i="1" s="1"/>
  <c r="CY637" i="1"/>
  <c r="X637" i="1" s="1"/>
  <c r="CZ635" i="1"/>
  <c r="Y635" i="1" s="1"/>
  <c r="CY635" i="1"/>
  <c r="X635" i="1" s="1"/>
  <c r="CZ633" i="1"/>
  <c r="Y633" i="1" s="1"/>
  <c r="CY633" i="1"/>
  <c r="X633" i="1" s="1"/>
  <c r="BM598" i="1"/>
  <c r="AZ603" i="1"/>
  <c r="AO598" i="1"/>
  <c r="F607" i="1"/>
  <c r="BG598" i="1"/>
  <c r="AT603" i="1"/>
  <c r="CQ600" i="1"/>
  <c r="P600" i="1" s="1"/>
  <c r="CZ545" i="1"/>
  <c r="Y545" i="1" s="1"/>
  <c r="CY545" i="1"/>
  <c r="X545" i="1" s="1"/>
  <c r="AT504" i="1"/>
  <c r="AT571" i="1"/>
  <c r="F520" i="1"/>
  <c r="BM509" i="1"/>
  <c r="BC504" i="1"/>
  <c r="AP509" i="1"/>
  <c r="GK507" i="1"/>
  <c r="AB506" i="1"/>
  <c r="CQ506" i="1"/>
  <c r="P506" i="1" s="1"/>
  <c r="CZ446" i="1"/>
  <c r="Y446" i="1" s="1"/>
  <c r="CY446" i="1"/>
  <c r="X446" i="1" s="1"/>
  <c r="AT420" i="1"/>
  <c r="BG416" i="1"/>
  <c r="BG356" i="1"/>
  <c r="AT368" i="1"/>
  <c r="CX203" i="3"/>
  <c r="CX202" i="3"/>
  <c r="CX201" i="3"/>
  <c r="CX204" i="3"/>
  <c r="GX362" i="1"/>
  <c r="AD330" i="1"/>
  <c r="AB330" i="1" s="1"/>
  <c r="CR330" i="1"/>
  <c r="Q330" i="1" s="1"/>
  <c r="CS330" i="1"/>
  <c r="BD269" i="1"/>
  <c r="AQ279" i="1"/>
  <c r="BK279" i="1"/>
  <c r="AG155" i="1"/>
  <c r="T159" i="1"/>
  <c r="BG795" i="1"/>
  <c r="CP741" i="1"/>
  <c r="O741" i="1" s="1"/>
  <c r="P733" i="1"/>
  <c r="AB730" i="1"/>
  <c r="CP727" i="1"/>
  <c r="O727" i="1" s="1"/>
  <c r="AB637" i="1"/>
  <c r="AB635" i="1"/>
  <c r="AB633" i="1"/>
  <c r="CP601" i="1"/>
  <c r="O601" i="1" s="1"/>
  <c r="AD603" i="1"/>
  <c r="AB545" i="1"/>
  <c r="BD550" i="1"/>
  <c r="P449" i="1"/>
  <c r="BD456" i="1"/>
  <c r="BM456" i="1" s="1"/>
  <c r="AB446" i="1"/>
  <c r="F435" i="1"/>
  <c r="AC420" i="1"/>
  <c r="AI368" i="1"/>
  <c r="BC279" i="1"/>
  <c r="CX648" i="3"/>
  <c r="CX547" i="3"/>
  <c r="CX550" i="3"/>
  <c r="CX549" i="3"/>
  <c r="CX548" i="3"/>
  <c r="GX826" i="1"/>
  <c r="CX695" i="3"/>
  <c r="CX697" i="3"/>
  <c r="CX696" i="3"/>
  <c r="CX626" i="3"/>
  <c r="CX625" i="3"/>
  <c r="CX619" i="3"/>
  <c r="CX622" i="3"/>
  <c r="CX621" i="3"/>
  <c r="CX620" i="3"/>
  <c r="CX546" i="3"/>
  <c r="CX545" i="3"/>
  <c r="CX544" i="3"/>
  <c r="CX495" i="3"/>
  <c r="CX494" i="3"/>
  <c r="CX493" i="3"/>
  <c r="CX497" i="3"/>
  <c r="CX492" i="3"/>
  <c r="CX496" i="3"/>
  <c r="CX447" i="3"/>
  <c r="CX446" i="3"/>
  <c r="CX439" i="3"/>
  <c r="CX441" i="3"/>
  <c r="CX440" i="3"/>
  <c r="AB640" i="1"/>
  <c r="CQ640" i="1"/>
  <c r="P640" i="1" s="1"/>
  <c r="CX407" i="3"/>
  <c r="CX406" i="3"/>
  <c r="CX405" i="3"/>
  <c r="CX408" i="3"/>
  <c r="GX637" i="1"/>
  <c r="CX395" i="3"/>
  <c r="CX398" i="3"/>
  <c r="CX397" i="3"/>
  <c r="CX396" i="3"/>
  <c r="GX635" i="1"/>
  <c r="CX383" i="3"/>
  <c r="CX382" i="3"/>
  <c r="CX386" i="3"/>
  <c r="CX381" i="3"/>
  <c r="CX385" i="3"/>
  <c r="CX384" i="3"/>
  <c r="GX633" i="1"/>
  <c r="CQ630" i="1"/>
  <c r="P630" i="1" s="1"/>
  <c r="CQ628" i="1"/>
  <c r="P628" i="1" s="1"/>
  <c r="AD601" i="1"/>
  <c r="AB601" i="1" s="1"/>
  <c r="CS601" i="1"/>
  <c r="CX339" i="3"/>
  <c r="CX341" i="3"/>
  <c r="CX340" i="3"/>
  <c r="GX545" i="1"/>
  <c r="CY507" i="1"/>
  <c r="X507" i="1" s="1"/>
  <c r="CZ507" i="1"/>
  <c r="Y507" i="1" s="1"/>
  <c r="CZ450" i="1"/>
  <c r="Y450" i="1" s="1"/>
  <c r="CY450" i="1"/>
  <c r="X450" i="1" s="1"/>
  <c r="CZ448" i="1"/>
  <c r="Y448" i="1" s="1"/>
  <c r="CY448" i="1"/>
  <c r="X448" i="1" s="1"/>
  <c r="AD445" i="1"/>
  <c r="AB445" i="1" s="1"/>
  <c r="CR445" i="1"/>
  <c r="Q445" i="1" s="1"/>
  <c r="CX223" i="3"/>
  <c r="CX227" i="3"/>
  <c r="CX222" i="3"/>
  <c r="CX226" i="3"/>
  <c r="CX221" i="3"/>
  <c r="CX225" i="3"/>
  <c r="CX228" i="3"/>
  <c r="CX224" i="3"/>
  <c r="BC416" i="1"/>
  <c r="BM420" i="1"/>
  <c r="AE420" i="1"/>
  <c r="GK418" i="1"/>
  <c r="CY366" i="1"/>
  <c r="X366" i="1" s="1"/>
  <c r="CZ366" i="1"/>
  <c r="Y366" i="1" s="1"/>
  <c r="CQ365" i="1"/>
  <c r="P365" i="1" s="1"/>
  <c r="CP365" i="1" s="1"/>
  <c r="O365" i="1" s="1"/>
  <c r="CZ364" i="1"/>
  <c r="Y364" i="1" s="1"/>
  <c r="CY364" i="1"/>
  <c r="X364" i="1" s="1"/>
  <c r="BD327" i="1"/>
  <c r="AQ333" i="1"/>
  <c r="BM333" i="1"/>
  <c r="AF333" i="1"/>
  <c r="CZ329" i="1"/>
  <c r="Y329" i="1" s="1"/>
  <c r="CY329" i="1"/>
  <c r="X329" i="1" s="1"/>
  <c r="BG239" i="1"/>
  <c r="AT246" i="1"/>
  <c r="BK191" i="1"/>
  <c r="AQ191" i="1"/>
  <c r="BD182" i="1"/>
  <c r="AJ155" i="1"/>
  <c r="W159" i="1"/>
  <c r="AE159" i="1"/>
  <c r="GK157" i="1"/>
  <c r="CY797" i="1"/>
  <c r="X797" i="1" s="1"/>
  <c r="AT795" i="1"/>
  <c r="I745" i="1"/>
  <c r="I743" i="1"/>
  <c r="W742" i="1"/>
  <c r="S742" i="1"/>
  <c r="T738" i="1"/>
  <c r="T737" i="1"/>
  <c r="AB736" i="1"/>
  <c r="P731" i="1"/>
  <c r="CQ730" i="1"/>
  <c r="P730" i="1" s="1"/>
  <c r="U728" i="1"/>
  <c r="U698" i="1"/>
  <c r="W639" i="1"/>
  <c r="S639" i="1"/>
  <c r="CY638" i="1"/>
  <c r="X638" i="1" s="1"/>
  <c r="CP637" i="1"/>
  <c r="CY636" i="1"/>
  <c r="X636" i="1" s="1"/>
  <c r="CP635" i="1"/>
  <c r="O635" i="1" s="1"/>
  <c r="CY634" i="1"/>
  <c r="X634" i="1" s="1"/>
  <c r="CP633" i="1"/>
  <c r="CY632" i="1"/>
  <c r="X632" i="1" s="1"/>
  <c r="CP629" i="1"/>
  <c r="O629" i="1" s="1"/>
  <c r="T548" i="1"/>
  <c r="W548" i="1"/>
  <c r="S548" i="1"/>
  <c r="AB548" i="1"/>
  <c r="T546" i="1"/>
  <c r="W546" i="1"/>
  <c r="AJ550" i="1" s="1"/>
  <c r="S546" i="1"/>
  <c r="AB546" i="1"/>
  <c r="CP545" i="1"/>
  <c r="CY544" i="1"/>
  <c r="X544" i="1" s="1"/>
  <c r="V535" i="1"/>
  <c r="AI550" i="1" s="1"/>
  <c r="Q535" i="1"/>
  <c r="AJ509" i="1"/>
  <c r="P453" i="1"/>
  <c r="AB450" i="1"/>
  <c r="CP446" i="1"/>
  <c r="AI456" i="1"/>
  <c r="V362" i="1"/>
  <c r="P362" i="1"/>
  <c r="BC368" i="1"/>
  <c r="CX423" i="3"/>
  <c r="CX427" i="3"/>
  <c r="CX422" i="3"/>
  <c r="CX426" i="3"/>
  <c r="CX421" i="3"/>
  <c r="CX425" i="3"/>
  <c r="CX429" i="3"/>
  <c r="CX428" i="3"/>
  <c r="CX424" i="3"/>
  <c r="CX359" i="3"/>
  <c r="CX363" i="3"/>
  <c r="CX362" i="3"/>
  <c r="CX366" i="3"/>
  <c r="CX361" i="3"/>
  <c r="CX365" i="3"/>
  <c r="CX360" i="3"/>
  <c r="CX364" i="3"/>
  <c r="CX355" i="3"/>
  <c r="CX356" i="3"/>
  <c r="CX251" i="3"/>
  <c r="CX253" i="3"/>
  <c r="CX252" i="3"/>
  <c r="GX452" i="1"/>
  <c r="CX235" i="3"/>
  <c r="CX239" i="3"/>
  <c r="CX238" i="3"/>
  <c r="CX237" i="3"/>
  <c r="CX236" i="3"/>
  <c r="CX240" i="3"/>
  <c r="GX448" i="1"/>
  <c r="CX219" i="3"/>
  <c r="CX220" i="3"/>
  <c r="GX418" i="1"/>
  <c r="AD366" i="1"/>
  <c r="AB366" i="1" s="1"/>
  <c r="CS366" i="1"/>
  <c r="CX195" i="3"/>
  <c r="CX194" i="3"/>
  <c r="CX193" i="3"/>
  <c r="CX196" i="3"/>
  <c r="GX360" i="1"/>
  <c r="CS329" i="1"/>
  <c r="AD329" i="1"/>
  <c r="CZ275" i="1"/>
  <c r="Y275" i="1" s="1"/>
  <c r="CY275" i="1"/>
  <c r="X275" i="1" s="1"/>
  <c r="CZ273" i="1"/>
  <c r="Y273" i="1" s="1"/>
  <c r="CY273" i="1"/>
  <c r="X273" i="1" s="1"/>
  <c r="AP246" i="1"/>
  <c r="BC239" i="1"/>
  <c r="AB189" i="1"/>
  <c r="CQ189" i="1"/>
  <c r="P189" i="1" s="1"/>
  <c r="CZ185" i="1"/>
  <c r="Y185" i="1" s="1"/>
  <c r="CY185" i="1"/>
  <c r="X185" i="1" s="1"/>
  <c r="AF159" i="1"/>
  <c r="CZ157" i="1"/>
  <c r="Y157" i="1" s="1"/>
  <c r="CY157" i="1"/>
  <c r="X157" i="1" s="1"/>
  <c r="W107" i="1"/>
  <c r="AJ102" i="1"/>
  <c r="CY35" i="1"/>
  <c r="X35" i="1" s="1"/>
  <c r="CZ35" i="1"/>
  <c r="Y35" i="1" s="1"/>
  <c r="AD630" i="1"/>
  <c r="AB630" i="1" s="1"/>
  <c r="AB629" i="1"/>
  <c r="AD628" i="1"/>
  <c r="AB628" i="1" s="1"/>
  <c r="AP603" i="1"/>
  <c r="AD600" i="1"/>
  <c r="AB600" i="1" s="1"/>
  <c r="BC598" i="1"/>
  <c r="T535" i="1"/>
  <c r="AG550" i="1" s="1"/>
  <c r="AB535" i="1"/>
  <c r="AB534" i="1"/>
  <c r="F515" i="1"/>
  <c r="CR507" i="1"/>
  <c r="Q507" i="1" s="1"/>
  <c r="AQ504" i="1"/>
  <c r="W453" i="1"/>
  <c r="S453" i="1"/>
  <c r="CR451" i="1"/>
  <c r="Q451" i="1" s="1"/>
  <c r="W449" i="1"/>
  <c r="S449" i="1"/>
  <c r="CR447" i="1"/>
  <c r="Q447" i="1" s="1"/>
  <c r="BF456" i="1"/>
  <c r="W445" i="1"/>
  <c r="S445" i="1"/>
  <c r="BK368" i="1"/>
  <c r="AO368" i="1"/>
  <c r="CZ363" i="1"/>
  <c r="Y363" i="1" s="1"/>
  <c r="Q362" i="1"/>
  <c r="U362" i="1"/>
  <c r="CP360" i="1"/>
  <c r="AI333" i="1"/>
  <c r="AG333" i="1"/>
  <c r="CP277" i="1"/>
  <c r="AB275" i="1"/>
  <c r="AH246" i="1"/>
  <c r="CX411" i="3"/>
  <c r="CX410" i="3"/>
  <c r="CX414" i="3"/>
  <c r="CX409" i="3"/>
  <c r="CX413" i="3"/>
  <c r="CX412" i="3"/>
  <c r="CX399" i="3"/>
  <c r="CX403" i="3"/>
  <c r="CX402" i="3"/>
  <c r="CX401" i="3"/>
  <c r="CX404" i="3"/>
  <c r="CX400" i="3"/>
  <c r="CX387" i="3"/>
  <c r="CX391" i="3"/>
  <c r="CX390" i="3"/>
  <c r="CX394" i="3"/>
  <c r="CX389" i="3"/>
  <c r="CX393" i="3"/>
  <c r="CX388" i="3"/>
  <c r="CX392" i="3"/>
  <c r="CX379" i="3"/>
  <c r="CX378" i="3"/>
  <c r="CX377" i="3"/>
  <c r="CX380" i="3"/>
  <c r="CX343" i="3"/>
  <c r="CX342" i="3"/>
  <c r="CX346" i="3"/>
  <c r="CX345" i="3"/>
  <c r="CX344" i="3"/>
  <c r="CX331" i="3"/>
  <c r="CX335" i="3"/>
  <c r="CX330" i="3"/>
  <c r="CX334" i="3"/>
  <c r="CX338" i="3"/>
  <c r="CX333" i="3"/>
  <c r="CX337" i="3"/>
  <c r="CX336" i="3"/>
  <c r="CX332" i="3"/>
  <c r="CX307" i="3"/>
  <c r="CX311" i="3"/>
  <c r="CX315" i="3"/>
  <c r="CX319" i="3"/>
  <c r="CX310" i="3"/>
  <c r="CX314" i="3"/>
  <c r="CX318" i="3"/>
  <c r="CX309" i="3"/>
  <c r="CX313" i="3"/>
  <c r="CX317" i="3"/>
  <c r="CX312" i="3"/>
  <c r="CX308" i="3"/>
  <c r="CX320" i="3"/>
  <c r="CX316" i="3"/>
  <c r="CX295" i="3"/>
  <c r="CX294" i="3"/>
  <c r="CX298" i="3"/>
  <c r="CX293" i="3"/>
  <c r="CX297" i="3"/>
  <c r="CX296" i="3"/>
  <c r="CX250" i="3"/>
  <c r="CX249" i="3"/>
  <c r="CX248" i="3"/>
  <c r="CX234" i="3"/>
  <c r="CX233" i="3"/>
  <c r="CZ365" i="1"/>
  <c r="Y365" i="1" s="1"/>
  <c r="CY365" i="1"/>
  <c r="X365" i="1" s="1"/>
  <c r="CQ364" i="1"/>
  <c r="P364" i="1" s="1"/>
  <c r="CZ358" i="1"/>
  <c r="Y358" i="1" s="1"/>
  <c r="CY358" i="1"/>
  <c r="X358" i="1" s="1"/>
  <c r="BF327" i="1"/>
  <c r="AS333" i="1"/>
  <c r="AO327" i="1"/>
  <c r="F337" i="1"/>
  <c r="AD274" i="1"/>
  <c r="AB274" i="1" s="1"/>
  <c r="CR274" i="1"/>
  <c r="Q274" i="1" s="1"/>
  <c r="CX159" i="3"/>
  <c r="CX163" i="3"/>
  <c r="CX158" i="3"/>
  <c r="CX162" i="3"/>
  <c r="CX161" i="3"/>
  <c r="CX160" i="3"/>
  <c r="P274" i="1"/>
  <c r="U274" i="1"/>
  <c r="CZ271" i="1"/>
  <c r="Y271" i="1" s="1"/>
  <c r="CY271" i="1"/>
  <c r="X271" i="1" s="1"/>
  <c r="CZ243" i="1"/>
  <c r="Y243" i="1" s="1"/>
  <c r="CY243" i="1"/>
  <c r="X243" i="1" s="1"/>
  <c r="CP241" i="1"/>
  <c r="O241" i="1" s="1"/>
  <c r="AC246" i="1"/>
  <c r="CZ189" i="1"/>
  <c r="Y189" i="1" s="1"/>
  <c r="CY189" i="1"/>
  <c r="X189" i="1" s="1"/>
  <c r="AS155" i="1"/>
  <c r="F169" i="1"/>
  <c r="CZ105" i="1"/>
  <c r="Y105" i="1" s="1"/>
  <c r="CY105" i="1"/>
  <c r="X105" i="1" s="1"/>
  <c r="CQ104" i="1"/>
  <c r="P104" i="1" s="1"/>
  <c r="CZ52" i="1"/>
  <c r="Y52" i="1" s="1"/>
  <c r="CY52" i="1"/>
  <c r="X52" i="1" s="1"/>
  <c r="CZ46" i="1"/>
  <c r="Y46" i="1" s="1"/>
  <c r="CY46" i="1"/>
  <c r="X46" i="1" s="1"/>
  <c r="AQ603" i="1"/>
  <c r="CP536" i="1"/>
  <c r="O536" i="1" s="1"/>
  <c r="P535" i="1"/>
  <c r="AD416" i="1"/>
  <c r="CP363" i="1"/>
  <c r="O363" i="1" s="1"/>
  <c r="CP359" i="1"/>
  <c r="O359" i="1" s="1"/>
  <c r="AB358" i="1"/>
  <c r="AD279" i="1"/>
  <c r="AB271" i="1"/>
  <c r="AG246" i="1"/>
  <c r="AD191" i="1"/>
  <c r="AB52" i="1"/>
  <c r="CX535" i="3"/>
  <c r="CX538" i="3"/>
  <c r="CX537" i="3"/>
  <c r="CX536" i="3"/>
  <c r="CX499" i="3"/>
  <c r="CX498" i="3"/>
  <c r="CX501" i="3"/>
  <c r="CX500" i="3"/>
  <c r="CX491" i="3"/>
  <c r="CX490" i="3"/>
  <c r="CX489" i="3"/>
  <c r="CX488" i="3"/>
  <c r="CX479" i="3"/>
  <c r="CX483" i="3"/>
  <c r="CX478" i="3"/>
  <c r="CX482" i="3"/>
  <c r="CX481" i="3"/>
  <c r="CX485" i="3"/>
  <c r="CX484" i="3"/>
  <c r="CX480" i="3"/>
  <c r="CX471" i="3"/>
  <c r="CX470" i="3"/>
  <c r="CX469" i="3"/>
  <c r="CX468" i="3"/>
  <c r="CX431" i="3"/>
  <c r="CX435" i="3"/>
  <c r="CX430" i="3"/>
  <c r="CX434" i="3"/>
  <c r="CX438" i="3"/>
  <c r="CX433" i="3"/>
  <c r="CX437" i="3"/>
  <c r="CX436" i="3"/>
  <c r="CX432" i="3"/>
  <c r="CX367" i="3"/>
  <c r="CX371" i="3"/>
  <c r="CX370" i="3"/>
  <c r="CX374" i="3"/>
  <c r="CX369" i="3"/>
  <c r="CX373" i="3"/>
  <c r="CX372" i="3"/>
  <c r="CX368" i="3"/>
  <c r="CX358" i="3"/>
  <c r="CX357" i="3"/>
  <c r="CX351" i="3"/>
  <c r="CX354" i="3"/>
  <c r="CX353" i="3"/>
  <c r="CX352" i="3"/>
  <c r="CX271" i="3"/>
  <c r="CX270" i="3"/>
  <c r="CX269" i="3"/>
  <c r="CX259" i="3"/>
  <c r="CX263" i="3"/>
  <c r="CX258" i="3"/>
  <c r="CX262" i="3"/>
  <c r="CX257" i="3"/>
  <c r="CX261" i="3"/>
  <c r="CX264" i="3"/>
  <c r="CX260" i="3"/>
  <c r="GX454" i="1"/>
  <c r="CX247" i="3"/>
  <c r="CX246" i="3"/>
  <c r="CX245" i="3"/>
  <c r="GX450" i="1"/>
  <c r="CX231" i="3"/>
  <c r="CX230" i="3"/>
  <c r="CX229" i="3"/>
  <c r="CX232" i="3"/>
  <c r="GX446" i="1"/>
  <c r="AD363" i="1"/>
  <c r="AB363" i="1" s="1"/>
  <c r="CS363" i="1"/>
  <c r="CP358" i="1"/>
  <c r="O358" i="1" s="1"/>
  <c r="CY330" i="1"/>
  <c r="X330" i="1" s="1"/>
  <c r="CZ330" i="1"/>
  <c r="Y330" i="1" s="1"/>
  <c r="AD244" i="1"/>
  <c r="AB244" i="1" s="1"/>
  <c r="CR244" i="1"/>
  <c r="Q244" i="1" s="1"/>
  <c r="CX138" i="3"/>
  <c r="CX137" i="3"/>
  <c r="CX136" i="3"/>
  <c r="AI102" i="1"/>
  <c r="V107" i="1"/>
  <c r="AO550" i="1"/>
  <c r="AF509" i="1"/>
  <c r="W451" i="1"/>
  <c r="S451" i="1"/>
  <c r="W447" i="1"/>
  <c r="S447" i="1"/>
  <c r="CR366" i="1"/>
  <c r="Q366" i="1" s="1"/>
  <c r="T362" i="1"/>
  <c r="AG368" i="1" s="1"/>
  <c r="W362" i="1"/>
  <c r="AJ368" i="1" s="1"/>
  <c r="S362" i="1"/>
  <c r="AB362" i="1"/>
  <c r="CY361" i="1"/>
  <c r="X361" i="1" s="1"/>
  <c r="CP331" i="1"/>
  <c r="O331" i="1" s="1"/>
  <c r="AJ333" i="1"/>
  <c r="CR329" i="1"/>
  <c r="Q329" i="1" s="1"/>
  <c r="T274" i="1"/>
  <c r="AG279" i="1" s="1"/>
  <c r="BG279" i="1"/>
  <c r="CP271" i="1"/>
  <c r="AE246" i="1"/>
  <c r="AI246" i="1"/>
  <c r="AF107" i="1"/>
  <c r="CX272" i="3"/>
  <c r="CX218" i="3"/>
  <c r="CX217" i="3"/>
  <c r="CX181" i="3"/>
  <c r="CX180" i="3"/>
  <c r="AO235" i="1"/>
  <c r="F304" i="1"/>
  <c r="CX175" i="3"/>
  <c r="CX174" i="3"/>
  <c r="CX173" i="3"/>
  <c r="CX177" i="3"/>
  <c r="CX172" i="3"/>
  <c r="CX176" i="3"/>
  <c r="GX277" i="1"/>
  <c r="CX155" i="3"/>
  <c r="CX157" i="3"/>
  <c r="CX156" i="3"/>
  <c r="GX273" i="1"/>
  <c r="O273" i="1" s="1"/>
  <c r="AT159" i="1"/>
  <c r="BG155" i="1"/>
  <c r="AO102" i="1"/>
  <c r="F111" i="1"/>
  <c r="AO128" i="1"/>
  <c r="AB105" i="1"/>
  <c r="CQ105" i="1"/>
  <c r="P105" i="1" s="1"/>
  <c r="CZ50" i="1"/>
  <c r="Y50" i="1" s="1"/>
  <c r="CY50" i="1"/>
  <c r="X50" i="1" s="1"/>
  <c r="CS40" i="1"/>
  <c r="AD40" i="1"/>
  <c r="CR40" i="1"/>
  <c r="Q40" i="1" s="1"/>
  <c r="CP40" i="1" s="1"/>
  <c r="O40" i="1" s="1"/>
  <c r="AD365" i="1"/>
  <c r="AB365" i="1" s="1"/>
  <c r="AD364" i="1"/>
  <c r="AB364" i="1" s="1"/>
  <c r="BK333" i="1"/>
  <c r="AB331" i="1"/>
  <c r="BC327" i="1"/>
  <c r="W274" i="1"/>
  <c r="S274" i="1"/>
  <c r="BF279" i="1"/>
  <c r="AI279" i="1"/>
  <c r="AS246" i="1"/>
  <c r="W244" i="1"/>
  <c r="AJ246" i="1" s="1"/>
  <c r="S244" i="1"/>
  <c r="BD246" i="1"/>
  <c r="BM246" i="1" s="1"/>
  <c r="CP188" i="1"/>
  <c r="O188" i="1" s="1"/>
  <c r="CP187" i="1"/>
  <c r="O187" i="1" s="1"/>
  <c r="CP186" i="1"/>
  <c r="O186" i="1" s="1"/>
  <c r="CP184" i="1"/>
  <c r="O184" i="1" s="1"/>
  <c r="AH155" i="1"/>
  <c r="AK107" i="1"/>
  <c r="CP52" i="1"/>
  <c r="CY47" i="1"/>
  <c r="X47" i="1" s="1"/>
  <c r="CP46" i="1"/>
  <c r="AB46" i="1"/>
  <c r="CX199" i="3"/>
  <c r="CX198" i="3"/>
  <c r="CX197" i="3"/>
  <c r="CX200" i="3"/>
  <c r="CX191" i="3"/>
  <c r="CX190" i="3"/>
  <c r="CX189" i="3"/>
  <c r="CX192" i="3"/>
  <c r="CX188" i="3"/>
  <c r="CX171" i="3"/>
  <c r="CX170" i="3"/>
  <c r="CX169" i="3"/>
  <c r="CX168" i="3"/>
  <c r="CX147" i="3"/>
  <c r="CX151" i="3"/>
  <c r="CX150" i="3"/>
  <c r="CX154" i="3"/>
  <c r="CX149" i="3"/>
  <c r="CX153" i="3"/>
  <c r="CX152" i="3"/>
  <c r="CX148" i="3"/>
  <c r="AO239" i="1"/>
  <c r="F250" i="1"/>
  <c r="CZ242" i="1"/>
  <c r="Y242" i="1" s="1"/>
  <c r="CY242" i="1"/>
  <c r="X242" i="1" s="1"/>
  <c r="F164" i="1"/>
  <c r="F165" i="1"/>
  <c r="AQ155" i="1"/>
  <c r="U155" i="1"/>
  <c r="F173" i="1"/>
  <c r="BC102" i="1"/>
  <c r="BM107" i="1"/>
  <c r="AS107" i="1"/>
  <c r="BF102" i="1"/>
  <c r="AG102" i="1"/>
  <c r="T107" i="1"/>
  <c r="AD41" i="1"/>
  <c r="AB41" i="1" s="1"/>
  <c r="CR41" i="1"/>
  <c r="Q41" i="1" s="1"/>
  <c r="CP41" i="1" s="1"/>
  <c r="O41" i="1" s="1"/>
  <c r="CS41" i="1"/>
  <c r="T330" i="1"/>
  <c r="AB329" i="1"/>
  <c r="AP327" i="1"/>
  <c r="AB242" i="1"/>
  <c r="BG191" i="1"/>
  <c r="AJ191" i="1"/>
  <c r="AP107" i="1"/>
  <c r="CX275" i="3"/>
  <c r="CX274" i="3"/>
  <c r="CX273" i="3"/>
  <c r="CX267" i="3"/>
  <c r="CX266" i="3"/>
  <c r="CX265" i="3"/>
  <c r="CX268" i="3"/>
  <c r="CX211" i="3"/>
  <c r="CX215" i="3"/>
  <c r="CX214" i="3"/>
  <c r="CX213" i="3"/>
  <c r="CX216" i="3"/>
  <c r="CX212" i="3"/>
  <c r="CX167" i="3"/>
  <c r="CX166" i="3"/>
  <c r="CX165" i="3"/>
  <c r="CX164" i="3"/>
  <c r="GX275" i="1"/>
  <c r="O275" i="1" s="1"/>
  <c r="CX139" i="3"/>
  <c r="CX143" i="3"/>
  <c r="CX142" i="3"/>
  <c r="CX146" i="3"/>
  <c r="CX141" i="3"/>
  <c r="CX145" i="3"/>
  <c r="CX140" i="3"/>
  <c r="CX144" i="3"/>
  <c r="GX271" i="1"/>
  <c r="CX131" i="3"/>
  <c r="CX135" i="3"/>
  <c r="CX130" i="3"/>
  <c r="CX134" i="3"/>
  <c r="CX133" i="3"/>
  <c r="CX132" i="3"/>
  <c r="GX243" i="1"/>
  <c r="CX129" i="3"/>
  <c r="GX242" i="1"/>
  <c r="CX128" i="3"/>
  <c r="AD188" i="1"/>
  <c r="AB188" i="1" s="1"/>
  <c r="CS188" i="1"/>
  <c r="AD187" i="1"/>
  <c r="AB187" i="1" s="1"/>
  <c r="CS187" i="1"/>
  <c r="AD186" i="1"/>
  <c r="AB186" i="1" s="1"/>
  <c r="CS186" i="1"/>
  <c r="CY184" i="1"/>
  <c r="X184" i="1" s="1"/>
  <c r="AF191" i="1"/>
  <c r="AD184" i="1"/>
  <c r="AB184" i="1" s="1"/>
  <c r="CS184" i="1"/>
  <c r="BK159" i="1"/>
  <c r="BD155" i="1"/>
  <c r="V159" i="1"/>
  <c r="AI155" i="1"/>
  <c r="Q155" i="1"/>
  <c r="F166" i="1"/>
  <c r="AB157" i="1"/>
  <c r="CQ157" i="1"/>
  <c r="P157" i="1" s="1"/>
  <c r="U107" i="1"/>
  <c r="AH102" i="1"/>
  <c r="AD51" i="1"/>
  <c r="AB51" i="1" s="1"/>
  <c r="CR51" i="1"/>
  <c r="Q51" i="1" s="1"/>
  <c r="CX83" i="3"/>
  <c r="CX87" i="3"/>
  <c r="CX86" i="3"/>
  <c r="CX85" i="3"/>
  <c r="CX88" i="3"/>
  <c r="CX84" i="3"/>
  <c r="AB47" i="1"/>
  <c r="CQ47" i="1"/>
  <c r="P47" i="1" s="1"/>
  <c r="AO456" i="1"/>
  <c r="AO477" i="1" s="1"/>
  <c r="P330" i="1"/>
  <c r="CP330" i="1" s="1"/>
  <c r="O330" i="1" s="1"/>
  <c r="CQ329" i="1"/>
  <c r="P329" i="1" s="1"/>
  <c r="W276" i="1"/>
  <c r="S276" i="1"/>
  <c r="W272" i="1"/>
  <c r="S272" i="1"/>
  <c r="CP242" i="1"/>
  <c r="O242" i="1" s="1"/>
  <c r="AI191" i="1"/>
  <c r="F163" i="1"/>
  <c r="AT107" i="1"/>
  <c r="CP48" i="1"/>
  <c r="O48" i="1" s="1"/>
  <c r="BG54" i="1"/>
  <c r="CX183" i="3"/>
  <c r="CX182" i="3"/>
  <c r="CX179" i="3"/>
  <c r="CX178" i="3"/>
  <c r="CX111" i="3"/>
  <c r="CX115" i="3"/>
  <c r="CX110" i="3"/>
  <c r="CX114" i="3"/>
  <c r="CX113" i="3"/>
  <c r="CX117" i="3"/>
  <c r="CX116" i="3"/>
  <c r="CX103" i="3"/>
  <c r="CX102" i="3"/>
  <c r="CX106" i="3"/>
  <c r="CX105" i="3"/>
  <c r="CX104" i="3"/>
  <c r="CX79" i="3"/>
  <c r="CX78" i="3"/>
  <c r="CX82" i="3"/>
  <c r="CX81" i="3"/>
  <c r="CX80" i="3"/>
  <c r="GX50" i="1"/>
  <c r="O50" i="1" s="1"/>
  <c r="CX75" i="3"/>
  <c r="CX77" i="3"/>
  <c r="CX74" i="3"/>
  <c r="CX73" i="3"/>
  <c r="GX46" i="1"/>
  <c r="CZ40" i="1"/>
  <c r="Y40" i="1" s="1"/>
  <c r="CY40" i="1"/>
  <c r="X40" i="1" s="1"/>
  <c r="CQ39" i="1"/>
  <c r="P39" i="1" s="1"/>
  <c r="AB39" i="1"/>
  <c r="BM191" i="1"/>
  <c r="BM159" i="1"/>
  <c r="BC155" i="1"/>
  <c r="AD104" i="1"/>
  <c r="AB104" i="1" s="1"/>
  <c r="W51" i="1"/>
  <c r="S51" i="1"/>
  <c r="CR49" i="1"/>
  <c r="Q49" i="1" s="1"/>
  <c r="CP49" i="1" s="1"/>
  <c r="O49" i="1" s="1"/>
  <c r="U47" i="1"/>
  <c r="CR45" i="1"/>
  <c r="Q45" i="1" s="1"/>
  <c r="CP45" i="1" s="1"/>
  <c r="O45" i="1" s="1"/>
  <c r="T43" i="1"/>
  <c r="W43" i="1"/>
  <c r="S43" i="1"/>
  <c r="AB43" i="1"/>
  <c r="R35" i="1"/>
  <c r="CX112" i="3"/>
  <c r="CX127" i="3"/>
  <c r="CX126" i="3"/>
  <c r="CX67" i="3"/>
  <c r="CX71" i="3"/>
  <c r="CX66" i="3"/>
  <c r="CX70" i="3"/>
  <c r="CX65" i="3"/>
  <c r="CX69" i="3"/>
  <c r="CX72" i="3"/>
  <c r="GX43" i="1"/>
  <c r="CX68" i="3"/>
  <c r="CX64" i="3"/>
  <c r="CY39" i="1"/>
  <c r="X39" i="1" s="1"/>
  <c r="CZ39" i="1"/>
  <c r="Y39" i="1" s="1"/>
  <c r="CZ38" i="1"/>
  <c r="Y38" i="1" s="1"/>
  <c r="CY38" i="1"/>
  <c r="X38" i="1" s="1"/>
  <c r="CY33" i="1"/>
  <c r="X33" i="1" s="1"/>
  <c r="CZ33" i="1"/>
  <c r="Y33" i="1" s="1"/>
  <c r="AB32" i="1"/>
  <c r="CQ32" i="1"/>
  <c r="P32" i="1" s="1"/>
  <c r="AS191" i="1"/>
  <c r="AO191" i="1"/>
  <c r="AO212" i="1" s="1"/>
  <c r="BB102" i="1"/>
  <c r="U52" i="1"/>
  <c r="W44" i="1"/>
  <c r="S44" i="1"/>
  <c r="CP43" i="1"/>
  <c r="CX119" i="3"/>
  <c r="CX123" i="3"/>
  <c r="CX118" i="3"/>
  <c r="CX122" i="3"/>
  <c r="CX121" i="3"/>
  <c r="CX125" i="3"/>
  <c r="CX124" i="3"/>
  <c r="CX120" i="3"/>
  <c r="CX107" i="3"/>
  <c r="CX109" i="3"/>
  <c r="CX108" i="3"/>
  <c r="CX101" i="3"/>
  <c r="CX100" i="3"/>
  <c r="CX91" i="3"/>
  <c r="CX90" i="3"/>
  <c r="CX89" i="3"/>
  <c r="GX52" i="1"/>
  <c r="CZ41" i="1"/>
  <c r="Y41" i="1" s="1"/>
  <c r="CY41" i="1"/>
  <c r="X41" i="1" s="1"/>
  <c r="CY37" i="1"/>
  <c r="X37" i="1" s="1"/>
  <c r="CZ37" i="1"/>
  <c r="Y37" i="1" s="1"/>
  <c r="CQ36" i="1"/>
  <c r="P36" i="1" s="1"/>
  <c r="CX19" i="3"/>
  <c r="CX18" i="3"/>
  <c r="CX22" i="3"/>
  <c r="CX21" i="3"/>
  <c r="GX35" i="1"/>
  <c r="CX20" i="3"/>
  <c r="AD33" i="1"/>
  <c r="AB33" i="1" s="1"/>
  <c r="CR33" i="1"/>
  <c r="Q33" i="1" s="1"/>
  <c r="AP191" i="1"/>
  <c r="AP212" i="1" s="1"/>
  <c r="AB42" i="1"/>
  <c r="CP34" i="1"/>
  <c r="O34" i="1" s="1"/>
  <c r="BF54" i="1"/>
  <c r="CX95" i="3"/>
  <c r="CX94" i="3"/>
  <c r="CX93" i="3"/>
  <c r="CX43" i="3"/>
  <c r="CX47" i="3"/>
  <c r="CX46" i="3"/>
  <c r="CX50" i="3"/>
  <c r="CX45" i="3"/>
  <c r="CX49" i="3"/>
  <c r="AO54" i="1"/>
  <c r="GX39" i="1"/>
  <c r="CR37" i="1"/>
  <c r="Q37" i="1" s="1"/>
  <c r="P37" i="1"/>
  <c r="AD36" i="1"/>
  <c r="AB36" i="1" s="1"/>
  <c r="T35" i="1"/>
  <c r="AB35" i="1"/>
  <c r="AB34" i="1"/>
  <c r="CX96" i="3"/>
  <c r="CX48" i="3"/>
  <c r="CX51" i="3"/>
  <c r="CX55" i="3"/>
  <c r="CX59" i="3"/>
  <c r="CX63" i="3"/>
  <c r="CX54" i="3"/>
  <c r="CX58" i="3"/>
  <c r="CX62" i="3"/>
  <c r="CX53" i="3"/>
  <c r="CX57" i="3"/>
  <c r="CX61" i="3"/>
  <c r="CX34" i="3"/>
  <c r="CX33" i="3"/>
  <c r="AB40" i="1"/>
  <c r="CR35" i="1"/>
  <c r="Q35" i="1" s="1"/>
  <c r="P35" i="1"/>
  <c r="AD34" i="1"/>
  <c r="CX52" i="3"/>
  <c r="CX27" i="3"/>
  <c r="CX29" i="3"/>
  <c r="AB38" i="1"/>
  <c r="CX56" i="3"/>
  <c r="CX41" i="3"/>
  <c r="CX37" i="3"/>
  <c r="CX25" i="3"/>
  <c r="CX17" i="3"/>
  <c r="CX13" i="3"/>
  <c r="CX42" i="3"/>
  <c r="CX38" i="3"/>
  <c r="CX30" i="3"/>
  <c r="CX26" i="3"/>
  <c r="CX14" i="3"/>
  <c r="CX39" i="3"/>
  <c r="AI504" i="1" l="1"/>
  <c r="V509" i="1"/>
  <c r="CY644" i="1"/>
  <c r="X644" i="1" s="1"/>
  <c r="CZ644" i="1"/>
  <c r="Y644" i="1" s="1"/>
  <c r="Q107" i="1"/>
  <c r="AD102" i="1"/>
  <c r="AG891" i="1"/>
  <c r="T896" i="1"/>
  <c r="BM891" i="1"/>
  <c r="AZ896" i="1"/>
  <c r="V994" i="1"/>
  <c r="AI989" i="1"/>
  <c r="CP366" i="1"/>
  <c r="O366" i="1" s="1"/>
  <c r="AL159" i="1"/>
  <c r="CP189" i="1"/>
  <c r="O189" i="1" s="1"/>
  <c r="R366" i="1"/>
  <c r="I351" i="8"/>
  <c r="D169" i="6"/>
  <c r="AL509" i="1"/>
  <c r="CP548" i="1"/>
  <c r="O548" i="1" s="1"/>
  <c r="R894" i="1"/>
  <c r="GK894" i="1" s="1"/>
  <c r="CP641" i="1"/>
  <c r="O641" i="1" s="1"/>
  <c r="R629" i="1"/>
  <c r="GK629" i="1" s="1"/>
  <c r="R640" i="1"/>
  <c r="GK640" i="1" s="1"/>
  <c r="R730" i="1"/>
  <c r="GK730" i="1" s="1"/>
  <c r="CP738" i="1"/>
  <c r="O738" i="1" s="1"/>
  <c r="AH843" i="1"/>
  <c r="CP38" i="1"/>
  <c r="O38" i="1" s="1"/>
  <c r="GP38" i="1" s="1"/>
  <c r="L80" i="8"/>
  <c r="N80" i="8"/>
  <c r="L84" i="8"/>
  <c r="N84" i="8"/>
  <c r="N128" i="8"/>
  <c r="R453" i="1"/>
  <c r="GK453" i="1" s="1"/>
  <c r="CY536" i="1"/>
  <c r="X536" i="1" s="1"/>
  <c r="CZ536" i="1"/>
  <c r="Y536" i="1" s="1"/>
  <c r="N211" i="8"/>
  <c r="N209" i="8"/>
  <c r="N296" i="8"/>
  <c r="L296" i="8"/>
  <c r="N300" i="8"/>
  <c r="L300" i="8"/>
  <c r="N304" i="8"/>
  <c r="L304" i="8"/>
  <c r="N310" i="8"/>
  <c r="L310" i="8"/>
  <c r="L322" i="8"/>
  <c r="N322" i="8"/>
  <c r="L331" i="8"/>
  <c r="N331" i="8"/>
  <c r="L340" i="8"/>
  <c r="N340" i="8"/>
  <c r="L342" i="8"/>
  <c r="N342" i="8"/>
  <c r="CY927" i="1"/>
  <c r="X927" i="1" s="1"/>
  <c r="CZ927" i="1"/>
  <c r="Y927" i="1" s="1"/>
  <c r="N427" i="8"/>
  <c r="L427" i="8"/>
  <c r="N436" i="8"/>
  <c r="L436" i="8"/>
  <c r="N440" i="8"/>
  <c r="L440" i="8"/>
  <c r="R39" i="1"/>
  <c r="GK39" i="1" s="1"/>
  <c r="L85" i="8"/>
  <c r="N85" i="8"/>
  <c r="L94" i="8"/>
  <c r="N94" i="8"/>
  <c r="N96" i="8"/>
  <c r="GK272" i="1"/>
  <c r="N131" i="8"/>
  <c r="GK450" i="1"/>
  <c r="N183" i="8"/>
  <c r="N194" i="8"/>
  <c r="N215" i="8"/>
  <c r="R630" i="1"/>
  <c r="GK630" i="1" s="1"/>
  <c r="CP632" i="1"/>
  <c r="O632" i="1" s="1"/>
  <c r="CY641" i="1"/>
  <c r="X641" i="1" s="1"/>
  <c r="CZ641" i="1"/>
  <c r="Y641" i="1" s="1"/>
  <c r="AE701" i="1"/>
  <c r="L319" i="8"/>
  <c r="N319" i="8"/>
  <c r="R736" i="1"/>
  <c r="GK736" i="1" s="1"/>
  <c r="L344" i="8"/>
  <c r="N344" i="8"/>
  <c r="GK744" i="1"/>
  <c r="R797" i="1"/>
  <c r="CY827" i="1"/>
  <c r="X827" i="1" s="1"/>
  <c r="CZ827" i="1"/>
  <c r="Y827" i="1" s="1"/>
  <c r="CZ835" i="1"/>
  <c r="Y835" i="1" s="1"/>
  <c r="N418" i="8"/>
  <c r="L418" i="8"/>
  <c r="GK932" i="1"/>
  <c r="N442" i="8"/>
  <c r="L442" i="8"/>
  <c r="N446" i="8"/>
  <c r="L446" i="8"/>
  <c r="N187" i="8"/>
  <c r="N196" i="8"/>
  <c r="N199" i="8"/>
  <c r="N197" i="8"/>
  <c r="GK540" i="1"/>
  <c r="CZ542" i="1"/>
  <c r="Y542" i="1" s="1"/>
  <c r="CY542" i="1"/>
  <c r="X542" i="1" s="1"/>
  <c r="CZ543" i="1"/>
  <c r="Y543" i="1" s="1"/>
  <c r="CY543" i="1"/>
  <c r="X543" i="1" s="1"/>
  <c r="CY727" i="1"/>
  <c r="X727" i="1" s="1"/>
  <c r="CZ727" i="1"/>
  <c r="Y727" i="1" s="1"/>
  <c r="N309" i="8"/>
  <c r="L309" i="8"/>
  <c r="L316" i="8"/>
  <c r="N316" i="8"/>
  <c r="R923" i="1"/>
  <c r="GK923" i="1" s="1"/>
  <c r="R925" i="1"/>
  <c r="GK925" i="1" s="1"/>
  <c r="N431" i="8"/>
  <c r="L431" i="8"/>
  <c r="R939" i="1"/>
  <c r="GK939" i="1" s="1"/>
  <c r="R991" i="1"/>
  <c r="N456" i="8"/>
  <c r="L456" i="8"/>
  <c r="CP243" i="1"/>
  <c r="GK244" i="1"/>
  <c r="R364" i="1"/>
  <c r="CP448" i="1"/>
  <c r="N191" i="8"/>
  <c r="CZ540" i="1"/>
  <c r="Y540" i="1" s="1"/>
  <c r="CY540" i="1"/>
  <c r="X540" i="1" s="1"/>
  <c r="L218" i="8"/>
  <c r="CP544" i="1"/>
  <c r="O544" i="1" s="1"/>
  <c r="CZ547" i="1"/>
  <c r="Y547" i="1" s="1"/>
  <c r="CY547" i="1"/>
  <c r="X547" i="1" s="1"/>
  <c r="GK639" i="1"/>
  <c r="R643" i="1"/>
  <c r="GK643" i="1" s="1"/>
  <c r="R646" i="1"/>
  <c r="GK646" i="1" s="1"/>
  <c r="CY739" i="1"/>
  <c r="X739" i="1" s="1"/>
  <c r="CZ829" i="1"/>
  <c r="Y829" i="1" s="1"/>
  <c r="CZ837" i="1"/>
  <c r="Y837" i="1" s="1"/>
  <c r="CY929" i="1"/>
  <c r="X929" i="1" s="1"/>
  <c r="L421" i="8"/>
  <c r="N421" i="8"/>
  <c r="CY936" i="1"/>
  <c r="X936" i="1" s="1"/>
  <c r="CZ936" i="1"/>
  <c r="Y936" i="1" s="1"/>
  <c r="O243" i="1"/>
  <c r="AD368" i="1"/>
  <c r="CP730" i="1"/>
  <c r="O730" i="1" s="1"/>
  <c r="AC456" i="1"/>
  <c r="R745" i="1"/>
  <c r="GK745" i="1" s="1"/>
  <c r="CP36" i="1"/>
  <c r="O36" i="1" s="1"/>
  <c r="CP39" i="1"/>
  <c r="AF279" i="1"/>
  <c r="R187" i="1"/>
  <c r="GK187" i="1" s="1"/>
  <c r="O52" i="1"/>
  <c r="AL191" i="1"/>
  <c r="CP105" i="1"/>
  <c r="O105" i="1" s="1"/>
  <c r="O271" i="1"/>
  <c r="CP244" i="1"/>
  <c r="O244" i="1" s="1"/>
  <c r="CP272" i="1"/>
  <c r="O272" i="1" s="1"/>
  <c r="O448" i="1"/>
  <c r="CP453" i="1"/>
  <c r="O453" i="1" s="1"/>
  <c r="GP544" i="1"/>
  <c r="CP731" i="1"/>
  <c r="O731" i="1" s="1"/>
  <c r="Q745" i="1"/>
  <c r="AK333" i="1"/>
  <c r="AK509" i="1"/>
  <c r="CP630" i="1"/>
  <c r="O630" i="1" s="1"/>
  <c r="U745" i="1"/>
  <c r="AH368" i="1"/>
  <c r="AH550" i="1"/>
  <c r="R641" i="1"/>
  <c r="AK603" i="1"/>
  <c r="R449" i="1"/>
  <c r="CP832" i="1"/>
  <c r="O832" i="1" s="1"/>
  <c r="CP836" i="1"/>
  <c r="O836" i="1" s="1"/>
  <c r="CP926" i="1"/>
  <c r="CP934" i="1"/>
  <c r="O934" i="1" s="1"/>
  <c r="AH456" i="1"/>
  <c r="GK934" i="1"/>
  <c r="CP992" i="1"/>
  <c r="O992" i="1" s="1"/>
  <c r="AI941" i="1"/>
  <c r="GP828" i="1"/>
  <c r="W745" i="1"/>
  <c r="GX44" i="1"/>
  <c r="D35" i="6"/>
  <c r="N83" i="8"/>
  <c r="CZ361" i="1"/>
  <c r="Y361" i="1" s="1"/>
  <c r="N143" i="8"/>
  <c r="R506" i="1"/>
  <c r="N206" i="8"/>
  <c r="CZ632" i="1"/>
  <c r="Y632" i="1" s="1"/>
  <c r="L282" i="8"/>
  <c r="N282" i="8"/>
  <c r="N293" i="8"/>
  <c r="L293" i="8"/>
  <c r="N297" i="8"/>
  <c r="L297" i="8"/>
  <c r="N301" i="8"/>
  <c r="L301" i="8"/>
  <c r="N305" i="8"/>
  <c r="L305" i="8"/>
  <c r="N311" i="8"/>
  <c r="L311" i="8"/>
  <c r="GK735" i="1"/>
  <c r="L330" i="8"/>
  <c r="N330" i="8"/>
  <c r="L339" i="8"/>
  <c r="N339" i="8"/>
  <c r="GK740" i="1"/>
  <c r="GK831" i="1"/>
  <c r="GK835" i="1"/>
  <c r="R921" i="1"/>
  <c r="GK921" i="1" s="1"/>
  <c r="N415" i="8"/>
  <c r="L415" i="8"/>
  <c r="N428" i="8"/>
  <c r="L428" i="8"/>
  <c r="N437" i="8"/>
  <c r="L437" i="8"/>
  <c r="N451" i="8"/>
  <c r="L451" i="8"/>
  <c r="R37" i="1"/>
  <c r="GK37" i="1" s="1"/>
  <c r="GX47" i="1"/>
  <c r="D38" i="6"/>
  <c r="I57" i="8"/>
  <c r="L87" i="8"/>
  <c r="N87" i="8"/>
  <c r="L89" i="8"/>
  <c r="N89" i="8"/>
  <c r="L93" i="8"/>
  <c r="N93" i="8"/>
  <c r="N132" i="8"/>
  <c r="CP361" i="1"/>
  <c r="O361" i="1" s="1"/>
  <c r="N135" i="8"/>
  <c r="N180" i="8"/>
  <c r="N182" i="8"/>
  <c r="N193" i="8"/>
  <c r="N214" i="8"/>
  <c r="CZ638" i="1"/>
  <c r="Y638" i="1" s="1"/>
  <c r="R644" i="1"/>
  <c r="GK644" i="1" s="1"/>
  <c r="R645" i="1"/>
  <c r="L348" i="8"/>
  <c r="N348" i="8"/>
  <c r="AD795" i="1"/>
  <c r="Q799" i="1"/>
  <c r="CZ831" i="1"/>
  <c r="Y831" i="1" s="1"/>
  <c r="N419" i="8"/>
  <c r="L419" i="8"/>
  <c r="N443" i="8"/>
  <c r="L443" i="8"/>
  <c r="CP938" i="1"/>
  <c r="O938" i="1" s="1"/>
  <c r="AQ107" i="1"/>
  <c r="BD102" i="1"/>
  <c r="BK107" i="1"/>
  <c r="R365" i="1"/>
  <c r="GK365" i="1" s="1"/>
  <c r="N186" i="8"/>
  <c r="GK539" i="1"/>
  <c r="N200" i="8"/>
  <c r="N203" i="8"/>
  <c r="N201" i="8"/>
  <c r="W644" i="1"/>
  <c r="CZ726" i="1"/>
  <c r="Y726" i="1" s="1"/>
  <c r="CY726" i="1"/>
  <c r="X726" i="1" s="1"/>
  <c r="N314" i="8"/>
  <c r="L314" i="8"/>
  <c r="R737" i="1"/>
  <c r="CZ826" i="1"/>
  <c r="Y826" i="1" s="1"/>
  <c r="AI896" i="1"/>
  <c r="N432" i="8"/>
  <c r="L432" i="8"/>
  <c r="N453" i="8"/>
  <c r="L453" i="8"/>
  <c r="V44" i="1"/>
  <c r="N57" i="8"/>
  <c r="Q47" i="1"/>
  <c r="CY49" i="1"/>
  <c r="X49" i="1" s="1"/>
  <c r="CZ49" i="1"/>
  <c r="Y49" i="1" s="1"/>
  <c r="R358" i="1"/>
  <c r="GK358" i="1" s="1"/>
  <c r="GK361" i="1"/>
  <c r="R445" i="1"/>
  <c r="N190" i="8"/>
  <c r="GK538" i="1"/>
  <c r="GK545" i="1"/>
  <c r="CZ634" i="1"/>
  <c r="Y634" i="1" s="1"/>
  <c r="L325" i="8"/>
  <c r="N325" i="8"/>
  <c r="L328" i="8"/>
  <c r="N328" i="8"/>
  <c r="CZ833" i="1"/>
  <c r="Y833" i="1" s="1"/>
  <c r="N411" i="8"/>
  <c r="L411" i="8"/>
  <c r="R927" i="1"/>
  <c r="N422" i="8"/>
  <c r="L422" i="8"/>
  <c r="R931" i="1"/>
  <c r="N448" i="8"/>
  <c r="CP547" i="1"/>
  <c r="O547" i="1" s="1"/>
  <c r="AH191" i="1"/>
  <c r="U644" i="1"/>
  <c r="AH648" i="1" s="1"/>
  <c r="CZ1040" i="1"/>
  <c r="Y1040" i="1" s="1"/>
  <c r="AG54" i="1"/>
  <c r="AJ279" i="1"/>
  <c r="AK191" i="1"/>
  <c r="R41" i="1"/>
  <c r="GK41" i="1" s="1"/>
  <c r="R40" i="1"/>
  <c r="GK40" i="1" s="1"/>
  <c r="R363" i="1"/>
  <c r="GK363" i="1" s="1"/>
  <c r="CP535" i="1"/>
  <c r="O535" i="1" s="1"/>
  <c r="CP451" i="1"/>
  <c r="O451" i="1" s="1"/>
  <c r="CP507" i="1"/>
  <c r="O507" i="1" s="1"/>
  <c r="R329" i="1"/>
  <c r="AH701" i="1"/>
  <c r="R601" i="1"/>
  <c r="R330" i="1"/>
  <c r="GK330" i="1" s="1"/>
  <c r="O452" i="1"/>
  <c r="CP546" i="1"/>
  <c r="O546" i="1" s="1"/>
  <c r="CP840" i="1"/>
  <c r="O840" i="1" s="1"/>
  <c r="CP932" i="1"/>
  <c r="CP1041" i="1"/>
  <c r="O1041" i="1" s="1"/>
  <c r="CP740" i="1"/>
  <c r="O740" i="1" s="1"/>
  <c r="GP922" i="1"/>
  <c r="AD701" i="1"/>
  <c r="AG941" i="1"/>
  <c r="GP925" i="1"/>
  <c r="AH941" i="1"/>
  <c r="AK420" i="1"/>
  <c r="CP734" i="1"/>
  <c r="O734" i="1" s="1"/>
  <c r="CP737" i="1"/>
  <c r="O737" i="1" s="1"/>
  <c r="R32" i="1"/>
  <c r="R104" i="1"/>
  <c r="L82" i="8"/>
  <c r="N82" i="8"/>
  <c r="N130" i="8"/>
  <c r="R359" i="1"/>
  <c r="N145" i="8"/>
  <c r="N208" i="8"/>
  <c r="N210" i="8"/>
  <c r="GK638" i="1"/>
  <c r="N294" i="8"/>
  <c r="L294" i="8"/>
  <c r="N298" i="8"/>
  <c r="L298" i="8"/>
  <c r="N302" i="8"/>
  <c r="L302" i="8"/>
  <c r="N306" i="8"/>
  <c r="L306" i="8"/>
  <c r="N312" i="8"/>
  <c r="L312" i="8"/>
  <c r="R732" i="1"/>
  <c r="L321" i="8"/>
  <c r="N321" i="8"/>
  <c r="R734" i="1"/>
  <c r="GK734" i="1" s="1"/>
  <c r="GK738" i="1"/>
  <c r="L337" i="8"/>
  <c r="N337" i="8"/>
  <c r="L343" i="8"/>
  <c r="N343" i="8"/>
  <c r="N416" i="8"/>
  <c r="L416" i="8"/>
  <c r="CY931" i="1"/>
  <c r="X931" i="1" s="1"/>
  <c r="CZ931" i="1"/>
  <c r="Y931" i="1" s="1"/>
  <c r="N429" i="8"/>
  <c r="L429" i="8"/>
  <c r="CY933" i="1"/>
  <c r="X933" i="1" s="1"/>
  <c r="N434" i="8"/>
  <c r="L434" i="8"/>
  <c r="N438" i="8"/>
  <c r="L438" i="8"/>
  <c r="N452" i="8"/>
  <c r="L452" i="8"/>
  <c r="CY45" i="1"/>
  <c r="X45" i="1" s="1"/>
  <c r="CZ45" i="1"/>
  <c r="Y45" i="1" s="1"/>
  <c r="L86" i="8"/>
  <c r="N86" i="8"/>
  <c r="N88" i="8"/>
  <c r="L91" i="8"/>
  <c r="N91" i="8"/>
  <c r="L97" i="8"/>
  <c r="N97" i="8"/>
  <c r="N137" i="8"/>
  <c r="GK448" i="1"/>
  <c r="N178" i="8"/>
  <c r="N184" i="8"/>
  <c r="N181" i="8"/>
  <c r="N212" i="8"/>
  <c r="N213" i="8"/>
  <c r="GK636" i="1"/>
  <c r="V644" i="1"/>
  <c r="AI648" i="1" s="1"/>
  <c r="BF696" i="1"/>
  <c r="AS701" i="1"/>
  <c r="L345" i="8"/>
  <c r="N345" i="8"/>
  <c r="L347" i="8"/>
  <c r="N347" i="8"/>
  <c r="GK836" i="1"/>
  <c r="L409" i="8"/>
  <c r="N409" i="8"/>
  <c r="L420" i="8"/>
  <c r="N420" i="8"/>
  <c r="N444" i="8"/>
  <c r="L444" i="8"/>
  <c r="U44" i="1"/>
  <c r="AH54" i="1" s="1"/>
  <c r="R189" i="1"/>
  <c r="GK189" i="1" s="1"/>
  <c r="R274" i="1"/>
  <c r="AH333" i="1"/>
  <c r="N204" i="8"/>
  <c r="N198" i="8"/>
  <c r="N221" i="8"/>
  <c r="GK634" i="1"/>
  <c r="CZ636" i="1"/>
  <c r="Y636" i="1" s="1"/>
  <c r="W646" i="1"/>
  <c r="R731" i="1"/>
  <c r="GK731" i="1" s="1"/>
  <c r="L315" i="8"/>
  <c r="N315" i="8"/>
  <c r="R742" i="1"/>
  <c r="GK742" i="1" s="1"/>
  <c r="GK833" i="1"/>
  <c r="CZ838" i="1"/>
  <c r="Y838" i="1" s="1"/>
  <c r="CY838" i="1"/>
  <c r="X838" i="1" s="1"/>
  <c r="CZ839" i="1"/>
  <c r="Y839" i="1" s="1"/>
  <c r="CY839" i="1"/>
  <c r="X839" i="1" s="1"/>
  <c r="GK840" i="1"/>
  <c r="R924" i="1"/>
  <c r="GK924" i="1" s="1"/>
  <c r="GP924" i="1" s="1"/>
  <c r="N433" i="8"/>
  <c r="L433" i="8"/>
  <c r="N454" i="8"/>
  <c r="L454" i="8"/>
  <c r="R44" i="1"/>
  <c r="GK44" i="1" s="1"/>
  <c r="W47" i="1"/>
  <c r="GK243" i="1"/>
  <c r="BF356" i="1"/>
  <c r="AS368" i="1"/>
  <c r="R360" i="1"/>
  <c r="GK360" i="1" s="1"/>
  <c r="N134" i="8"/>
  <c r="CP450" i="1"/>
  <c r="O450" i="1" s="1"/>
  <c r="N189" i="8"/>
  <c r="L219" i="8"/>
  <c r="CP631" i="1"/>
  <c r="O631" i="1" s="1"/>
  <c r="GM631" i="1" s="1"/>
  <c r="T644" i="1"/>
  <c r="AG648" i="1" s="1"/>
  <c r="T646" i="1"/>
  <c r="L324" i="8"/>
  <c r="N324" i="8"/>
  <c r="L327" i="8"/>
  <c r="N327" i="8"/>
  <c r="GK830" i="1"/>
  <c r="N402" i="8"/>
  <c r="L407" i="8"/>
  <c r="N407" i="8"/>
  <c r="N412" i="8"/>
  <c r="L412" i="8"/>
  <c r="N413" i="8"/>
  <c r="L413" i="8"/>
  <c r="N423" i="8"/>
  <c r="L423" i="8"/>
  <c r="N424" i="8"/>
  <c r="L424" i="8"/>
  <c r="GK938" i="1"/>
  <c r="CP37" i="1"/>
  <c r="O37" i="1" s="1"/>
  <c r="GK35" i="1"/>
  <c r="CP35" i="1"/>
  <c r="O35" i="1" s="1"/>
  <c r="AJ54" i="1"/>
  <c r="CP47" i="1"/>
  <c r="O47" i="1" s="1"/>
  <c r="CP51" i="1"/>
  <c r="O51" i="1" s="1"/>
  <c r="R184" i="1"/>
  <c r="R186" i="1"/>
  <c r="R188" i="1"/>
  <c r="GK188" i="1" s="1"/>
  <c r="O46" i="1"/>
  <c r="AL107" i="1"/>
  <c r="GM361" i="1"/>
  <c r="AH279" i="1"/>
  <c r="CP364" i="1"/>
  <c r="O364" i="1" s="1"/>
  <c r="AK159" i="1"/>
  <c r="AD550" i="1"/>
  <c r="GP634" i="1"/>
  <c r="U743" i="1"/>
  <c r="I350" i="8"/>
  <c r="D167" i="6"/>
  <c r="AK799" i="1"/>
  <c r="CP733" i="1"/>
  <c r="O733" i="1" s="1"/>
  <c r="R642" i="1"/>
  <c r="GK642" i="1" s="1"/>
  <c r="O539" i="1"/>
  <c r="CP645" i="1"/>
  <c r="O645" i="1" s="1"/>
  <c r="CP735" i="1"/>
  <c r="O735" i="1" s="1"/>
  <c r="GP631" i="1"/>
  <c r="CP642" i="1"/>
  <c r="O642" i="1" s="1"/>
  <c r="CP894" i="1"/>
  <c r="O894" i="1" s="1"/>
  <c r="CP928" i="1"/>
  <c r="O928" i="1" s="1"/>
  <c r="CP1042" i="1"/>
  <c r="O1042" i="1" s="1"/>
  <c r="CP729" i="1"/>
  <c r="O729" i="1" s="1"/>
  <c r="CP830" i="1"/>
  <c r="O830" i="1" s="1"/>
  <c r="CP834" i="1"/>
  <c r="O834" i="1" s="1"/>
  <c r="CP930" i="1"/>
  <c r="P745" i="1"/>
  <c r="AL420" i="1"/>
  <c r="GM925" i="1"/>
  <c r="AD941" i="1"/>
  <c r="L81" i="8"/>
  <c r="N81" i="8"/>
  <c r="N129" i="8"/>
  <c r="N144" i="8"/>
  <c r="R534" i="1"/>
  <c r="CZ538" i="1"/>
  <c r="Y538" i="1" s="1"/>
  <c r="CY538" i="1"/>
  <c r="X538" i="1" s="1"/>
  <c r="N207" i="8"/>
  <c r="N205" i="8"/>
  <c r="N226" i="8"/>
  <c r="N295" i="8"/>
  <c r="L295" i="8"/>
  <c r="N299" i="8"/>
  <c r="L299" i="8"/>
  <c r="N303" i="8"/>
  <c r="L303" i="8"/>
  <c r="N313" i="8"/>
  <c r="L313" i="8"/>
  <c r="L320" i="8"/>
  <c r="N320" i="8"/>
  <c r="L329" i="8"/>
  <c r="N329" i="8"/>
  <c r="L341" i="8"/>
  <c r="N341" i="8"/>
  <c r="L338" i="8"/>
  <c r="N338" i="8"/>
  <c r="N417" i="8"/>
  <c r="L417" i="8"/>
  <c r="N426" i="8"/>
  <c r="L426" i="8"/>
  <c r="N430" i="8"/>
  <c r="L430" i="8"/>
  <c r="N435" i="8"/>
  <c r="L435" i="8"/>
  <c r="N439" i="8"/>
  <c r="L439" i="8"/>
  <c r="R49" i="1"/>
  <c r="GK49" i="1" s="1"/>
  <c r="L90" i="8"/>
  <c r="N90" i="8"/>
  <c r="L95" i="8"/>
  <c r="N95" i="8"/>
  <c r="N92" i="8"/>
  <c r="GK277" i="1"/>
  <c r="R331" i="1"/>
  <c r="GK331" i="1" s="1"/>
  <c r="CZ359" i="1"/>
  <c r="Y359" i="1" s="1"/>
  <c r="CY359" i="1"/>
  <c r="X359" i="1" s="1"/>
  <c r="L136" i="8"/>
  <c r="N136" i="8"/>
  <c r="N177" i="8"/>
  <c r="N179" i="8"/>
  <c r="CP538" i="1"/>
  <c r="O538" i="1" s="1"/>
  <c r="N192" i="8"/>
  <c r="GK541" i="1"/>
  <c r="N216" i="8"/>
  <c r="N217" i="8"/>
  <c r="I287" i="8"/>
  <c r="D142" i="6"/>
  <c r="GX644" i="1"/>
  <c r="CY699" i="1"/>
  <c r="X699" i="1" s="1"/>
  <c r="L349" i="8"/>
  <c r="N349" i="8"/>
  <c r="L346" i="8"/>
  <c r="N346" i="8"/>
  <c r="L351" i="8"/>
  <c r="CY825" i="1"/>
  <c r="X825" i="1" s="1"/>
  <c r="R893" i="1"/>
  <c r="N410" i="8"/>
  <c r="GK928" i="1"/>
  <c r="N441" i="8"/>
  <c r="L441" i="8"/>
  <c r="N445" i="8"/>
  <c r="L445" i="8"/>
  <c r="CY935" i="1"/>
  <c r="X935" i="1" s="1"/>
  <c r="CZ935" i="1"/>
  <c r="Y935" i="1" s="1"/>
  <c r="Q44" i="1"/>
  <c r="AD54" i="1" s="1"/>
  <c r="R105" i="1"/>
  <c r="GK105" i="1" s="1"/>
  <c r="R271" i="1"/>
  <c r="N188" i="8"/>
  <c r="N195" i="8"/>
  <c r="N202" i="8"/>
  <c r="R600" i="1"/>
  <c r="R628" i="1"/>
  <c r="GK628" i="1" s="1"/>
  <c r="CP638" i="1"/>
  <c r="O638" i="1" s="1"/>
  <c r="GP638" i="1" s="1"/>
  <c r="I288" i="8"/>
  <c r="D144" i="6"/>
  <c r="GX646" i="1"/>
  <c r="O646" i="1" s="1"/>
  <c r="N292" i="8"/>
  <c r="L292" i="8"/>
  <c r="R729" i="1"/>
  <c r="GK729" i="1" s="1"/>
  <c r="N308" i="8"/>
  <c r="L308" i="8"/>
  <c r="L317" i="8"/>
  <c r="N317" i="8"/>
  <c r="L318" i="8"/>
  <c r="N318" i="8"/>
  <c r="R929" i="1"/>
  <c r="GK929" i="1" s="1"/>
  <c r="GP929" i="1" s="1"/>
  <c r="N455" i="8"/>
  <c r="L455" i="8"/>
  <c r="CY48" i="1"/>
  <c r="X48" i="1" s="1"/>
  <c r="CZ48" i="1"/>
  <c r="Y48" i="1" s="1"/>
  <c r="N133" i="8"/>
  <c r="GK454" i="1"/>
  <c r="CP542" i="1"/>
  <c r="O542" i="1" s="1"/>
  <c r="Q644" i="1"/>
  <c r="AD648" i="1" s="1"/>
  <c r="L323" i="8"/>
  <c r="N323" i="8"/>
  <c r="L326" i="8"/>
  <c r="N326" i="8"/>
  <c r="CY741" i="1"/>
  <c r="X741" i="1" s="1"/>
  <c r="CZ741" i="1"/>
  <c r="Y741" i="1" s="1"/>
  <c r="N403" i="8"/>
  <c r="CY923" i="1"/>
  <c r="X923" i="1" s="1"/>
  <c r="GP923" i="1" s="1"/>
  <c r="N414" i="8"/>
  <c r="L414" i="8"/>
  <c r="GK930" i="1"/>
  <c r="N425" i="8"/>
  <c r="L425" i="8"/>
  <c r="R933" i="1"/>
  <c r="N447" i="8"/>
  <c r="V47" i="1"/>
  <c r="AL799" i="1"/>
  <c r="GM45" i="1"/>
  <c r="GP45" i="1"/>
  <c r="AG356" i="1"/>
  <c r="T368" i="1"/>
  <c r="F216" i="1"/>
  <c r="AO151" i="1"/>
  <c r="AJ269" i="1"/>
  <c r="W279" i="1"/>
  <c r="W368" i="1"/>
  <c r="AJ356" i="1"/>
  <c r="F217" i="1"/>
  <c r="AP151" i="1"/>
  <c r="GM243" i="1"/>
  <c r="GP243" i="1"/>
  <c r="GM275" i="1"/>
  <c r="GP275" i="1"/>
  <c r="GM273" i="1"/>
  <c r="GP273" i="1"/>
  <c r="AD356" i="1"/>
  <c r="Q368" i="1"/>
  <c r="Y509" i="1"/>
  <c r="AL504" i="1"/>
  <c r="BJ456" i="1"/>
  <c r="BL456" i="1"/>
  <c r="P456" i="1"/>
  <c r="AC443" i="1"/>
  <c r="BI456" i="1"/>
  <c r="AG822" i="1"/>
  <c r="T843" i="1"/>
  <c r="GP935" i="1"/>
  <c r="GM935" i="1"/>
  <c r="W54" i="1"/>
  <c r="AJ30" i="1"/>
  <c r="GM41" i="1"/>
  <c r="GP41" i="1"/>
  <c r="T279" i="1"/>
  <c r="AG269" i="1"/>
  <c r="U279" i="1"/>
  <c r="AH269" i="1"/>
  <c r="AJ919" i="1"/>
  <c r="W941" i="1"/>
  <c r="AG919" i="1"/>
  <c r="T941" i="1"/>
  <c r="U941" i="1"/>
  <c r="AH919" i="1"/>
  <c r="GM49" i="1"/>
  <c r="GP49" i="1"/>
  <c r="GM50" i="1"/>
  <c r="GP50" i="1"/>
  <c r="AF269" i="1"/>
  <c r="S279" i="1"/>
  <c r="GM448" i="1"/>
  <c r="GP448" i="1"/>
  <c r="AJ532" i="1"/>
  <c r="W550" i="1"/>
  <c r="AK504" i="1"/>
  <c r="X509" i="1"/>
  <c r="AI919" i="1"/>
  <c r="V941" i="1"/>
  <c r="AG30" i="1"/>
  <c r="T54" i="1"/>
  <c r="BM182" i="1"/>
  <c r="AZ191" i="1"/>
  <c r="AZ182" i="1" s="1"/>
  <c r="AI182" i="1"/>
  <c r="V191" i="1"/>
  <c r="GP330" i="1"/>
  <c r="GM330" i="1"/>
  <c r="F174" i="1"/>
  <c r="V212" i="1"/>
  <c r="V155" i="1"/>
  <c r="AS102" i="1"/>
  <c r="F117" i="1"/>
  <c r="AS128" i="1"/>
  <c r="GM52" i="1"/>
  <c r="GP52" i="1"/>
  <c r="AL182" i="1"/>
  <c r="Y191" i="1"/>
  <c r="AS239" i="1"/>
  <c r="F256" i="1"/>
  <c r="AI239" i="1"/>
  <c r="V246" i="1"/>
  <c r="CZ451" i="1"/>
  <c r="Y451" i="1" s="1"/>
  <c r="CY451" i="1"/>
  <c r="X451" i="1" s="1"/>
  <c r="AO532" i="1"/>
  <c r="F554" i="1"/>
  <c r="AG239" i="1"/>
  <c r="T246" i="1"/>
  <c r="GP535" i="1"/>
  <c r="GM535" i="1"/>
  <c r="GM241" i="1"/>
  <c r="AB246" i="1"/>
  <c r="GP241" i="1"/>
  <c r="CP274" i="1"/>
  <c r="O274" i="1" s="1"/>
  <c r="AC279" i="1"/>
  <c r="V333" i="1"/>
  <c r="AI327" i="1"/>
  <c r="CZ449" i="1"/>
  <c r="Y449" i="1" s="1"/>
  <c r="CY449" i="1"/>
  <c r="X449" i="1" s="1"/>
  <c r="AK155" i="1"/>
  <c r="X159" i="1"/>
  <c r="BM239" i="1"/>
  <c r="AZ246" i="1"/>
  <c r="Q550" i="1"/>
  <c r="AD532" i="1"/>
  <c r="AK795" i="1"/>
  <c r="X799" i="1"/>
  <c r="AF327" i="1"/>
  <c r="S333" i="1"/>
  <c r="BM416" i="1"/>
  <c r="AZ420" i="1"/>
  <c r="V504" i="1"/>
  <c r="F524" i="1"/>
  <c r="GM630" i="1"/>
  <c r="GP630" i="1"/>
  <c r="AG532" i="1"/>
  <c r="T550" i="1"/>
  <c r="T571" i="1" s="1"/>
  <c r="AH532" i="1"/>
  <c r="U550" i="1"/>
  <c r="AG598" i="1"/>
  <c r="T603" i="1"/>
  <c r="BM30" i="1"/>
  <c r="AZ54" i="1"/>
  <c r="AX598" i="1"/>
  <c r="GM643" i="1"/>
  <c r="GP643" i="1"/>
  <c r="GP37" i="1"/>
  <c r="GM37" i="1"/>
  <c r="CZ44" i="1"/>
  <c r="Y44" i="1" s="1"/>
  <c r="CY44" i="1"/>
  <c r="X44" i="1" s="1"/>
  <c r="AT102" i="1"/>
  <c r="AT128" i="1"/>
  <c r="F118" i="1"/>
  <c r="GM242" i="1"/>
  <c r="GP242" i="1"/>
  <c r="GM47" i="1"/>
  <c r="GP47" i="1"/>
  <c r="AC159" i="1"/>
  <c r="CP157" i="1"/>
  <c r="O157" i="1" s="1"/>
  <c r="AX159" i="1"/>
  <c r="BK155" i="1"/>
  <c r="AK182" i="1"/>
  <c r="X191" i="1"/>
  <c r="BG182" i="1"/>
  <c r="AT191" i="1"/>
  <c r="Y107" i="1"/>
  <c r="AL102" i="1"/>
  <c r="CZ244" i="1"/>
  <c r="Y244" i="1" s="1"/>
  <c r="CY244" i="1"/>
  <c r="X244" i="1" s="1"/>
  <c r="AS279" i="1"/>
  <c r="BF269" i="1"/>
  <c r="AF102" i="1"/>
  <c r="S107" i="1"/>
  <c r="AJ327" i="1"/>
  <c r="W333" i="1"/>
  <c r="CZ362" i="1"/>
  <c r="Y362" i="1" s="1"/>
  <c r="CY362" i="1"/>
  <c r="X362" i="1" s="1"/>
  <c r="CZ447" i="1"/>
  <c r="Y447" i="1" s="1"/>
  <c r="CY447" i="1"/>
  <c r="X447" i="1" s="1"/>
  <c r="F481" i="1"/>
  <c r="AO412" i="1"/>
  <c r="GM358" i="1"/>
  <c r="GP358" i="1"/>
  <c r="GP363" i="1"/>
  <c r="GM363" i="1"/>
  <c r="AQ598" i="1"/>
  <c r="F609" i="1"/>
  <c r="AO356" i="1"/>
  <c r="AO389" i="1"/>
  <c r="F372" i="1"/>
  <c r="BF443" i="1"/>
  <c r="AS456" i="1"/>
  <c r="GP507" i="1"/>
  <c r="GM507" i="1"/>
  <c r="F608" i="1"/>
  <c r="AP598" i="1"/>
  <c r="Q102" i="1"/>
  <c r="Q128" i="1"/>
  <c r="F114" i="1"/>
  <c r="AF155" i="1"/>
  <c r="S159" i="1"/>
  <c r="W509" i="1"/>
  <c r="AJ504" i="1"/>
  <c r="GP731" i="1"/>
  <c r="GM731" i="1"/>
  <c r="CZ742" i="1"/>
  <c r="Y742" i="1" s="1"/>
  <c r="CY742" i="1"/>
  <c r="X742" i="1" s="1"/>
  <c r="R159" i="1"/>
  <c r="AE155" i="1"/>
  <c r="AQ182" i="1"/>
  <c r="F197" i="1"/>
  <c r="AK327" i="1"/>
  <c r="X333" i="1"/>
  <c r="AQ327" i="1"/>
  <c r="F339" i="1"/>
  <c r="AQ389" i="1"/>
  <c r="GM365" i="1"/>
  <c r="GP365" i="1"/>
  <c r="CP628" i="1"/>
  <c r="O628" i="1" s="1"/>
  <c r="AC648" i="1"/>
  <c r="BM279" i="1"/>
  <c r="BC269" i="1"/>
  <c r="AP279" i="1"/>
  <c r="BJ420" i="1"/>
  <c r="BI420" i="1"/>
  <c r="AC416" i="1"/>
  <c r="BL420" i="1"/>
  <c r="P420" i="1"/>
  <c r="GP733" i="1"/>
  <c r="GM733" i="1"/>
  <c r="T155" i="1"/>
  <c r="T212" i="1"/>
  <c r="F172" i="1"/>
  <c r="BK269" i="1"/>
  <c r="AX279" i="1"/>
  <c r="AX269" i="1" s="1"/>
  <c r="AT416" i="1"/>
  <c r="AT477" i="1"/>
  <c r="F431" i="1"/>
  <c r="AH356" i="1"/>
  <c r="U368" i="1"/>
  <c r="GM418" i="1"/>
  <c r="BE420" i="1" s="1"/>
  <c r="AB420" i="1"/>
  <c r="GP418" i="1"/>
  <c r="BH420" i="1" s="1"/>
  <c r="AH504" i="1"/>
  <c r="U509" i="1"/>
  <c r="GM539" i="1"/>
  <c r="GP539" i="1"/>
  <c r="AH626" i="1"/>
  <c r="U648" i="1"/>
  <c r="BK696" i="1"/>
  <c r="AX701" i="1"/>
  <c r="GP735" i="1"/>
  <c r="GM735" i="1"/>
  <c r="AQ30" i="1"/>
  <c r="F60" i="1"/>
  <c r="AQ75" i="1"/>
  <c r="F618" i="1"/>
  <c r="V598" i="1"/>
  <c r="GP642" i="1"/>
  <c r="GM642" i="1"/>
  <c r="W795" i="1"/>
  <c r="F815" i="1"/>
  <c r="CZ830" i="1"/>
  <c r="Y830" i="1" s="1"/>
  <c r="CY830" i="1"/>
  <c r="X830" i="1" s="1"/>
  <c r="CZ832" i="1"/>
  <c r="Y832" i="1" s="1"/>
  <c r="CY832" i="1"/>
  <c r="X832" i="1" s="1"/>
  <c r="CZ834" i="1"/>
  <c r="Y834" i="1" s="1"/>
  <c r="CY834" i="1"/>
  <c r="X834" i="1" s="1"/>
  <c r="CZ836" i="1"/>
  <c r="Y836" i="1" s="1"/>
  <c r="CY836" i="1"/>
  <c r="X836" i="1" s="1"/>
  <c r="AS941" i="1"/>
  <c r="BF919" i="1"/>
  <c r="CZ937" i="1"/>
  <c r="Y937" i="1" s="1"/>
  <c r="CY937" i="1"/>
  <c r="X937" i="1" s="1"/>
  <c r="F1025" i="1"/>
  <c r="AS985" i="1"/>
  <c r="GM839" i="1"/>
  <c r="GP839" i="1"/>
  <c r="F673" i="1"/>
  <c r="AO594" i="1"/>
  <c r="AE822" i="1"/>
  <c r="R843" i="1"/>
  <c r="AZ891" i="1"/>
  <c r="AP443" i="1"/>
  <c r="F461" i="1"/>
  <c r="AP477" i="1"/>
  <c r="AS598" i="1"/>
  <c r="F613" i="1"/>
  <c r="AS669" i="1"/>
  <c r="GM538" i="1"/>
  <c r="GP538" i="1"/>
  <c r="U603" i="1"/>
  <c r="AH598" i="1"/>
  <c r="AJ696" i="1"/>
  <c r="W701" i="1"/>
  <c r="GM827" i="1"/>
  <c r="GP827" i="1"/>
  <c r="F1055" i="1"/>
  <c r="AT1038" i="1"/>
  <c r="V701" i="1"/>
  <c r="AI696" i="1"/>
  <c r="GM829" i="1"/>
  <c r="GP829" i="1"/>
  <c r="GM837" i="1"/>
  <c r="GP837" i="1"/>
  <c r="AO891" i="1"/>
  <c r="F900" i="1"/>
  <c r="AO962" i="1"/>
  <c r="AT919" i="1"/>
  <c r="F952" i="1"/>
  <c r="AS1044" i="1"/>
  <c r="BF1038" i="1"/>
  <c r="CZ928" i="1"/>
  <c r="Y928" i="1" s="1"/>
  <c r="CY928" i="1"/>
  <c r="X928" i="1" s="1"/>
  <c r="CP185" i="1"/>
  <c r="O185" i="1" s="1"/>
  <c r="AB191" i="1" s="1"/>
  <c r="AC191" i="1"/>
  <c r="W416" i="1"/>
  <c r="F436" i="1"/>
  <c r="Y420" i="1"/>
  <c r="AL416" i="1"/>
  <c r="AX420" i="1"/>
  <c r="BK416" i="1"/>
  <c r="GP734" i="1"/>
  <c r="GM734" i="1"/>
  <c r="AX504" i="1"/>
  <c r="GP738" i="1"/>
  <c r="GM738" i="1"/>
  <c r="AO795" i="1"/>
  <c r="F803" i="1"/>
  <c r="AO864" i="1"/>
  <c r="W1044" i="1"/>
  <c r="AJ1038" i="1"/>
  <c r="AB994" i="1"/>
  <c r="F1049" i="1"/>
  <c r="AP1038" i="1"/>
  <c r="Q941" i="1"/>
  <c r="AD919" i="1"/>
  <c r="BK822" i="1"/>
  <c r="AX843" i="1"/>
  <c r="AX822" i="1" s="1"/>
  <c r="F946" i="1"/>
  <c r="AP919" i="1"/>
  <c r="AO985" i="1"/>
  <c r="F1019" i="1"/>
  <c r="AE1038" i="1"/>
  <c r="R1044" i="1"/>
  <c r="AZ843" i="1"/>
  <c r="AZ822" i="1" s="1"/>
  <c r="BM822" i="1"/>
  <c r="W1015" i="1"/>
  <c r="W989" i="1"/>
  <c r="F1010" i="1"/>
  <c r="BM989" i="1"/>
  <c r="AZ994" i="1"/>
  <c r="AO30" i="1"/>
  <c r="AO75" i="1"/>
  <c r="F58" i="1"/>
  <c r="CP32" i="1"/>
  <c r="O32" i="1" s="1"/>
  <c r="AC54" i="1"/>
  <c r="CZ43" i="1"/>
  <c r="Y43" i="1" s="1"/>
  <c r="CY43" i="1"/>
  <c r="X43" i="1" s="1"/>
  <c r="GM48" i="1"/>
  <c r="GP48" i="1"/>
  <c r="CZ276" i="1"/>
  <c r="Y276" i="1" s="1"/>
  <c r="CY276" i="1"/>
  <c r="X276" i="1" s="1"/>
  <c r="AO443" i="1"/>
  <c r="F460" i="1"/>
  <c r="U102" i="1"/>
  <c r="F121" i="1"/>
  <c r="U128" i="1"/>
  <c r="S191" i="1"/>
  <c r="AF182" i="1"/>
  <c r="W191" i="1"/>
  <c r="AJ182" i="1"/>
  <c r="T128" i="1"/>
  <c r="F120" i="1"/>
  <c r="T102" i="1"/>
  <c r="BM102" i="1"/>
  <c r="AZ107" i="1"/>
  <c r="AK102" i="1"/>
  <c r="X107" i="1"/>
  <c r="BD239" i="1"/>
  <c r="AQ246" i="1"/>
  <c r="BK246" i="1"/>
  <c r="AI269" i="1"/>
  <c r="V279" i="1"/>
  <c r="GM105" i="1"/>
  <c r="GP105" i="1"/>
  <c r="AE239" i="1"/>
  <c r="R246" i="1"/>
  <c r="V102" i="1"/>
  <c r="V128" i="1"/>
  <c r="F122" i="1"/>
  <c r="GM536" i="1"/>
  <c r="GP536" i="1"/>
  <c r="AH239" i="1"/>
  <c r="U246" i="1"/>
  <c r="Y159" i="1"/>
  <c r="AL155" i="1"/>
  <c r="GM189" i="1"/>
  <c r="GP189" i="1"/>
  <c r="AP239" i="1"/>
  <c r="F251" i="1"/>
  <c r="AP300" i="1"/>
  <c r="BC356" i="1"/>
  <c r="BM368" i="1"/>
  <c r="AP368" i="1"/>
  <c r="V550" i="1"/>
  <c r="V571" i="1" s="1"/>
  <c r="AI532" i="1"/>
  <c r="CZ546" i="1"/>
  <c r="Y546" i="1" s="1"/>
  <c r="CY546" i="1"/>
  <c r="X546" i="1" s="1"/>
  <c r="CZ548" i="1"/>
  <c r="Y548" i="1" s="1"/>
  <c r="CY548" i="1"/>
  <c r="X548" i="1" s="1"/>
  <c r="GP629" i="1"/>
  <c r="GM629" i="1"/>
  <c r="GM635" i="1"/>
  <c r="GP635" i="1"/>
  <c r="CZ639" i="1"/>
  <c r="Y639" i="1" s="1"/>
  <c r="CY639" i="1"/>
  <c r="X639" i="1" s="1"/>
  <c r="GM730" i="1"/>
  <c r="GP730" i="1"/>
  <c r="GX745" i="1"/>
  <c r="V745" i="1"/>
  <c r="T745" i="1"/>
  <c r="BM327" i="1"/>
  <c r="AZ333" i="1"/>
  <c r="AQ456" i="1"/>
  <c r="BK456" i="1"/>
  <c r="BD443" i="1"/>
  <c r="BD532" i="1"/>
  <c r="AQ550" i="1"/>
  <c r="BK550" i="1"/>
  <c r="AT356" i="1"/>
  <c r="F379" i="1"/>
  <c r="BM504" i="1"/>
  <c r="AZ509" i="1"/>
  <c r="AT669" i="1"/>
  <c r="F614" i="1"/>
  <c r="AT598" i="1"/>
  <c r="AZ598" i="1"/>
  <c r="BD696" i="1"/>
  <c r="AQ701" i="1"/>
  <c r="S795" i="1"/>
  <c r="F808" i="1"/>
  <c r="BK30" i="1"/>
  <c r="AX54" i="1"/>
  <c r="AP30" i="1"/>
  <c r="F59" i="1"/>
  <c r="AP75" i="1"/>
  <c r="CZ698" i="1"/>
  <c r="Y698" i="1" s="1"/>
  <c r="CY698" i="1"/>
  <c r="X698" i="1" s="1"/>
  <c r="AF701" i="1"/>
  <c r="AS747" i="1"/>
  <c r="BF724" i="1"/>
  <c r="GM739" i="1"/>
  <c r="GP739" i="1"/>
  <c r="GP729" i="1"/>
  <c r="GM729" i="1"/>
  <c r="AS795" i="1"/>
  <c r="F809" i="1"/>
  <c r="CP726" i="1"/>
  <c r="O726" i="1" s="1"/>
  <c r="T864" i="1"/>
  <c r="F812" i="1"/>
  <c r="T795" i="1"/>
  <c r="BM550" i="1"/>
  <c r="AP550" i="1"/>
  <c r="BC532" i="1"/>
  <c r="BD626" i="1"/>
  <c r="AQ648" i="1"/>
  <c r="BK648" i="1"/>
  <c r="Q701" i="1"/>
  <c r="AD696" i="1"/>
  <c r="CY894" i="1"/>
  <c r="X894" i="1" s="1"/>
  <c r="CZ894" i="1"/>
  <c r="Y894" i="1" s="1"/>
  <c r="AC941" i="1"/>
  <c r="CP921" i="1"/>
  <c r="O921" i="1" s="1"/>
  <c r="AC1044" i="1"/>
  <c r="CP1040" i="1"/>
  <c r="O1040" i="1" s="1"/>
  <c r="GM728" i="1"/>
  <c r="GP728" i="1"/>
  <c r="GM831" i="1"/>
  <c r="GP831" i="1"/>
  <c r="F344" i="1"/>
  <c r="AT389" i="1"/>
  <c r="AT327" i="1"/>
  <c r="AK416" i="1"/>
  <c r="X420" i="1"/>
  <c r="AT443" i="1"/>
  <c r="F467" i="1"/>
  <c r="AP696" i="1"/>
  <c r="F706" i="1"/>
  <c r="AP768" i="1"/>
  <c r="F814" i="1"/>
  <c r="V795" i="1"/>
  <c r="F434" i="1"/>
  <c r="U416" i="1"/>
  <c r="AX891" i="1"/>
  <c r="T1038" i="1"/>
  <c r="F1057" i="1"/>
  <c r="F1059" i="1"/>
  <c r="V1038" i="1"/>
  <c r="U1044" i="1"/>
  <c r="AH1038" i="1"/>
  <c r="AQ822" i="1"/>
  <c r="F849" i="1"/>
  <c r="AF989" i="1"/>
  <c r="S994" i="1"/>
  <c r="F1009" i="1"/>
  <c r="V1015" i="1"/>
  <c r="V989" i="1"/>
  <c r="F909" i="1"/>
  <c r="T891" i="1"/>
  <c r="AP822" i="1"/>
  <c r="F848" i="1"/>
  <c r="AP864" i="1"/>
  <c r="AL246" i="1"/>
  <c r="AH747" i="1"/>
  <c r="O39" i="1"/>
  <c r="AK368" i="1"/>
  <c r="O277" i="1"/>
  <c r="O360" i="1"/>
  <c r="CP362" i="1"/>
  <c r="O362" i="1" s="1"/>
  <c r="AD456" i="1"/>
  <c r="CP447" i="1"/>
  <c r="O447" i="1" s="1"/>
  <c r="AJ843" i="1"/>
  <c r="CP445" i="1"/>
  <c r="O445" i="1" s="1"/>
  <c r="GM632" i="1"/>
  <c r="GM638" i="1"/>
  <c r="CP742" i="1"/>
  <c r="O742" i="1" s="1"/>
  <c r="W743" i="1"/>
  <c r="AF843" i="1"/>
  <c r="AK648" i="1"/>
  <c r="CP937" i="1"/>
  <c r="O937" i="1" s="1"/>
  <c r="AK994" i="1"/>
  <c r="GM828" i="1"/>
  <c r="O43" i="1"/>
  <c r="CP44" i="1"/>
  <c r="O44" i="1" s="1"/>
  <c r="AD333" i="1"/>
  <c r="AF246" i="1"/>
  <c r="AF368" i="1"/>
  <c r="CP276" i="1"/>
  <c r="O276" i="1" s="1"/>
  <c r="AJ456" i="1"/>
  <c r="O446" i="1"/>
  <c r="AD509" i="1"/>
  <c r="GP361" i="1"/>
  <c r="O454" i="1"/>
  <c r="O537" i="1"/>
  <c r="GM636" i="1"/>
  <c r="S745" i="1"/>
  <c r="S743" i="1"/>
  <c r="AE941" i="1"/>
  <c r="AL603" i="1"/>
  <c r="AF550" i="1"/>
  <c r="O744" i="1"/>
  <c r="GM544" i="1"/>
  <c r="O930" i="1"/>
  <c r="Q743" i="1"/>
  <c r="AD747" i="1" s="1"/>
  <c r="AE896" i="1"/>
  <c r="AK1044" i="1"/>
  <c r="AF648" i="1"/>
  <c r="AD1044" i="1"/>
  <c r="AC994" i="1"/>
  <c r="GP35" i="1"/>
  <c r="GM35" i="1"/>
  <c r="GM34" i="1"/>
  <c r="GP34" i="1"/>
  <c r="GP36" i="1"/>
  <c r="GM36" i="1"/>
  <c r="GM40" i="1"/>
  <c r="GP40" i="1"/>
  <c r="F201" i="1"/>
  <c r="AS182" i="1"/>
  <c r="AS212" i="1"/>
  <c r="BG30" i="1"/>
  <c r="AT54" i="1"/>
  <c r="GM46" i="1"/>
  <c r="GP46" i="1"/>
  <c r="GP188" i="1"/>
  <c r="GM188" i="1"/>
  <c r="CZ445" i="1"/>
  <c r="Y445" i="1" s="1"/>
  <c r="AF456" i="1"/>
  <c r="CY445" i="1"/>
  <c r="X445" i="1" s="1"/>
  <c r="W102" i="1"/>
  <c r="W128" i="1"/>
  <c r="F123" i="1"/>
  <c r="V456" i="1"/>
  <c r="AI443" i="1"/>
  <c r="Q648" i="1"/>
  <c r="AD626" i="1"/>
  <c r="GX743" i="1"/>
  <c r="R743" i="1"/>
  <c r="GK743" i="1" s="1"/>
  <c r="P743" i="1"/>
  <c r="AT239" i="1"/>
  <c r="F257" i="1"/>
  <c r="GK601" i="1"/>
  <c r="GM601" i="1" s="1"/>
  <c r="AE603" i="1"/>
  <c r="AI356" i="1"/>
  <c r="V368" i="1"/>
  <c r="GM727" i="1"/>
  <c r="GP727" i="1"/>
  <c r="GM452" i="1"/>
  <c r="GP452" i="1"/>
  <c r="GM736" i="1"/>
  <c r="GP736" i="1"/>
  <c r="GM825" i="1"/>
  <c r="GP825" i="1"/>
  <c r="GM928" i="1"/>
  <c r="AF919" i="1"/>
  <c r="S941" i="1"/>
  <c r="BK989" i="1"/>
  <c r="AX994" i="1"/>
  <c r="GM1042" i="1"/>
  <c r="GP1042" i="1"/>
  <c r="AD891" i="1"/>
  <c r="Q896" i="1"/>
  <c r="AK598" i="1"/>
  <c r="X603" i="1"/>
  <c r="GM740" i="1"/>
  <c r="GP740" i="1"/>
  <c r="CP826" i="1"/>
  <c r="O826" i="1" s="1"/>
  <c r="AB843" i="1" s="1"/>
  <c r="AC843" i="1"/>
  <c r="AZ456" i="1"/>
  <c r="AZ443" i="1" s="1"/>
  <c r="BM443" i="1"/>
  <c r="AS532" i="1"/>
  <c r="F560" i="1"/>
  <c r="F753" i="1"/>
  <c r="AQ724" i="1"/>
  <c r="AZ795" i="1"/>
  <c r="T456" i="1"/>
  <c r="AG443" i="1"/>
  <c r="GM542" i="1"/>
  <c r="GP542" i="1"/>
  <c r="AI626" i="1"/>
  <c r="V648" i="1"/>
  <c r="V669" i="1" s="1"/>
  <c r="AG696" i="1"/>
  <c r="T701" i="1"/>
  <c r="BF822" i="1"/>
  <c r="AS843" i="1"/>
  <c r="AS864" i="1" s="1"/>
  <c r="GM841" i="1"/>
  <c r="GP841" i="1"/>
  <c r="AC896" i="1"/>
  <c r="CP893" i="1"/>
  <c r="O893" i="1" s="1"/>
  <c r="F901" i="1"/>
  <c r="AP962" i="1"/>
  <c r="AP891" i="1"/>
  <c r="AQ1015" i="1"/>
  <c r="AQ989" i="1"/>
  <c r="F1000" i="1"/>
  <c r="AH443" i="1"/>
  <c r="U456" i="1"/>
  <c r="U477" i="1" s="1"/>
  <c r="GM543" i="1"/>
  <c r="GP543" i="1"/>
  <c r="BG724" i="1"/>
  <c r="AT747" i="1"/>
  <c r="GM833" i="1"/>
  <c r="GP833" i="1"/>
  <c r="GP992" i="1"/>
  <c r="GM992" i="1"/>
  <c r="GM936" i="1"/>
  <c r="GP936" i="1"/>
  <c r="F204" i="1"/>
  <c r="T182" i="1"/>
  <c r="AF416" i="1"/>
  <c r="S420" i="1"/>
  <c r="AS504" i="1"/>
  <c r="AS571" i="1"/>
  <c r="F519" i="1"/>
  <c r="AZ701" i="1"/>
  <c r="BM696" i="1"/>
  <c r="AQ962" i="1"/>
  <c r="AQ891" i="1"/>
  <c r="F902" i="1"/>
  <c r="U994" i="1"/>
  <c r="AH989" i="1"/>
  <c r="U843" i="1"/>
  <c r="AH822" i="1"/>
  <c r="AS626" i="1"/>
  <c r="F658" i="1"/>
  <c r="AJ891" i="1"/>
  <c r="W896" i="1"/>
  <c r="AG989" i="1"/>
  <c r="T994" i="1"/>
  <c r="GM938" i="1"/>
  <c r="GP938" i="1"/>
  <c r="BM919" i="1"/>
  <c r="AZ941" i="1"/>
  <c r="AZ919" i="1" s="1"/>
  <c r="AQ1038" i="1"/>
  <c r="F1050" i="1"/>
  <c r="AX941" i="1"/>
  <c r="AX919" i="1" s="1"/>
  <c r="BK919" i="1"/>
  <c r="AT891" i="1"/>
  <c r="AT962" i="1"/>
  <c r="F907" i="1"/>
  <c r="F999" i="1"/>
  <c r="AP1015" i="1"/>
  <c r="AP989" i="1"/>
  <c r="BF30" i="1"/>
  <c r="AS54" i="1"/>
  <c r="AP182" i="1"/>
  <c r="F196" i="1"/>
  <c r="AO182" i="1"/>
  <c r="F195" i="1"/>
  <c r="CZ51" i="1"/>
  <c r="Y51" i="1" s="1"/>
  <c r="CY51" i="1"/>
  <c r="X51" i="1" s="1"/>
  <c r="BM155" i="1"/>
  <c r="AZ159" i="1"/>
  <c r="CZ272" i="1"/>
  <c r="Y272" i="1" s="1"/>
  <c r="CY272" i="1"/>
  <c r="X272" i="1" s="1"/>
  <c r="CP329" i="1"/>
  <c r="O329" i="1" s="1"/>
  <c r="AC333" i="1"/>
  <c r="GK184" i="1"/>
  <c r="GM184" i="1" s="1"/>
  <c r="AE191" i="1"/>
  <c r="F112" i="1"/>
  <c r="AP128" i="1"/>
  <c r="AP102" i="1"/>
  <c r="GP187" i="1"/>
  <c r="GM187" i="1"/>
  <c r="AJ239" i="1"/>
  <c r="W246" i="1"/>
  <c r="CZ274" i="1"/>
  <c r="Y274" i="1" s="1"/>
  <c r="CY274" i="1"/>
  <c r="X274" i="1" s="1"/>
  <c r="AX333" i="1"/>
  <c r="BK327" i="1"/>
  <c r="F132" i="1"/>
  <c r="AO98" i="1"/>
  <c r="F170" i="1"/>
  <c r="AT212" i="1"/>
  <c r="AT155" i="1"/>
  <c r="BG269" i="1"/>
  <c r="AT279" i="1"/>
  <c r="AT300" i="1" s="1"/>
  <c r="GM331" i="1"/>
  <c r="GP331" i="1"/>
  <c r="S509" i="1"/>
  <c r="AF504" i="1"/>
  <c r="AD182" i="1"/>
  <c r="Q191" i="1"/>
  <c r="Q279" i="1"/>
  <c r="AD269" i="1"/>
  <c r="AC107" i="1"/>
  <c r="CP104" i="1"/>
  <c r="O104" i="1" s="1"/>
  <c r="AC239" i="1"/>
  <c r="BL246" i="1"/>
  <c r="P246" i="1"/>
  <c r="BJ246" i="1"/>
  <c r="BI246" i="1"/>
  <c r="AS327" i="1"/>
  <c r="F343" i="1"/>
  <c r="AS389" i="1"/>
  <c r="AG327" i="1"/>
  <c r="T333" i="1"/>
  <c r="BK356" i="1"/>
  <c r="AX368" i="1"/>
  <c r="AX356" i="1" s="1"/>
  <c r="CZ453" i="1"/>
  <c r="Y453" i="1" s="1"/>
  <c r="CY453" i="1"/>
  <c r="X453" i="1" s="1"/>
  <c r="AE333" i="1"/>
  <c r="GK329" i="1"/>
  <c r="U701" i="1"/>
  <c r="AH696" i="1"/>
  <c r="W155" i="1"/>
  <c r="W212" i="1"/>
  <c r="F175" i="1"/>
  <c r="BK182" i="1"/>
  <c r="AX191" i="1"/>
  <c r="AX182" i="1" s="1"/>
  <c r="AE416" i="1"/>
  <c r="R420" i="1"/>
  <c r="AD598" i="1"/>
  <c r="Q603" i="1"/>
  <c r="GM741" i="1"/>
  <c r="GP741" i="1"/>
  <c r="F285" i="1"/>
  <c r="AQ269" i="1"/>
  <c r="AC509" i="1"/>
  <c r="CP506" i="1"/>
  <c r="O506" i="1" s="1"/>
  <c r="F514" i="1"/>
  <c r="AP504" i="1"/>
  <c r="F582" i="1"/>
  <c r="AT500" i="1"/>
  <c r="AC603" i="1"/>
  <c r="CP600" i="1"/>
  <c r="O600" i="1" s="1"/>
  <c r="AQ356" i="1"/>
  <c r="F374" i="1"/>
  <c r="BM648" i="1"/>
  <c r="BC626" i="1"/>
  <c r="AP648" i="1"/>
  <c r="AP669" i="1" s="1"/>
  <c r="GM699" i="1"/>
  <c r="GP699" i="1"/>
  <c r="AI822" i="1"/>
  <c r="V843" i="1"/>
  <c r="V864" i="1" s="1"/>
  <c r="GM1041" i="1"/>
  <c r="GP1041" i="1"/>
  <c r="AF598" i="1"/>
  <c r="S603" i="1"/>
  <c r="U795" i="1"/>
  <c r="F813" i="1"/>
  <c r="U864" i="1"/>
  <c r="F619" i="1"/>
  <c r="W598" i="1"/>
  <c r="BK724" i="1"/>
  <c r="AX747" i="1"/>
  <c r="AX724" i="1" s="1"/>
  <c r="F752" i="1"/>
  <c r="AP724" i="1"/>
  <c r="AQ791" i="1"/>
  <c r="F870" i="1"/>
  <c r="GM540" i="1"/>
  <c r="GP540" i="1"/>
  <c r="AC701" i="1"/>
  <c r="CP698" i="1"/>
  <c r="O698" i="1" s="1"/>
  <c r="GM824" i="1"/>
  <c r="GP824" i="1"/>
  <c r="CZ840" i="1"/>
  <c r="Y840" i="1" s="1"/>
  <c r="CY840" i="1"/>
  <c r="X840" i="1" s="1"/>
  <c r="AH891" i="1"/>
  <c r="U896" i="1"/>
  <c r="GM934" i="1"/>
  <c r="GP934" i="1"/>
  <c r="GM939" i="1"/>
  <c r="GP939" i="1"/>
  <c r="GM835" i="1"/>
  <c r="GP835" i="1"/>
  <c r="AD989" i="1"/>
  <c r="Q994" i="1"/>
  <c r="AF1038" i="1"/>
  <c r="S1044" i="1"/>
  <c r="F426" i="1"/>
  <c r="AQ477" i="1"/>
  <c r="AQ416" i="1"/>
  <c r="F772" i="1"/>
  <c r="AO692" i="1"/>
  <c r="F522" i="1"/>
  <c r="T504" i="1"/>
  <c r="AC799" i="1"/>
  <c r="CP797" i="1"/>
  <c r="O797" i="1" s="1"/>
  <c r="AX799" i="1"/>
  <c r="BK795" i="1"/>
  <c r="AS891" i="1"/>
  <c r="AS962" i="1"/>
  <c r="F906" i="1"/>
  <c r="F1026" i="1"/>
  <c r="AT985" i="1"/>
  <c r="BM1038" i="1"/>
  <c r="AZ1044" i="1"/>
  <c r="AZ1038" i="1" s="1"/>
  <c r="BK1038" i="1"/>
  <c r="AX1044" i="1"/>
  <c r="AX1038" i="1" s="1"/>
  <c r="AT822" i="1"/>
  <c r="AT864" i="1"/>
  <c r="F854" i="1"/>
  <c r="F947" i="1"/>
  <c r="AQ919" i="1"/>
  <c r="AK279" i="1"/>
  <c r="AC550" i="1"/>
  <c r="GM634" i="1"/>
  <c r="AD843" i="1"/>
  <c r="GM924" i="1"/>
  <c r="CP33" i="1"/>
  <c r="O33" i="1" s="1"/>
  <c r="AQ212" i="1"/>
  <c r="AD246" i="1"/>
  <c r="AC368" i="1"/>
  <c r="AL368" i="1"/>
  <c r="AF54" i="1"/>
  <c r="O545" i="1"/>
  <c r="O633" i="1"/>
  <c r="O637" i="1"/>
  <c r="AL333" i="1"/>
  <c r="CP640" i="1"/>
  <c r="O640" i="1" s="1"/>
  <c r="CP449" i="1"/>
  <c r="O449" i="1" s="1"/>
  <c r="O541" i="1"/>
  <c r="AJ747" i="1"/>
  <c r="AE368" i="1"/>
  <c r="CP639" i="1"/>
  <c r="O639" i="1" s="1"/>
  <c r="V743" i="1"/>
  <c r="AI747" i="1" s="1"/>
  <c r="O932" i="1"/>
  <c r="T743" i="1"/>
  <c r="AG747" i="1" s="1"/>
  <c r="AO571" i="1"/>
  <c r="AE648" i="1"/>
  <c r="AF896" i="1"/>
  <c r="O926" i="1"/>
  <c r="AL648" i="1"/>
  <c r="AL994" i="1"/>
  <c r="GM646" i="1" l="1"/>
  <c r="GP646" i="1"/>
  <c r="GM450" i="1"/>
  <c r="GP450" i="1"/>
  <c r="AD30" i="1"/>
  <c r="Q54" i="1"/>
  <c r="AH30" i="1"/>
  <c r="U54" i="1"/>
  <c r="AL279" i="1"/>
  <c r="AK896" i="1"/>
  <c r="AL701" i="1"/>
  <c r="GP546" i="1"/>
  <c r="GP836" i="1"/>
  <c r="GM832" i="1"/>
  <c r="GM546" i="1"/>
  <c r="L288" i="8"/>
  <c r="N288" i="8"/>
  <c r="CP644" i="1"/>
  <c r="O644" i="1" s="1"/>
  <c r="N350" i="8"/>
  <c r="AS696" i="1"/>
  <c r="F711" i="1"/>
  <c r="GK104" i="1"/>
  <c r="AE107" i="1"/>
  <c r="U191" i="1"/>
  <c r="AH182" i="1"/>
  <c r="AI54" i="1"/>
  <c r="BK102" i="1"/>
  <c r="AX107" i="1"/>
  <c r="GK449" i="1"/>
  <c r="GK641" i="1"/>
  <c r="GP632" i="1"/>
  <c r="GM929" i="1"/>
  <c r="GP838" i="1"/>
  <c r="GM840" i="1"/>
  <c r="GM453" i="1"/>
  <c r="AF747" i="1"/>
  <c r="GM836" i="1"/>
  <c r="AL843" i="1"/>
  <c r="AK54" i="1"/>
  <c r="GP453" i="1"/>
  <c r="GM451" i="1"/>
  <c r="GP832" i="1"/>
  <c r="Y799" i="1"/>
  <c r="AL795" i="1"/>
  <c r="GK186" i="1"/>
  <c r="AS356" i="1"/>
  <c r="F378" i="1"/>
  <c r="AH327" i="1"/>
  <c r="U333" i="1"/>
  <c r="GM547" i="1"/>
  <c r="GP547" i="1"/>
  <c r="GK931" i="1"/>
  <c r="GK645" i="1"/>
  <c r="L350" i="8"/>
  <c r="N351" i="8"/>
  <c r="GM838" i="1"/>
  <c r="AL54" i="1"/>
  <c r="GM548" i="1"/>
  <c r="AK941" i="1"/>
  <c r="GP834" i="1"/>
  <c r="GP830" i="1"/>
  <c r="AK246" i="1"/>
  <c r="GP601" i="1"/>
  <c r="GP244" i="1"/>
  <c r="GP451" i="1"/>
  <c r="GK933" i="1"/>
  <c r="GK893" i="1"/>
  <c r="L287" i="8"/>
  <c r="N287" i="8"/>
  <c r="AG626" i="1"/>
  <c r="T648" i="1"/>
  <c r="GK359" i="1"/>
  <c r="AE54" i="1"/>
  <c r="GK32" i="1"/>
  <c r="AL1044" i="1"/>
  <c r="GK927" i="1"/>
  <c r="F113" i="1"/>
  <c r="AQ128" i="1"/>
  <c r="AQ102" i="1"/>
  <c r="GP636" i="1"/>
  <c r="GK364" i="1"/>
  <c r="L57" i="8"/>
  <c r="AE799" i="1"/>
  <c r="GK797" i="1"/>
  <c r="AE696" i="1"/>
  <c r="R701" i="1"/>
  <c r="GM272" i="1"/>
  <c r="GM51" i="1"/>
  <c r="AK456" i="1"/>
  <c r="AL896" i="1"/>
  <c r="AK701" i="1"/>
  <c r="GP928" i="1"/>
  <c r="GP840" i="1"/>
  <c r="GM923" i="1"/>
  <c r="GK600" i="1"/>
  <c r="AE279" i="1"/>
  <c r="GK271" i="1"/>
  <c r="GK534" i="1"/>
  <c r="AE550" i="1"/>
  <c r="GK274" i="1"/>
  <c r="GK732" i="1"/>
  <c r="GK445" i="1"/>
  <c r="AE456" i="1"/>
  <c r="AI891" i="1"/>
  <c r="V896" i="1"/>
  <c r="GK737" i="1"/>
  <c r="AJ648" i="1"/>
  <c r="F806" i="1"/>
  <c r="Q795" i="1"/>
  <c r="GK506" i="1"/>
  <c r="AE509" i="1"/>
  <c r="GK991" i="1"/>
  <c r="AE994" i="1"/>
  <c r="GM933" i="1"/>
  <c r="GK366" i="1"/>
  <c r="GM38" i="1"/>
  <c r="GP933" i="1"/>
  <c r="AP594" i="1"/>
  <c r="F674" i="1"/>
  <c r="V500" i="1"/>
  <c r="F586" i="1"/>
  <c r="T500" i="1"/>
  <c r="F584" i="1"/>
  <c r="AG724" i="1"/>
  <c r="T747" i="1"/>
  <c r="T768" i="1" s="1"/>
  <c r="AB822" i="1"/>
  <c r="O843" i="1"/>
  <c r="AK919" i="1"/>
  <c r="X941" i="1"/>
  <c r="Y279" i="1"/>
  <c r="AL269" i="1"/>
  <c r="AF724" i="1"/>
  <c r="S747" i="1"/>
  <c r="AL822" i="1"/>
  <c r="Y843" i="1"/>
  <c r="AK30" i="1"/>
  <c r="X54" i="1"/>
  <c r="F575" i="1"/>
  <c r="AO500" i="1"/>
  <c r="AL356" i="1"/>
  <c r="Y368" i="1"/>
  <c r="Q598" i="1"/>
  <c r="F610" i="1"/>
  <c r="Q669" i="1"/>
  <c r="AT151" i="1"/>
  <c r="F223" i="1"/>
  <c r="AZ696" i="1"/>
  <c r="AZ768" i="1"/>
  <c r="AZ692" i="1" s="1"/>
  <c r="T696" i="1"/>
  <c r="F714" i="1"/>
  <c r="V443" i="1"/>
  <c r="F471" i="1"/>
  <c r="V477" i="1"/>
  <c r="AE891" i="1"/>
  <c r="R896" i="1"/>
  <c r="GM454" i="1"/>
  <c r="GP454" i="1"/>
  <c r="AD327" i="1"/>
  <c r="Q333" i="1"/>
  <c r="GM447" i="1"/>
  <c r="GP447" i="1"/>
  <c r="AL891" i="1"/>
  <c r="Y896" i="1"/>
  <c r="F305" i="1"/>
  <c r="AP235" i="1"/>
  <c r="AC30" i="1"/>
  <c r="BJ54" i="1"/>
  <c r="BL54" i="1"/>
  <c r="P54" i="1"/>
  <c r="BI54" i="1"/>
  <c r="W504" i="1"/>
  <c r="W571" i="1"/>
  <c r="F525" i="1"/>
  <c r="AO323" i="1"/>
  <c r="F393" i="1"/>
  <c r="AZ30" i="1"/>
  <c r="AZ75" i="1"/>
  <c r="U532" i="1"/>
  <c r="F564" i="1"/>
  <c r="W532" i="1"/>
  <c r="F566" i="1"/>
  <c r="F288" i="1"/>
  <c r="S269" i="1"/>
  <c r="T919" i="1"/>
  <c r="F954" i="1"/>
  <c r="F68" i="1"/>
  <c r="U75" i="1"/>
  <c r="U30" i="1"/>
  <c r="AJ724" i="1"/>
  <c r="W747" i="1"/>
  <c r="F875" i="1"/>
  <c r="AT791" i="1"/>
  <c r="AS323" i="1"/>
  <c r="F399" i="1"/>
  <c r="T443" i="1"/>
  <c r="F469" i="1"/>
  <c r="T477" i="1"/>
  <c r="F620" i="1"/>
  <c r="X598" i="1"/>
  <c r="AT235" i="1"/>
  <c r="F311" i="1"/>
  <c r="AK1038" i="1"/>
  <c r="X1044" i="1"/>
  <c r="GM537" i="1"/>
  <c r="GP537" i="1"/>
  <c r="AJ822" i="1"/>
  <c r="W843" i="1"/>
  <c r="AP791" i="1"/>
  <c r="F869" i="1"/>
  <c r="X416" i="1"/>
  <c r="F437" i="1"/>
  <c r="Q696" i="1"/>
  <c r="F708" i="1"/>
  <c r="AF891" i="1"/>
  <c r="S896" i="1"/>
  <c r="GM639" i="1"/>
  <c r="GP639" i="1"/>
  <c r="GP449" i="1"/>
  <c r="GM449" i="1"/>
  <c r="GM633" i="1"/>
  <c r="GP633" i="1"/>
  <c r="P368" i="1"/>
  <c r="BI368" i="1"/>
  <c r="AC356" i="1"/>
  <c r="BL368" i="1"/>
  <c r="BJ368" i="1"/>
  <c r="GP33" i="1"/>
  <c r="GM33" i="1"/>
  <c r="AX795" i="1"/>
  <c r="AX864" i="1"/>
  <c r="AX791" i="1" s="1"/>
  <c r="S1038" i="1"/>
  <c r="F1053" i="1"/>
  <c r="GM600" i="1"/>
  <c r="BE603" i="1" s="1"/>
  <c r="GP600" i="1"/>
  <c r="BH603" i="1" s="1"/>
  <c r="AB603" i="1"/>
  <c r="AC504" i="1"/>
  <c r="P509" i="1"/>
  <c r="BI509" i="1"/>
  <c r="BJ509" i="1"/>
  <c r="BL509" i="1"/>
  <c r="T327" i="1"/>
  <c r="F346" i="1"/>
  <c r="T389" i="1"/>
  <c r="BL239" i="1"/>
  <c r="AY246" i="1"/>
  <c r="AT269" i="1"/>
  <c r="F290" i="1"/>
  <c r="AX389" i="1"/>
  <c r="AX323" i="1" s="1"/>
  <c r="AX327" i="1"/>
  <c r="AP98" i="1"/>
  <c r="F133" i="1"/>
  <c r="AC327" i="1"/>
  <c r="BJ333" i="1"/>
  <c r="BI333" i="1"/>
  <c r="BL333" i="1"/>
  <c r="P333" i="1"/>
  <c r="AZ212" i="1"/>
  <c r="AZ151" i="1" s="1"/>
  <c r="AZ155" i="1"/>
  <c r="F64" i="1"/>
  <c r="AS75" i="1"/>
  <c r="AS30" i="1"/>
  <c r="F857" i="1"/>
  <c r="U822" i="1"/>
  <c r="Q891" i="1"/>
  <c r="F903" i="1"/>
  <c r="Q962" i="1"/>
  <c r="S919" i="1"/>
  <c r="F950" i="1"/>
  <c r="AE598" i="1"/>
  <c r="R603" i="1"/>
  <c r="AF443" i="1"/>
  <c r="S456" i="1"/>
  <c r="AT30" i="1"/>
  <c r="F65" i="1"/>
  <c r="AT75" i="1"/>
  <c r="Q747" i="1"/>
  <c r="AD724" i="1"/>
  <c r="AF532" i="1"/>
  <c r="S550" i="1"/>
  <c r="CZ745" i="1"/>
  <c r="Y745" i="1" s="1"/>
  <c r="CY745" i="1"/>
  <c r="X745" i="1" s="1"/>
  <c r="GM276" i="1"/>
  <c r="GP276" i="1"/>
  <c r="GM44" i="1"/>
  <c r="GP44" i="1"/>
  <c r="AD443" i="1"/>
  <c r="Q456" i="1"/>
  <c r="X368" i="1"/>
  <c r="AK356" i="1"/>
  <c r="AL239" i="1"/>
  <c r="Y246" i="1"/>
  <c r="F1058" i="1"/>
  <c r="U1038" i="1"/>
  <c r="BJ1044" i="1"/>
  <c r="AC1038" i="1"/>
  <c r="BL1044" i="1"/>
  <c r="P1044" i="1"/>
  <c r="BI1044" i="1"/>
  <c r="AK891" i="1"/>
  <c r="X896" i="1"/>
  <c r="AQ626" i="1"/>
  <c r="F654" i="1"/>
  <c r="BM532" i="1"/>
  <c r="AZ550" i="1"/>
  <c r="AZ532" i="1" s="1"/>
  <c r="GM726" i="1"/>
  <c r="GP726" i="1"/>
  <c r="X701" i="1"/>
  <c r="AK696" i="1"/>
  <c r="F680" i="1"/>
  <c r="AT594" i="1"/>
  <c r="F556" i="1"/>
  <c r="AQ532" i="1"/>
  <c r="AQ571" i="1"/>
  <c r="F462" i="1"/>
  <c r="AQ443" i="1"/>
  <c r="AP356" i="1"/>
  <c r="F373" i="1"/>
  <c r="AP389" i="1"/>
  <c r="AQ300" i="1"/>
  <c r="F252" i="1"/>
  <c r="AQ239" i="1"/>
  <c r="U98" i="1"/>
  <c r="F142" i="1"/>
  <c r="GM32" i="1"/>
  <c r="GP32" i="1"/>
  <c r="AB54" i="1"/>
  <c r="AZ989" i="1"/>
  <c r="AZ1015" i="1"/>
  <c r="AZ985" i="1" s="1"/>
  <c r="F1031" i="1"/>
  <c r="W985" i="1"/>
  <c r="AX416" i="1"/>
  <c r="F966" i="1"/>
  <c r="AO887" i="1"/>
  <c r="V696" i="1"/>
  <c r="F716" i="1"/>
  <c r="U598" i="1"/>
  <c r="F617" i="1"/>
  <c r="U669" i="1"/>
  <c r="AS919" i="1"/>
  <c r="F951" i="1"/>
  <c r="BH416" i="1"/>
  <c r="AU420" i="1"/>
  <c r="F488" i="1"/>
  <c r="AT412" i="1"/>
  <c r="BI416" i="1"/>
  <c r="AV420" i="1"/>
  <c r="BM269" i="1"/>
  <c r="AZ279" i="1"/>
  <c r="AZ269" i="1" s="1"/>
  <c r="X327" i="1"/>
  <c r="F350" i="1"/>
  <c r="X389" i="1"/>
  <c r="S155" i="1"/>
  <c r="F168" i="1"/>
  <c r="S212" i="1"/>
  <c r="F466" i="1"/>
  <c r="AS477" i="1"/>
  <c r="AS443" i="1"/>
  <c r="S102" i="1"/>
  <c r="F116" i="1"/>
  <c r="S128" i="1"/>
  <c r="AK239" i="1"/>
  <c r="X246" i="1"/>
  <c r="F208" i="1"/>
  <c r="X182" i="1"/>
  <c r="AB159" i="1"/>
  <c r="GM157" i="1"/>
  <c r="BE159" i="1" s="1"/>
  <c r="GP157" i="1"/>
  <c r="BH159" i="1" s="1"/>
  <c r="F342" i="1"/>
  <c r="S327" i="1"/>
  <c r="AZ239" i="1"/>
  <c r="AZ300" i="1"/>
  <c r="AZ235" i="1" s="1"/>
  <c r="BJ279" i="1"/>
  <c r="AC269" i="1"/>
  <c r="BI279" i="1"/>
  <c r="BL279" i="1"/>
  <c r="P279" i="1"/>
  <c r="F209" i="1"/>
  <c r="Y182" i="1"/>
  <c r="AS98" i="1"/>
  <c r="F138" i="1"/>
  <c r="V151" i="1"/>
  <c r="F227" i="1"/>
  <c r="F206" i="1"/>
  <c r="V182" i="1"/>
  <c r="F293" i="1"/>
  <c r="U269" i="1"/>
  <c r="P443" i="1"/>
  <c r="F459" i="1"/>
  <c r="Y504" i="1"/>
  <c r="F527" i="1"/>
  <c r="GP272" i="1"/>
  <c r="AK843" i="1"/>
  <c r="AE747" i="1"/>
  <c r="AZ864" i="1"/>
  <c r="AZ791" i="1" s="1"/>
  <c r="GM894" i="1"/>
  <c r="CP745" i="1"/>
  <c r="O745" i="1" s="1"/>
  <c r="AB550" i="1"/>
  <c r="GP184" i="1"/>
  <c r="GP548" i="1"/>
  <c r="GM834" i="1"/>
  <c r="GM926" i="1"/>
  <c r="GP926" i="1"/>
  <c r="AL30" i="1"/>
  <c r="Y54" i="1"/>
  <c r="R333" i="1"/>
  <c r="AE327" i="1"/>
  <c r="P239" i="1"/>
  <c r="F249" i="1"/>
  <c r="F1020" i="1"/>
  <c r="AP985" i="1"/>
  <c r="F1007" i="1"/>
  <c r="T989" i="1"/>
  <c r="T1015" i="1"/>
  <c r="S416" i="1"/>
  <c r="S477" i="1"/>
  <c r="F429" i="1"/>
  <c r="AK443" i="1"/>
  <c r="X456" i="1"/>
  <c r="AF822" i="1"/>
  <c r="S843" i="1"/>
  <c r="GM277" i="1"/>
  <c r="GP277" i="1"/>
  <c r="GM1040" i="1"/>
  <c r="BE1044" i="1" s="1"/>
  <c r="AB1044" i="1"/>
  <c r="GP1040" i="1"/>
  <c r="BH1044" i="1" s="1"/>
  <c r="T791" i="1"/>
  <c r="F877" i="1"/>
  <c r="BK443" i="1"/>
  <c r="AX456" i="1"/>
  <c r="AX443" i="1" s="1"/>
  <c r="V532" i="1"/>
  <c r="F565" i="1"/>
  <c r="AX246" i="1"/>
  <c r="BK239" i="1"/>
  <c r="S182" i="1"/>
  <c r="F200" i="1"/>
  <c r="R822" i="1"/>
  <c r="F851" i="1"/>
  <c r="AB239" i="1"/>
  <c r="O246" i="1"/>
  <c r="V239" i="1"/>
  <c r="F261" i="1"/>
  <c r="V300" i="1"/>
  <c r="W269" i="1"/>
  <c r="F295" i="1"/>
  <c r="F381" i="1"/>
  <c r="T356" i="1"/>
  <c r="AL327" i="1"/>
  <c r="Y333" i="1"/>
  <c r="AQ151" i="1"/>
  <c r="F218" i="1"/>
  <c r="AC795" i="1"/>
  <c r="P799" i="1"/>
  <c r="BJ799" i="1"/>
  <c r="BI799" i="1"/>
  <c r="BL799" i="1"/>
  <c r="AQ412" i="1"/>
  <c r="F483" i="1"/>
  <c r="Q989" i="1"/>
  <c r="F1001" i="1"/>
  <c r="Q1015" i="1"/>
  <c r="U891" i="1"/>
  <c r="F910" i="1"/>
  <c r="U962" i="1"/>
  <c r="BJ239" i="1"/>
  <c r="AW246" i="1"/>
  <c r="AE182" i="1"/>
  <c r="R191" i="1"/>
  <c r="AF239" i="1"/>
  <c r="S246" i="1"/>
  <c r="GM360" i="1"/>
  <c r="GP360" i="1"/>
  <c r="AL941" i="1"/>
  <c r="AI724" i="1"/>
  <c r="V747" i="1"/>
  <c r="V768" i="1" s="1"/>
  <c r="GM541" i="1"/>
  <c r="GP541" i="1"/>
  <c r="GM637" i="1"/>
  <c r="GP637" i="1"/>
  <c r="Q843" i="1"/>
  <c r="AD822" i="1"/>
  <c r="F612" i="1"/>
  <c r="S598" i="1"/>
  <c r="BM626" i="1"/>
  <c r="AZ648" i="1"/>
  <c r="GP506" i="1"/>
  <c r="BH509" i="1" s="1"/>
  <c r="AB509" i="1"/>
  <c r="GM506" i="1"/>
  <c r="BE509" i="1" s="1"/>
  <c r="AC102" i="1"/>
  <c r="BJ107" i="1"/>
  <c r="P107" i="1"/>
  <c r="BI107" i="1"/>
  <c r="BL107" i="1"/>
  <c r="F262" i="1"/>
  <c r="W239" i="1"/>
  <c r="W300" i="1"/>
  <c r="AP887" i="1"/>
  <c r="F967" i="1"/>
  <c r="GM826" i="1"/>
  <c r="GP826" i="1"/>
  <c r="BH843" i="1" s="1"/>
  <c r="Q1044" i="1"/>
  <c r="AD1038" i="1"/>
  <c r="GM744" i="1"/>
  <c r="GP744" i="1"/>
  <c r="CY743" i="1"/>
  <c r="X743" i="1" s="1"/>
  <c r="CZ743" i="1"/>
  <c r="Y743" i="1" s="1"/>
  <c r="W456" i="1"/>
  <c r="AJ443" i="1"/>
  <c r="AK989" i="1"/>
  <c r="X994" i="1"/>
  <c r="U747" i="1"/>
  <c r="AH724" i="1"/>
  <c r="F1003" i="1"/>
  <c r="S1015" i="1"/>
  <c r="S989" i="1"/>
  <c r="U412" i="1"/>
  <c r="F491" i="1"/>
  <c r="BK626" i="1"/>
  <c r="AX648" i="1"/>
  <c r="F555" i="1"/>
  <c r="AP532" i="1"/>
  <c r="AF696" i="1"/>
  <c r="S701" i="1"/>
  <c r="BK532" i="1"/>
  <c r="AX550" i="1"/>
  <c r="V98" i="1"/>
  <c r="F143" i="1"/>
  <c r="AB182" i="1"/>
  <c r="O191" i="1"/>
  <c r="AZ102" i="1"/>
  <c r="AZ128" i="1"/>
  <c r="AZ98" i="1" s="1"/>
  <c r="T98" i="1"/>
  <c r="F141" i="1"/>
  <c r="F1052" i="1"/>
  <c r="R1038" i="1"/>
  <c r="GM185" i="1"/>
  <c r="GP185" i="1"/>
  <c r="AS594" i="1"/>
  <c r="F679" i="1"/>
  <c r="F684" i="1"/>
  <c r="V594" i="1"/>
  <c r="U356" i="1"/>
  <c r="F382" i="1"/>
  <c r="W389" i="1"/>
  <c r="W327" i="1"/>
  <c r="F349" i="1"/>
  <c r="F289" i="1"/>
  <c r="AS269" i="1"/>
  <c r="AX212" i="1"/>
  <c r="AX151" i="1" s="1"/>
  <c r="AX155" i="1"/>
  <c r="F563" i="1"/>
  <c r="T532" i="1"/>
  <c r="F348" i="1"/>
  <c r="V327" i="1"/>
  <c r="V389" i="1"/>
  <c r="V919" i="1"/>
  <c r="F956" i="1"/>
  <c r="Y648" i="1"/>
  <c r="AL626" i="1"/>
  <c r="GM932" i="1"/>
  <c r="GP932" i="1"/>
  <c r="AF30" i="1"/>
  <c r="S54" i="1"/>
  <c r="X279" i="1"/>
  <c r="AK269" i="1"/>
  <c r="BL701" i="1"/>
  <c r="BI701" i="1"/>
  <c r="P701" i="1"/>
  <c r="AC696" i="1"/>
  <c r="BJ701" i="1"/>
  <c r="U791" i="1"/>
  <c r="F878" i="1"/>
  <c r="W151" i="1"/>
  <c r="F228" i="1"/>
  <c r="GP104" i="1"/>
  <c r="BH107" i="1" s="1"/>
  <c r="AB107" i="1"/>
  <c r="GM104" i="1"/>
  <c r="BE107" i="1" s="1"/>
  <c r="F198" i="1"/>
  <c r="Q182" i="1"/>
  <c r="Q212" i="1"/>
  <c r="F973" i="1"/>
  <c r="AT887" i="1"/>
  <c r="U989" i="1"/>
  <c r="F1008" i="1"/>
  <c r="U1015" i="1"/>
  <c r="AC891" i="1"/>
  <c r="P896" i="1"/>
  <c r="BI896" i="1"/>
  <c r="BL896" i="1"/>
  <c r="BJ896" i="1"/>
  <c r="BJ843" i="1"/>
  <c r="P843" i="1"/>
  <c r="BI843" i="1"/>
  <c r="AC822" i="1"/>
  <c r="BL843" i="1"/>
  <c r="AX1015" i="1"/>
  <c r="AX985" i="1" s="1"/>
  <c r="AX989" i="1"/>
  <c r="V356" i="1"/>
  <c r="F383" i="1"/>
  <c r="F222" i="1"/>
  <c r="AS151" i="1"/>
  <c r="AC989" i="1"/>
  <c r="P994" i="1"/>
  <c r="BI994" i="1"/>
  <c r="BJ994" i="1"/>
  <c r="BL994" i="1"/>
  <c r="AE919" i="1"/>
  <c r="R941" i="1"/>
  <c r="GM446" i="1"/>
  <c r="GP446" i="1"/>
  <c r="AK626" i="1"/>
  <c r="X648" i="1"/>
  <c r="GM742" i="1"/>
  <c r="GP742" i="1"/>
  <c r="GP39" i="1"/>
  <c r="GM39" i="1"/>
  <c r="V791" i="1"/>
  <c r="F879" i="1"/>
  <c r="AC919" i="1"/>
  <c r="BJ941" i="1"/>
  <c r="BL941" i="1"/>
  <c r="P941" i="1"/>
  <c r="BI941" i="1"/>
  <c r="AS791" i="1"/>
  <c r="F874" i="1"/>
  <c r="F757" i="1"/>
  <c r="AS724" i="1"/>
  <c r="AS768" i="1"/>
  <c r="AP26" i="1"/>
  <c r="F80" i="1"/>
  <c r="AQ768" i="1"/>
  <c r="F707" i="1"/>
  <c r="AQ696" i="1"/>
  <c r="U239" i="1"/>
  <c r="F260" i="1"/>
  <c r="U300" i="1"/>
  <c r="AO26" i="1"/>
  <c r="F79" i="1"/>
  <c r="AO1065" i="1"/>
  <c r="Q919" i="1"/>
  <c r="F948" i="1"/>
  <c r="O994" i="1"/>
  <c r="AB989" i="1"/>
  <c r="F868" i="1"/>
  <c r="AO791" i="1"/>
  <c r="F438" i="1"/>
  <c r="Y416" i="1"/>
  <c r="BJ191" i="1"/>
  <c r="AC182" i="1"/>
  <c r="P191" i="1"/>
  <c r="BI191" i="1"/>
  <c r="BL191" i="1"/>
  <c r="AP412" i="1"/>
  <c r="F482" i="1"/>
  <c r="AX768" i="1"/>
  <c r="AX692" i="1" s="1"/>
  <c r="AX696" i="1"/>
  <c r="U626" i="1"/>
  <c r="F662" i="1"/>
  <c r="U504" i="1"/>
  <c r="F523" i="1"/>
  <c r="U571" i="1"/>
  <c r="BE416" i="1"/>
  <c r="AR420" i="1"/>
  <c r="BL416" i="1"/>
  <c r="AY420" i="1"/>
  <c r="AP269" i="1"/>
  <c r="F284" i="1"/>
  <c r="GM628" i="1"/>
  <c r="GP628" i="1"/>
  <c r="AB648" i="1"/>
  <c r="F202" i="1"/>
  <c r="AT182" i="1"/>
  <c r="AZ416" i="1"/>
  <c r="AZ477" i="1"/>
  <c r="AZ412" i="1" s="1"/>
  <c r="X795" i="1"/>
  <c r="F816" i="1"/>
  <c r="X155" i="1"/>
  <c r="X212" i="1"/>
  <c r="F176" i="1"/>
  <c r="T30" i="1"/>
  <c r="T75" i="1"/>
  <c r="F67" i="1"/>
  <c r="U919" i="1"/>
  <c r="F955" i="1"/>
  <c r="T269" i="1"/>
  <c r="F292" i="1"/>
  <c r="W30" i="1"/>
  <c r="F70" i="1"/>
  <c r="W75" i="1"/>
  <c r="F856" i="1"/>
  <c r="T822" i="1"/>
  <c r="AV456" i="1"/>
  <c r="AV443" i="1" s="1"/>
  <c r="BI443" i="1"/>
  <c r="BJ443" i="1"/>
  <c r="AW456" i="1"/>
  <c r="AW443" i="1" s="1"/>
  <c r="W356" i="1"/>
  <c r="F384" i="1"/>
  <c r="AL989" i="1"/>
  <c r="Y994" i="1"/>
  <c r="AE626" i="1"/>
  <c r="R648" i="1"/>
  <c r="AE356" i="1"/>
  <c r="R368" i="1"/>
  <c r="GP640" i="1"/>
  <c r="GM640" i="1"/>
  <c r="GM545" i="1"/>
  <c r="GP545" i="1"/>
  <c r="AD239" i="1"/>
  <c r="Q246" i="1"/>
  <c r="AC532" i="1"/>
  <c r="BJ550" i="1"/>
  <c r="P550" i="1"/>
  <c r="BI550" i="1"/>
  <c r="BL550" i="1"/>
  <c r="F972" i="1"/>
  <c r="AS887" i="1"/>
  <c r="AB799" i="1"/>
  <c r="GP797" i="1"/>
  <c r="BH799" i="1" s="1"/>
  <c r="GM797" i="1"/>
  <c r="BE799" i="1" s="1"/>
  <c r="GM698" i="1"/>
  <c r="BE701" i="1" s="1"/>
  <c r="AB701" i="1"/>
  <c r="GP698" i="1"/>
  <c r="BH701" i="1" s="1"/>
  <c r="V822" i="1"/>
  <c r="F858" i="1"/>
  <c r="F653" i="1"/>
  <c r="AP626" i="1"/>
  <c r="AC598" i="1"/>
  <c r="P603" i="1"/>
  <c r="BI603" i="1"/>
  <c r="BL603" i="1"/>
  <c r="BJ603" i="1"/>
  <c r="F428" i="1"/>
  <c r="R416" i="1"/>
  <c r="U696" i="1"/>
  <c r="F715" i="1"/>
  <c r="BI239" i="1"/>
  <c r="AV246" i="1"/>
  <c r="Q269" i="1"/>
  <c r="F286" i="1"/>
  <c r="F518" i="1"/>
  <c r="S504" i="1"/>
  <c r="AB333" i="1"/>
  <c r="GM329" i="1"/>
  <c r="BE333" i="1" s="1"/>
  <c r="GP329" i="1"/>
  <c r="BH333" i="1" s="1"/>
  <c r="F912" i="1"/>
  <c r="W891" i="1"/>
  <c r="W962" i="1"/>
  <c r="AQ887" i="1"/>
  <c r="F968" i="1"/>
  <c r="AS500" i="1"/>
  <c r="F581" i="1"/>
  <c r="F758" i="1"/>
  <c r="AT724" i="1"/>
  <c r="AT768" i="1"/>
  <c r="F470" i="1"/>
  <c r="U443" i="1"/>
  <c r="AQ985" i="1"/>
  <c r="F1021" i="1"/>
  <c r="GM893" i="1"/>
  <c r="AB896" i="1"/>
  <c r="GP893" i="1"/>
  <c r="F853" i="1"/>
  <c r="AS822" i="1"/>
  <c r="V626" i="1"/>
  <c r="F663" i="1"/>
  <c r="Q626" i="1"/>
  <c r="F655" i="1"/>
  <c r="W98" i="1"/>
  <c r="F144" i="1"/>
  <c r="AF626" i="1"/>
  <c r="S648" i="1"/>
  <c r="S669" i="1" s="1"/>
  <c r="GM930" i="1"/>
  <c r="GP930" i="1"/>
  <c r="Y603" i="1"/>
  <c r="AL598" i="1"/>
  <c r="AD504" i="1"/>
  <c r="Q509" i="1"/>
  <c r="AF356" i="1"/>
  <c r="S368" i="1"/>
  <c r="S389" i="1" s="1"/>
  <c r="GM43" i="1"/>
  <c r="GP43" i="1"/>
  <c r="GP937" i="1"/>
  <c r="GM937" i="1"/>
  <c r="GP445" i="1"/>
  <c r="BH456" i="1" s="1"/>
  <c r="AB456" i="1"/>
  <c r="GM445" i="1"/>
  <c r="GM362" i="1"/>
  <c r="GP362" i="1"/>
  <c r="F1030" i="1"/>
  <c r="V985" i="1"/>
  <c r="F773" i="1"/>
  <c r="AP692" i="1"/>
  <c r="F400" i="1"/>
  <c r="AT323" i="1"/>
  <c r="GM921" i="1"/>
  <c r="GP921" i="1"/>
  <c r="AB941" i="1"/>
  <c r="AL696" i="1"/>
  <c r="Y701" i="1"/>
  <c r="AX75" i="1"/>
  <c r="AX30" i="1"/>
  <c r="AZ504" i="1"/>
  <c r="AZ571" i="1"/>
  <c r="AZ500" i="1" s="1"/>
  <c r="AZ327" i="1"/>
  <c r="AZ368" i="1"/>
  <c r="AZ356" i="1" s="1"/>
  <c r="BM356" i="1"/>
  <c r="Y155" i="1"/>
  <c r="Y212" i="1"/>
  <c r="F177" i="1"/>
  <c r="R239" i="1"/>
  <c r="F254" i="1"/>
  <c r="V269" i="1"/>
  <c r="F294" i="1"/>
  <c r="X102" i="1"/>
  <c r="X128" i="1"/>
  <c r="F124" i="1"/>
  <c r="W182" i="1"/>
  <c r="F207" i="1"/>
  <c r="W1038" i="1"/>
  <c r="F1060" i="1"/>
  <c r="F1054" i="1"/>
  <c r="AS1038" i="1"/>
  <c r="F717" i="1"/>
  <c r="W768" i="1"/>
  <c r="W696" i="1"/>
  <c r="F81" i="1"/>
  <c r="AQ26" i="1"/>
  <c r="AB416" i="1"/>
  <c r="O420" i="1"/>
  <c r="T151" i="1"/>
  <c r="F225" i="1"/>
  <c r="P416" i="1"/>
  <c r="P477" i="1"/>
  <c r="F423" i="1"/>
  <c r="AW420" i="1"/>
  <c r="BJ416" i="1"/>
  <c r="AC626" i="1"/>
  <c r="P648" i="1"/>
  <c r="BI648" i="1"/>
  <c r="BJ648" i="1"/>
  <c r="BL648" i="1"/>
  <c r="AQ323" i="1"/>
  <c r="F395" i="1"/>
  <c r="F167" i="1"/>
  <c r="R155" i="1"/>
  <c r="Q98" i="1"/>
  <c r="F135" i="1"/>
  <c r="Y102" i="1"/>
  <c r="F125" i="1"/>
  <c r="Y128" i="1"/>
  <c r="AC155" i="1"/>
  <c r="BJ159" i="1"/>
  <c r="P159" i="1"/>
  <c r="BI159" i="1"/>
  <c r="BL159" i="1"/>
  <c r="F139" i="1"/>
  <c r="AT98" i="1"/>
  <c r="F616" i="1"/>
  <c r="T598" i="1"/>
  <c r="T669" i="1"/>
  <c r="Q532" i="1"/>
  <c r="F557" i="1"/>
  <c r="GP274" i="1"/>
  <c r="GM274" i="1"/>
  <c r="T239" i="1"/>
  <c r="T300" i="1"/>
  <c r="F259" i="1"/>
  <c r="Q30" i="1"/>
  <c r="F61" i="1"/>
  <c r="Q75" i="1"/>
  <c r="F526" i="1"/>
  <c r="X504" i="1"/>
  <c r="W919" i="1"/>
  <c r="F957" i="1"/>
  <c r="BL443" i="1"/>
  <c r="AY456" i="1"/>
  <c r="AY443" i="1" s="1"/>
  <c r="Q356" i="1"/>
  <c r="F375" i="1"/>
  <c r="T962" i="1"/>
  <c r="AB368" i="1"/>
  <c r="BH246" i="1"/>
  <c r="AK550" i="1"/>
  <c r="GM830" i="1"/>
  <c r="GP51" i="1"/>
  <c r="AP571" i="1"/>
  <c r="GP894" i="1"/>
  <c r="CP743" i="1"/>
  <c r="O743" i="1" s="1"/>
  <c r="AL456" i="1"/>
  <c r="AX962" i="1"/>
  <c r="AX887" i="1" s="1"/>
  <c r="AC747" i="1"/>
  <c r="AL550" i="1"/>
  <c r="AZ962" i="1"/>
  <c r="AZ887" i="1" s="1"/>
  <c r="AQ669" i="1"/>
  <c r="AQ1065" i="1" s="1"/>
  <c r="AB279" i="1"/>
  <c r="AS300" i="1"/>
  <c r="GM244" i="1"/>
  <c r="BE246" i="1" s="1"/>
  <c r="AK747" i="1" l="1"/>
  <c r="GP991" i="1"/>
  <c r="BH994" i="1" s="1"/>
  <c r="GM991" i="1"/>
  <c r="BE994" i="1" s="1"/>
  <c r="AE504" i="1"/>
  <c r="R509" i="1"/>
  <c r="V891" i="1"/>
  <c r="F911" i="1"/>
  <c r="V962" i="1"/>
  <c r="GM271" i="1"/>
  <c r="GP271" i="1"/>
  <c r="GM931" i="1"/>
  <c r="GP931" i="1"/>
  <c r="GM641" i="1"/>
  <c r="GP641" i="1"/>
  <c r="BH648" i="1" s="1"/>
  <c r="U212" i="1"/>
  <c r="F205" i="1"/>
  <c r="U182" i="1"/>
  <c r="BH279" i="1"/>
  <c r="AL747" i="1"/>
  <c r="AJ626" i="1"/>
  <c r="W648" i="1"/>
  <c r="AE532" i="1"/>
  <c r="R550" i="1"/>
  <c r="AE269" i="1"/>
  <c r="R279" i="1"/>
  <c r="GM364" i="1"/>
  <c r="GP364" i="1"/>
  <c r="AQ98" i="1"/>
  <c r="F134" i="1"/>
  <c r="GM359" i="1"/>
  <c r="BE368" i="1" s="1"/>
  <c r="GP359" i="1"/>
  <c r="F661" i="1"/>
  <c r="T626" i="1"/>
  <c r="Y795" i="1"/>
  <c r="F817" i="1"/>
  <c r="BE843" i="1"/>
  <c r="AX477" i="1"/>
  <c r="AX412" i="1" s="1"/>
  <c r="AB747" i="1"/>
  <c r="GP366" i="1"/>
  <c r="BH368" i="1" s="1"/>
  <c r="GM366" i="1"/>
  <c r="R456" i="1"/>
  <c r="AE443" i="1"/>
  <c r="GM732" i="1"/>
  <c r="GP732" i="1"/>
  <c r="GP534" i="1"/>
  <c r="BH550" i="1" s="1"/>
  <c r="GM534" i="1"/>
  <c r="BE550" i="1" s="1"/>
  <c r="GM927" i="1"/>
  <c r="GP927" i="1"/>
  <c r="AE30" i="1"/>
  <c r="R54" i="1"/>
  <c r="GP645" i="1"/>
  <c r="GM645" i="1"/>
  <c r="U327" i="1"/>
  <c r="F347" i="1"/>
  <c r="U389" i="1"/>
  <c r="AX102" i="1"/>
  <c r="AX128" i="1"/>
  <c r="AX98" i="1" s="1"/>
  <c r="AI30" i="1"/>
  <c r="V54" i="1"/>
  <c r="AE102" i="1"/>
  <c r="R107" i="1"/>
  <c r="GM644" i="1"/>
  <c r="GP644" i="1"/>
  <c r="BE279" i="1"/>
  <c r="AR279" i="1" s="1"/>
  <c r="BH941" i="1"/>
  <c r="AE989" i="1"/>
  <c r="R994" i="1"/>
  <c r="GP737" i="1"/>
  <c r="GM737" i="1"/>
  <c r="R696" i="1"/>
  <c r="F709" i="1"/>
  <c r="R799" i="1"/>
  <c r="AE795" i="1"/>
  <c r="Y1044" i="1"/>
  <c r="AL1038" i="1"/>
  <c r="GP186" i="1"/>
  <c r="GM186" i="1"/>
  <c r="BE191" i="1" s="1"/>
  <c r="BH269" i="1"/>
  <c r="AU279" i="1"/>
  <c r="AK724" i="1"/>
  <c r="X747" i="1"/>
  <c r="BE822" i="1"/>
  <c r="AR843" i="1"/>
  <c r="V692" i="1"/>
  <c r="F783" i="1"/>
  <c r="BE239" i="1"/>
  <c r="AR246" i="1"/>
  <c r="S323" i="1"/>
  <c r="F398" i="1"/>
  <c r="AU843" i="1"/>
  <c r="BH822" i="1"/>
  <c r="Y747" i="1"/>
  <c r="AL724" i="1"/>
  <c r="AU994" i="1"/>
  <c r="BH989" i="1"/>
  <c r="BE532" i="1"/>
  <c r="AR550" i="1"/>
  <c r="T235" i="1"/>
  <c r="F313" i="1"/>
  <c r="F146" i="1"/>
  <c r="Y98" i="1"/>
  <c r="AQ22" i="1"/>
  <c r="F1071" i="1"/>
  <c r="AQ1086" i="1"/>
  <c r="AX26" i="1"/>
  <c r="AU456" i="1"/>
  <c r="BH443" i="1"/>
  <c r="O333" i="1"/>
  <c r="AB327" i="1"/>
  <c r="AB696" i="1"/>
  <c r="O701" i="1"/>
  <c r="BI532" i="1"/>
  <c r="AV550" i="1"/>
  <c r="AV532" i="1" s="1"/>
  <c r="W26" i="1"/>
  <c r="F91" i="1"/>
  <c r="AY477" i="1"/>
  <c r="AY412" i="1" s="1"/>
  <c r="AY416" i="1"/>
  <c r="P919" i="1"/>
  <c r="F944" i="1"/>
  <c r="AY994" i="1"/>
  <c r="BL989" i="1"/>
  <c r="BI891" i="1"/>
  <c r="AV896" i="1"/>
  <c r="X269" i="1"/>
  <c r="F296" i="1"/>
  <c r="AX626" i="1"/>
  <c r="AX669" i="1"/>
  <c r="AX594" i="1" s="1"/>
  <c r="W443" i="1"/>
  <c r="F472" i="1"/>
  <c r="W477" i="1"/>
  <c r="AW107" i="1"/>
  <c r="BJ102" i="1"/>
  <c r="O1044" i="1"/>
  <c r="AB1038" i="1"/>
  <c r="F341" i="1"/>
  <c r="R327" i="1"/>
  <c r="R389" i="1"/>
  <c r="BE155" i="1"/>
  <c r="AR159" i="1"/>
  <c r="AV416" i="1"/>
  <c r="AV477" i="1"/>
  <c r="AV412" i="1" s="1"/>
  <c r="F683" i="1"/>
  <c r="U594" i="1"/>
  <c r="AP323" i="1"/>
  <c r="F394" i="1"/>
  <c r="AB598" i="1"/>
  <c r="O603" i="1"/>
  <c r="AV368" i="1"/>
  <c r="AV356" i="1" s="1"/>
  <c r="BI356" i="1"/>
  <c r="W500" i="1"/>
  <c r="F587" i="1"/>
  <c r="BL155" i="1"/>
  <c r="AY159" i="1"/>
  <c r="BJ626" i="1"/>
  <c r="AW648" i="1"/>
  <c r="AW626" i="1" s="1"/>
  <c r="BE327" i="1"/>
  <c r="AR333" i="1"/>
  <c r="BL598" i="1"/>
  <c r="AY603" i="1"/>
  <c r="BH696" i="1"/>
  <c r="AU701" i="1"/>
  <c r="BH795" i="1"/>
  <c r="AU799" i="1"/>
  <c r="BL532" i="1"/>
  <c r="AY550" i="1"/>
  <c r="AY532" i="1" s="1"/>
  <c r="X151" i="1"/>
  <c r="F229" i="1"/>
  <c r="AB626" i="1"/>
  <c r="O648" i="1"/>
  <c r="U500" i="1"/>
  <c r="F585" i="1"/>
  <c r="O1015" i="1"/>
  <c r="O989" i="1"/>
  <c r="F996" i="1"/>
  <c r="BI919" i="1"/>
  <c r="AV941" i="1"/>
  <c r="AV919" i="1" s="1"/>
  <c r="P989" i="1"/>
  <c r="P1015" i="1"/>
  <c r="F997" i="1"/>
  <c r="AV843" i="1"/>
  <c r="AV822" i="1" s="1"/>
  <c r="BI822" i="1"/>
  <c r="BL891" i="1"/>
  <c r="AY896" i="1"/>
  <c r="F1029" i="1"/>
  <c r="U985" i="1"/>
  <c r="BE102" i="1"/>
  <c r="AR107" i="1"/>
  <c r="W323" i="1"/>
  <c r="F405" i="1"/>
  <c r="P128" i="1"/>
  <c r="P102" i="1"/>
  <c r="F110" i="1"/>
  <c r="AB504" i="1"/>
  <c r="O509" i="1"/>
  <c r="Q822" i="1"/>
  <c r="F850" i="1"/>
  <c r="Q864" i="1"/>
  <c r="F1022" i="1"/>
  <c r="Q985" i="1"/>
  <c r="F802" i="1"/>
  <c r="P864" i="1"/>
  <c r="P795" i="1"/>
  <c r="Y327" i="1"/>
  <c r="F351" i="1"/>
  <c r="Y389" i="1"/>
  <c r="BH1038" i="1"/>
  <c r="AU1044" i="1"/>
  <c r="T985" i="1"/>
  <c r="F1028" i="1"/>
  <c r="GM745" i="1"/>
  <c r="GP745" i="1"/>
  <c r="R747" i="1"/>
  <c r="AE724" i="1"/>
  <c r="BL269" i="1"/>
  <c r="AY279" i="1"/>
  <c r="AY269" i="1" s="1"/>
  <c r="BH155" i="1"/>
  <c r="AU159" i="1"/>
  <c r="X323" i="1"/>
  <c r="F406" i="1"/>
  <c r="AQ235" i="1"/>
  <c r="F306" i="1"/>
  <c r="X696" i="1"/>
  <c r="X768" i="1"/>
  <c r="F718" i="1"/>
  <c r="F913" i="1"/>
  <c r="X962" i="1"/>
  <c r="X891" i="1"/>
  <c r="BL1038" i="1"/>
  <c r="AY1044" i="1"/>
  <c r="AY1038" i="1" s="1"/>
  <c r="X356" i="1"/>
  <c r="F385" i="1"/>
  <c r="Q724" i="1"/>
  <c r="F754" i="1"/>
  <c r="F465" i="1"/>
  <c r="S443" i="1"/>
  <c r="AS26" i="1"/>
  <c r="F85" i="1"/>
  <c r="AS1065" i="1"/>
  <c r="F336" i="1"/>
  <c r="P327" i="1"/>
  <c r="P389" i="1"/>
  <c r="BL504" i="1"/>
  <c r="AY509" i="1"/>
  <c r="AZ26" i="1"/>
  <c r="P75" i="1"/>
  <c r="F57" i="1"/>
  <c r="P30" i="1"/>
  <c r="V412" i="1"/>
  <c r="F492" i="1"/>
  <c r="T692" i="1"/>
  <c r="F781" i="1"/>
  <c r="F676" i="1"/>
  <c r="Q594" i="1"/>
  <c r="X30" i="1"/>
  <c r="X75" i="1"/>
  <c r="F71" i="1"/>
  <c r="S724" i="1"/>
  <c r="F756" i="1"/>
  <c r="X919" i="1"/>
  <c r="F958" i="1"/>
  <c r="T724" i="1"/>
  <c r="F760" i="1"/>
  <c r="BH896" i="1"/>
  <c r="AP1065" i="1"/>
  <c r="BJ182" i="1"/>
  <c r="AW191" i="1"/>
  <c r="AW182" i="1" s="1"/>
  <c r="F219" i="1"/>
  <c r="Q151" i="1"/>
  <c r="S768" i="1"/>
  <c r="S696" i="1"/>
  <c r="F710" i="1"/>
  <c r="F761" i="1"/>
  <c r="U724" i="1"/>
  <c r="U887" i="1"/>
  <c r="F976" i="1"/>
  <c r="AK822" i="1"/>
  <c r="X843" i="1"/>
  <c r="AB30" i="1"/>
  <c r="O54" i="1"/>
  <c r="Y239" i="1"/>
  <c r="F264" i="1"/>
  <c r="Y300" i="1"/>
  <c r="F559" i="1"/>
  <c r="S532" i="1"/>
  <c r="AY333" i="1"/>
  <c r="BL327" i="1"/>
  <c r="T323" i="1"/>
  <c r="F402" i="1"/>
  <c r="AW509" i="1"/>
  <c r="BJ504" i="1"/>
  <c r="F905" i="1"/>
  <c r="S891" i="1"/>
  <c r="S962" i="1"/>
  <c r="BL30" i="1"/>
  <c r="AY54" i="1"/>
  <c r="BJ747" i="1"/>
  <c r="BL747" i="1"/>
  <c r="AC724" i="1"/>
  <c r="P747" i="1"/>
  <c r="P768" i="1" s="1"/>
  <c r="BI747" i="1"/>
  <c r="O456" i="1"/>
  <c r="AB443" i="1"/>
  <c r="Q504" i="1"/>
  <c r="F516" i="1"/>
  <c r="Q571" i="1"/>
  <c r="AQ594" i="1"/>
  <c r="F675" i="1"/>
  <c r="F422" i="1"/>
  <c r="O416" i="1"/>
  <c r="F779" i="1"/>
  <c r="AT692" i="1"/>
  <c r="BJ598" i="1"/>
  <c r="AW603" i="1"/>
  <c r="AW550" i="1"/>
  <c r="AW532" i="1" s="1"/>
  <c r="BJ532" i="1"/>
  <c r="F194" i="1"/>
  <c r="P182" i="1"/>
  <c r="AO22" i="1"/>
  <c r="F1069" i="1"/>
  <c r="AO1086" i="1"/>
  <c r="AQ692" i="1"/>
  <c r="F774" i="1"/>
  <c r="AS692" i="1"/>
  <c r="F778" i="1"/>
  <c r="AW941" i="1"/>
  <c r="AW919" i="1" s="1"/>
  <c r="BJ919" i="1"/>
  <c r="F665" i="1"/>
  <c r="X626" i="1"/>
  <c r="R919" i="1"/>
  <c r="F949" i="1"/>
  <c r="BI989" i="1"/>
  <c r="AV994" i="1"/>
  <c r="BJ891" i="1"/>
  <c r="AW896" i="1"/>
  <c r="AW701" i="1"/>
  <c r="BJ696" i="1"/>
  <c r="BL696" i="1"/>
  <c r="AY701" i="1"/>
  <c r="Y626" i="1"/>
  <c r="F666" i="1"/>
  <c r="O182" i="1"/>
  <c r="F193" i="1"/>
  <c r="AX532" i="1"/>
  <c r="AX571" i="1"/>
  <c r="AX500" i="1" s="1"/>
  <c r="Q1038" i="1"/>
  <c r="F1051" i="1"/>
  <c r="W235" i="1"/>
  <c r="F316" i="1"/>
  <c r="BI102" i="1"/>
  <c r="AV107" i="1"/>
  <c r="BE504" i="1"/>
  <c r="AR509" i="1"/>
  <c r="Y941" i="1"/>
  <c r="Y962" i="1" s="1"/>
  <c r="AL919" i="1"/>
  <c r="S239" i="1"/>
  <c r="F255" i="1"/>
  <c r="S300" i="1"/>
  <c r="AW239" i="1"/>
  <c r="AW799" i="1"/>
  <c r="BJ795" i="1"/>
  <c r="AX239" i="1"/>
  <c r="AX300" i="1"/>
  <c r="AX235" i="1" s="1"/>
  <c r="X443" i="1"/>
  <c r="F473" i="1"/>
  <c r="AB532" i="1"/>
  <c r="O550" i="1"/>
  <c r="P269" i="1"/>
  <c r="F282" i="1"/>
  <c r="AW279" i="1"/>
  <c r="AW269" i="1" s="1"/>
  <c r="BJ269" i="1"/>
  <c r="S98" i="1"/>
  <c r="F137" i="1"/>
  <c r="F487" i="1"/>
  <c r="AS412" i="1"/>
  <c r="F1047" i="1"/>
  <c r="P1038" i="1"/>
  <c r="BJ327" i="1"/>
  <c r="AW333" i="1"/>
  <c r="AY239" i="1"/>
  <c r="F512" i="1"/>
  <c r="P571" i="1"/>
  <c r="P504" i="1"/>
  <c r="BE598" i="1"/>
  <c r="AR603" i="1"/>
  <c r="BL356" i="1"/>
  <c r="AY368" i="1"/>
  <c r="AY356" i="1" s="1"/>
  <c r="W822" i="1"/>
  <c r="F859" i="1"/>
  <c r="W864" i="1"/>
  <c r="F1061" i="1"/>
  <c r="X1038" i="1"/>
  <c r="F763" i="1"/>
  <c r="W724" i="1"/>
  <c r="AV54" i="1"/>
  <c r="BI30" i="1"/>
  <c r="F386" i="1"/>
  <c r="Y356" i="1"/>
  <c r="F297" i="1"/>
  <c r="Y269" i="1"/>
  <c r="U768" i="1"/>
  <c r="BE54" i="1"/>
  <c r="Q768" i="1"/>
  <c r="X477" i="1"/>
  <c r="X669" i="1"/>
  <c r="AS235" i="1"/>
  <c r="F310" i="1"/>
  <c r="AP500" i="1"/>
  <c r="F576" i="1"/>
  <c r="AK532" i="1"/>
  <c r="X550" i="1"/>
  <c r="Q26" i="1"/>
  <c r="F82" i="1"/>
  <c r="BI155" i="1"/>
  <c r="AV159" i="1"/>
  <c r="BI626" i="1"/>
  <c r="AV648" i="1"/>
  <c r="AV626" i="1" s="1"/>
  <c r="AW416" i="1"/>
  <c r="AW477" i="1"/>
  <c r="AW412" i="1" s="1"/>
  <c r="W692" i="1"/>
  <c r="F784" i="1"/>
  <c r="BH919" i="1"/>
  <c r="AU941" i="1"/>
  <c r="AB891" i="1"/>
  <c r="O896" i="1"/>
  <c r="BI598" i="1"/>
  <c r="AV603" i="1"/>
  <c r="AB795" i="1"/>
  <c r="O799" i="1"/>
  <c r="Q239" i="1"/>
  <c r="Q300" i="1"/>
  <c r="F253" i="1"/>
  <c r="F656" i="1"/>
  <c r="R626" i="1"/>
  <c r="T26" i="1"/>
  <c r="T1065" i="1"/>
  <c r="F88" i="1"/>
  <c r="BL182" i="1"/>
  <c r="AY191" i="1"/>
  <c r="AY182" i="1" s="1"/>
  <c r="P822" i="1"/>
  <c r="F846" i="1"/>
  <c r="AB102" i="1"/>
  <c r="O107" i="1"/>
  <c r="P696" i="1"/>
  <c r="F704" i="1"/>
  <c r="BH504" i="1"/>
  <c r="AU509" i="1"/>
  <c r="S594" i="1"/>
  <c r="F678" i="1"/>
  <c r="F762" i="1"/>
  <c r="V724" i="1"/>
  <c r="R182" i="1"/>
  <c r="F199" i="1"/>
  <c r="BL795" i="1"/>
  <c r="AY799" i="1"/>
  <c r="O239" i="1"/>
  <c r="F248" i="1"/>
  <c r="S822" i="1"/>
  <c r="F852" i="1"/>
  <c r="S864" i="1"/>
  <c r="AR368" i="1"/>
  <c r="BE356" i="1"/>
  <c r="AV279" i="1"/>
  <c r="AV269" i="1" s="1"/>
  <c r="BI269" i="1"/>
  <c r="X239" i="1"/>
  <c r="X300" i="1"/>
  <c r="F263" i="1"/>
  <c r="F221" i="1"/>
  <c r="S151" i="1"/>
  <c r="AU477" i="1"/>
  <c r="F432" i="1"/>
  <c r="AU416" i="1"/>
  <c r="AB724" i="1"/>
  <c r="O747" i="1"/>
  <c r="Q443" i="1"/>
  <c r="F463" i="1"/>
  <c r="Q477" i="1"/>
  <c r="AT26" i="1"/>
  <c r="F86" i="1"/>
  <c r="AT1065" i="1"/>
  <c r="AB356" i="1"/>
  <c r="O368" i="1"/>
  <c r="AB919" i="1"/>
  <c r="O941" i="1"/>
  <c r="F978" i="1"/>
  <c r="W887" i="1"/>
  <c r="GM743" i="1"/>
  <c r="BE747" i="1" s="1"/>
  <c r="GP743" i="1"/>
  <c r="T594" i="1"/>
  <c r="F682" i="1"/>
  <c r="AW159" i="1"/>
  <c r="BJ155" i="1"/>
  <c r="BL626" i="1"/>
  <c r="AY648" i="1"/>
  <c r="AY626" i="1" s="1"/>
  <c r="P412" i="1"/>
  <c r="F480" i="1"/>
  <c r="Y598" i="1"/>
  <c r="F621" i="1"/>
  <c r="Y669" i="1"/>
  <c r="BH327" i="1"/>
  <c r="AU333" i="1"/>
  <c r="AV239" i="1"/>
  <c r="AV300" i="1"/>
  <c r="AV235" i="1" s="1"/>
  <c r="BE795" i="1"/>
  <c r="AR799" i="1"/>
  <c r="R356" i="1"/>
  <c r="F376" i="1"/>
  <c r="Y989" i="1"/>
  <c r="Y1015" i="1"/>
  <c r="F1012" i="1"/>
  <c r="AB269" i="1"/>
  <c r="O279" i="1"/>
  <c r="O300" i="1" s="1"/>
  <c r="Y550" i="1"/>
  <c r="AL532" i="1"/>
  <c r="AL443" i="1"/>
  <c r="Y456" i="1"/>
  <c r="BH239" i="1"/>
  <c r="AU246" i="1"/>
  <c r="T887" i="1"/>
  <c r="F975" i="1"/>
  <c r="F162" i="1"/>
  <c r="P155" i="1"/>
  <c r="P212" i="1"/>
  <c r="P626" i="1"/>
  <c r="F651" i="1"/>
  <c r="X98" i="1"/>
  <c r="F145" i="1"/>
  <c r="Y151" i="1"/>
  <c r="F230" i="1"/>
  <c r="F719" i="1"/>
  <c r="Y768" i="1"/>
  <c r="Y696" i="1"/>
  <c r="S356" i="1"/>
  <c r="F377" i="1"/>
  <c r="F657" i="1"/>
  <c r="S626" i="1"/>
  <c r="P598" i="1"/>
  <c r="F606" i="1"/>
  <c r="P669" i="1"/>
  <c r="AR701" i="1"/>
  <c r="BE696" i="1"/>
  <c r="P532" i="1"/>
  <c r="F553" i="1"/>
  <c r="AR416" i="1"/>
  <c r="F439" i="1"/>
  <c r="BI182" i="1"/>
  <c r="AV191" i="1"/>
  <c r="AV182" i="1" s="1"/>
  <c r="U235" i="1"/>
  <c r="F314" i="1"/>
  <c r="BL919" i="1"/>
  <c r="AY941" i="1"/>
  <c r="AY919" i="1" s="1"/>
  <c r="BJ989" i="1"/>
  <c r="AW994" i="1"/>
  <c r="BL822" i="1"/>
  <c r="AY843" i="1"/>
  <c r="AY822" i="1" s="1"/>
  <c r="AW843" i="1"/>
  <c r="AW822" i="1" s="1"/>
  <c r="BJ822" i="1"/>
  <c r="P962" i="1"/>
  <c r="P891" i="1"/>
  <c r="F899" i="1"/>
  <c r="BH102" i="1"/>
  <c r="AU107" i="1"/>
  <c r="AV701" i="1"/>
  <c r="BI696" i="1"/>
  <c r="S30" i="1"/>
  <c r="F63" i="1"/>
  <c r="S75" i="1"/>
  <c r="F404" i="1"/>
  <c r="V323" i="1"/>
  <c r="S985" i="1"/>
  <c r="F1024" i="1"/>
  <c r="F1011" i="1"/>
  <c r="X1015" i="1"/>
  <c r="X989" i="1"/>
  <c r="BL102" i="1"/>
  <c r="AY107" i="1"/>
  <c r="AZ626" i="1"/>
  <c r="AZ669" i="1"/>
  <c r="AZ594" i="1" s="1"/>
  <c r="BI795" i="1"/>
  <c r="AV799" i="1"/>
  <c r="V235" i="1"/>
  <c r="F315" i="1"/>
  <c r="BE1038" i="1"/>
  <c r="AR1044" i="1"/>
  <c r="S412" i="1"/>
  <c r="F486" i="1"/>
  <c r="Y30" i="1"/>
  <c r="F72" i="1"/>
  <c r="Y75" i="1"/>
  <c r="AB155" i="1"/>
  <c r="O159" i="1"/>
  <c r="AQ500" i="1"/>
  <c r="F577" i="1"/>
  <c r="AV1044" i="1"/>
  <c r="AV1038" i="1" s="1"/>
  <c r="BI1038" i="1"/>
  <c r="AW1044" i="1"/>
  <c r="AW1038" i="1" s="1"/>
  <c r="BJ1038" i="1"/>
  <c r="F611" i="1"/>
  <c r="R598" i="1"/>
  <c r="R669" i="1"/>
  <c r="F969" i="1"/>
  <c r="Q887" i="1"/>
  <c r="BI327" i="1"/>
  <c r="AV333" i="1"/>
  <c r="BI504" i="1"/>
  <c r="AV509" i="1"/>
  <c r="BH598" i="1"/>
  <c r="AU603" i="1"/>
  <c r="BJ356" i="1"/>
  <c r="AW368" i="1"/>
  <c r="AW356" i="1" s="1"/>
  <c r="P356" i="1"/>
  <c r="F371" i="1"/>
  <c r="T412" i="1"/>
  <c r="F490" i="1"/>
  <c r="U26" i="1"/>
  <c r="F89" i="1"/>
  <c r="U1065" i="1"/>
  <c r="BJ30" i="1"/>
  <c r="AW54" i="1"/>
  <c r="Y891" i="1"/>
  <c r="F914" i="1"/>
  <c r="Q327" i="1"/>
  <c r="F340" i="1"/>
  <c r="Q389" i="1"/>
  <c r="Q1065" i="1" s="1"/>
  <c r="F904" i="1"/>
  <c r="R891" i="1"/>
  <c r="R962" i="1"/>
  <c r="F861" i="1"/>
  <c r="Y822" i="1"/>
  <c r="Y864" i="1"/>
  <c r="O822" i="1"/>
  <c r="F845" i="1"/>
  <c r="R212" i="1"/>
  <c r="BE456" i="1"/>
  <c r="AZ389" i="1"/>
  <c r="AZ323" i="1" s="1"/>
  <c r="BE941" i="1"/>
  <c r="BE896" i="1"/>
  <c r="S571" i="1"/>
  <c r="BE648" i="1"/>
  <c r="P300" i="1"/>
  <c r="BH191" i="1"/>
  <c r="BH54" i="1"/>
  <c r="BH747" i="1"/>
  <c r="AU550" i="1" l="1"/>
  <c r="BH532" i="1"/>
  <c r="BE182" i="1"/>
  <c r="AR191" i="1"/>
  <c r="BH356" i="1"/>
  <c r="AU368" i="1"/>
  <c r="BH626" i="1"/>
  <c r="AU648" i="1"/>
  <c r="R1015" i="1"/>
  <c r="R989" i="1"/>
  <c r="F1002" i="1"/>
  <c r="F115" i="1"/>
  <c r="R128" i="1"/>
  <c r="R102" i="1"/>
  <c r="R443" i="1"/>
  <c r="F464" i="1"/>
  <c r="R477" i="1"/>
  <c r="U151" i="1"/>
  <c r="F226" i="1"/>
  <c r="BE989" i="1"/>
  <c r="AR994" i="1"/>
  <c r="AW300" i="1"/>
  <c r="AW235" i="1" s="1"/>
  <c r="F1062" i="1"/>
  <c r="Y1038" i="1"/>
  <c r="R75" i="1"/>
  <c r="R30" i="1"/>
  <c r="F62" i="1"/>
  <c r="R532" i="1"/>
  <c r="F558" i="1"/>
  <c r="AY300" i="1"/>
  <c r="AY235" i="1" s="1"/>
  <c r="BE269" i="1"/>
  <c r="V30" i="1"/>
  <c r="F69" i="1"/>
  <c r="V75" i="1"/>
  <c r="R504" i="1"/>
  <c r="R571" i="1"/>
  <c r="F517" i="1"/>
  <c r="F807" i="1"/>
  <c r="R795" i="1"/>
  <c r="R864" i="1"/>
  <c r="U323" i="1"/>
  <c r="F403" i="1"/>
  <c r="R269" i="1"/>
  <c r="F287" i="1"/>
  <c r="R300" i="1"/>
  <c r="W626" i="1"/>
  <c r="F664" i="1"/>
  <c r="W669" i="1"/>
  <c r="V887" i="1"/>
  <c r="F977" i="1"/>
  <c r="AR747" i="1"/>
  <c r="BE724" i="1"/>
  <c r="F980" i="1"/>
  <c r="Y887" i="1"/>
  <c r="P692" i="1"/>
  <c r="F771" i="1"/>
  <c r="Q22" i="1"/>
  <c r="Q1086" i="1"/>
  <c r="F1072" i="1"/>
  <c r="BE443" i="1"/>
  <c r="AR456" i="1"/>
  <c r="AW155" i="1"/>
  <c r="AW212" i="1"/>
  <c r="AW151" i="1" s="1"/>
  <c r="T22" i="1"/>
  <c r="T1086" i="1"/>
  <c r="F1078" i="1"/>
  <c r="W791" i="1"/>
  <c r="F880" i="1"/>
  <c r="F552" i="1"/>
  <c r="O532" i="1"/>
  <c r="AO18" i="1"/>
  <c r="F1090" i="1"/>
  <c r="AY30" i="1"/>
  <c r="AY75" i="1"/>
  <c r="O30" i="1"/>
  <c r="F56" i="1"/>
  <c r="O75" i="1"/>
  <c r="P98" i="1"/>
  <c r="F131" i="1"/>
  <c r="P985" i="1"/>
  <c r="F1018" i="1"/>
  <c r="BE626" i="1"/>
  <c r="AR648" i="1"/>
  <c r="F615" i="1"/>
  <c r="AU598" i="1"/>
  <c r="AU669" i="1"/>
  <c r="F943" i="1"/>
  <c r="O919" i="1"/>
  <c r="AT22" i="1"/>
  <c r="F1076" i="1"/>
  <c r="AT1086" i="1"/>
  <c r="F801" i="1"/>
  <c r="O864" i="1"/>
  <c r="O795" i="1"/>
  <c r="O891" i="1"/>
  <c r="O962" i="1"/>
  <c r="F898" i="1"/>
  <c r="AV30" i="1"/>
  <c r="AV75" i="1"/>
  <c r="AV102" i="1"/>
  <c r="AV128" i="1"/>
  <c r="AV98" i="1" s="1"/>
  <c r="BI724" i="1"/>
  <c r="AV747" i="1"/>
  <c r="AV724" i="1" s="1"/>
  <c r="AW747" i="1"/>
  <c r="AW724" i="1" s="1"/>
  <c r="BJ724" i="1"/>
  <c r="AU626" i="1"/>
  <c r="F660" i="1"/>
  <c r="AY504" i="1"/>
  <c r="AY571" i="1"/>
  <c r="AY500" i="1" s="1"/>
  <c r="X692" i="1"/>
  <c r="F785" i="1"/>
  <c r="AU1038" i="1"/>
  <c r="F1056" i="1"/>
  <c r="AR102" i="1"/>
  <c r="AR128" i="1"/>
  <c r="F126" i="1"/>
  <c r="AY962" i="1"/>
  <c r="AY887" i="1" s="1"/>
  <c r="AY891" i="1"/>
  <c r="AU864" i="1"/>
  <c r="F811" i="1"/>
  <c r="AU795" i="1"/>
  <c r="AY598" i="1"/>
  <c r="AY669" i="1"/>
  <c r="AY594" i="1" s="1"/>
  <c r="F352" i="1"/>
  <c r="AR327" i="1"/>
  <c r="AR389" i="1"/>
  <c r="AY212" i="1"/>
  <c r="AY151" i="1" s="1"/>
  <c r="AY155" i="1"/>
  <c r="R323" i="1"/>
  <c r="F397" i="1"/>
  <c r="O1038" i="1"/>
  <c r="F1046" i="1"/>
  <c r="AU443" i="1"/>
  <c r="F468" i="1"/>
  <c r="AU356" i="1"/>
  <c r="F380" i="1"/>
  <c r="F210" i="1"/>
  <c r="AR182" i="1"/>
  <c r="AR239" i="1"/>
  <c r="AR300" i="1"/>
  <c r="F265" i="1"/>
  <c r="F862" i="1"/>
  <c r="AR822" i="1"/>
  <c r="AU269" i="1"/>
  <c r="F291" i="1"/>
  <c r="F882" i="1"/>
  <c r="Y791" i="1"/>
  <c r="P151" i="1"/>
  <c r="F215" i="1"/>
  <c r="BE30" i="1"/>
  <c r="AR54" i="1"/>
  <c r="S235" i="1"/>
  <c r="F309" i="1"/>
  <c r="AV1015" i="1"/>
  <c r="AV985" i="1" s="1"/>
  <c r="AV989" i="1"/>
  <c r="P724" i="1"/>
  <c r="F750" i="1"/>
  <c r="AS22" i="1"/>
  <c r="AS1086" i="1"/>
  <c r="F1075" i="1"/>
  <c r="F511" i="1"/>
  <c r="O571" i="1"/>
  <c r="O504" i="1"/>
  <c r="AY1015" i="1"/>
  <c r="AY985" i="1" s="1"/>
  <c r="AY989" i="1"/>
  <c r="AU989" i="1"/>
  <c r="F1006" i="1"/>
  <c r="AU1015" i="1"/>
  <c r="F970" i="1"/>
  <c r="R887" i="1"/>
  <c r="AV327" i="1"/>
  <c r="AV389" i="1"/>
  <c r="AV323" i="1" s="1"/>
  <c r="BE919" i="1"/>
  <c r="AR941" i="1"/>
  <c r="F396" i="1"/>
  <c r="Q323" i="1"/>
  <c r="AV795" i="1"/>
  <c r="AV864" i="1"/>
  <c r="AV791" i="1" s="1"/>
  <c r="AU128" i="1"/>
  <c r="F119" i="1"/>
  <c r="AU102" i="1"/>
  <c r="Y692" i="1"/>
  <c r="F786" i="1"/>
  <c r="Y985" i="1"/>
  <c r="F1033" i="1"/>
  <c r="F818" i="1"/>
  <c r="AR795" i="1"/>
  <c r="AR864" i="1"/>
  <c r="AU327" i="1"/>
  <c r="F345" i="1"/>
  <c r="AU389" i="1"/>
  <c r="Q412" i="1"/>
  <c r="F484" i="1"/>
  <c r="S791" i="1"/>
  <c r="F873" i="1"/>
  <c r="O235" i="1"/>
  <c r="F302" i="1"/>
  <c r="F567" i="1"/>
  <c r="X532" i="1"/>
  <c r="X571" i="1"/>
  <c r="Q692" i="1"/>
  <c r="F775" i="1"/>
  <c r="AY696" i="1"/>
  <c r="AW891" i="1"/>
  <c r="AW962" i="1"/>
  <c r="AW887" i="1" s="1"/>
  <c r="Q500" i="1"/>
  <c r="F578" i="1"/>
  <c r="F458" i="1"/>
  <c r="O443" i="1"/>
  <c r="BL724" i="1"/>
  <c r="AY747" i="1"/>
  <c r="AY724" i="1" s="1"/>
  <c r="S887" i="1"/>
  <c r="F971" i="1"/>
  <c r="AW504" i="1"/>
  <c r="AW571" i="1"/>
  <c r="AW500" i="1" s="1"/>
  <c r="AY327" i="1"/>
  <c r="AY389" i="1"/>
  <c r="AY323" i="1" s="1"/>
  <c r="X822" i="1"/>
  <c r="F860" i="1"/>
  <c r="X864" i="1"/>
  <c r="S692" i="1"/>
  <c r="F777" i="1"/>
  <c r="BH891" i="1"/>
  <c r="AU896" i="1"/>
  <c r="X26" i="1"/>
  <c r="F92" i="1"/>
  <c r="X1065" i="1"/>
  <c r="R724" i="1"/>
  <c r="F755" i="1"/>
  <c r="R768" i="1"/>
  <c r="R1065" i="1" s="1"/>
  <c r="F1017" i="1"/>
  <c r="O985" i="1"/>
  <c r="W412" i="1"/>
  <c r="F493" i="1"/>
  <c r="F703" i="1"/>
  <c r="O768" i="1"/>
  <c r="O696" i="1"/>
  <c r="AQ18" i="1"/>
  <c r="F1092" i="1"/>
  <c r="F765" i="1"/>
  <c r="Y724" i="1"/>
  <c r="AU822" i="1"/>
  <c r="F855" i="1"/>
  <c r="AU532" i="1"/>
  <c r="F562" i="1"/>
  <c r="AX1065" i="1"/>
  <c r="BH30" i="1"/>
  <c r="AU54" i="1"/>
  <c r="S500" i="1"/>
  <c r="F580" i="1"/>
  <c r="AW30" i="1"/>
  <c r="AW75" i="1"/>
  <c r="F161" i="1"/>
  <c r="O155" i="1"/>
  <c r="O212" i="1"/>
  <c r="Y532" i="1"/>
  <c r="F568" i="1"/>
  <c r="Y571" i="1"/>
  <c r="F687" i="1"/>
  <c r="Y594" i="1"/>
  <c r="AY795" i="1"/>
  <c r="AY864" i="1"/>
  <c r="AY791" i="1" s="1"/>
  <c r="AU571" i="1"/>
  <c r="F521" i="1"/>
  <c r="AU504" i="1"/>
  <c r="X594" i="1"/>
  <c r="F686" i="1"/>
  <c r="P500" i="1"/>
  <c r="F574" i="1"/>
  <c r="AW327" i="1"/>
  <c r="AW389" i="1"/>
  <c r="AW323" i="1" s="1"/>
  <c r="Y919" i="1"/>
  <c r="F959" i="1"/>
  <c r="F78" i="1"/>
  <c r="P26" i="1"/>
  <c r="P1065" i="1"/>
  <c r="X887" i="1"/>
  <c r="F979" i="1"/>
  <c r="AR269" i="1"/>
  <c r="F298" i="1"/>
  <c r="BH724" i="1"/>
  <c r="AU747" i="1"/>
  <c r="AU768" i="1" s="1"/>
  <c r="R594" i="1"/>
  <c r="F677" i="1"/>
  <c r="AR1038" i="1"/>
  <c r="F1063" i="1"/>
  <c r="X985" i="1"/>
  <c r="F1032" i="1"/>
  <c r="AW989" i="1"/>
  <c r="AW1015" i="1"/>
  <c r="AW985" i="1" s="1"/>
  <c r="P235" i="1"/>
  <c r="F303" i="1"/>
  <c r="U22" i="1"/>
  <c r="F1079" i="1"/>
  <c r="U1086" i="1"/>
  <c r="Y26" i="1"/>
  <c r="F93" i="1"/>
  <c r="AY102" i="1"/>
  <c r="AY128" i="1"/>
  <c r="AY98" i="1" s="1"/>
  <c r="P887" i="1"/>
  <c r="F965" i="1"/>
  <c r="P594" i="1"/>
  <c r="F672" i="1"/>
  <c r="BH182" i="1"/>
  <c r="AU191" i="1"/>
  <c r="AU212" i="1" s="1"/>
  <c r="BE891" i="1"/>
  <c r="AR896" i="1"/>
  <c r="F220" i="1"/>
  <c r="R151" i="1"/>
  <c r="AV504" i="1"/>
  <c r="AV571" i="1"/>
  <c r="AV500" i="1" s="1"/>
  <c r="S26" i="1"/>
  <c r="F84" i="1"/>
  <c r="S1065" i="1"/>
  <c r="AV696" i="1"/>
  <c r="AV768" i="1"/>
  <c r="AV692" i="1" s="1"/>
  <c r="AR696" i="1"/>
  <c r="AR768" i="1"/>
  <c r="F720" i="1"/>
  <c r="F258" i="1"/>
  <c r="AU300" i="1"/>
  <c r="AU239" i="1"/>
  <c r="F474" i="1"/>
  <c r="Y443" i="1"/>
  <c r="Y477" i="1"/>
  <c r="F281" i="1"/>
  <c r="O269" i="1"/>
  <c r="O356" i="1"/>
  <c r="F370" i="1"/>
  <c r="F749" i="1"/>
  <c r="O724" i="1"/>
  <c r="AU412" i="1"/>
  <c r="F489" i="1"/>
  <c r="X235" i="1"/>
  <c r="F317" i="1"/>
  <c r="AR356" i="1"/>
  <c r="F387" i="1"/>
  <c r="F109" i="1"/>
  <c r="O128" i="1"/>
  <c r="O102" i="1"/>
  <c r="Q235" i="1"/>
  <c r="F307" i="1"/>
  <c r="AV598" i="1"/>
  <c r="AV669" i="1"/>
  <c r="AV594" i="1" s="1"/>
  <c r="F953" i="1"/>
  <c r="AU919" i="1"/>
  <c r="AV212" i="1"/>
  <c r="AV151" i="1" s="1"/>
  <c r="AV155" i="1"/>
  <c r="F494" i="1"/>
  <c r="X412" i="1"/>
  <c r="U692" i="1"/>
  <c r="F782" i="1"/>
  <c r="AR598" i="1"/>
  <c r="F622" i="1"/>
  <c r="AR669" i="1"/>
  <c r="AW795" i="1"/>
  <c r="AW864" i="1"/>
  <c r="AW791" i="1" s="1"/>
  <c r="F528" i="1"/>
  <c r="AR504" i="1"/>
  <c r="AR571" i="1"/>
  <c r="AW696" i="1"/>
  <c r="AW598" i="1"/>
  <c r="AW669" i="1"/>
  <c r="AW594" i="1" s="1"/>
  <c r="Y235" i="1"/>
  <c r="F318" i="1"/>
  <c r="AP22" i="1"/>
  <c r="AP1086" i="1"/>
  <c r="F1070" i="1"/>
  <c r="P323" i="1"/>
  <c r="F392" i="1"/>
  <c r="AU155" i="1"/>
  <c r="F171" i="1"/>
  <c r="Y323" i="1"/>
  <c r="F407" i="1"/>
  <c r="P791" i="1"/>
  <c r="F867" i="1"/>
  <c r="Q791" i="1"/>
  <c r="F871" i="1"/>
  <c r="O626" i="1"/>
  <c r="F650" i="1"/>
  <c r="F713" i="1"/>
  <c r="AU696" i="1"/>
  <c r="O669" i="1"/>
  <c r="O598" i="1"/>
  <c r="F605" i="1"/>
  <c r="F178" i="1"/>
  <c r="AR212" i="1"/>
  <c r="AR155" i="1"/>
  <c r="AW102" i="1"/>
  <c r="AW128" i="1"/>
  <c r="AW98" i="1" s="1"/>
  <c r="AV891" i="1"/>
  <c r="AV962" i="1"/>
  <c r="AV887" i="1" s="1"/>
  <c r="O389" i="1"/>
  <c r="O327" i="1"/>
  <c r="F335" i="1"/>
  <c r="AR532" i="1"/>
  <c r="F569" i="1"/>
  <c r="X724" i="1"/>
  <c r="F764" i="1"/>
  <c r="O477" i="1"/>
  <c r="AZ1065" i="1"/>
  <c r="W1065" i="1"/>
  <c r="F485" i="1" l="1"/>
  <c r="R412" i="1"/>
  <c r="R791" i="1"/>
  <c r="F872" i="1"/>
  <c r="R500" i="1"/>
  <c r="F579" i="1"/>
  <c r="F308" i="1"/>
  <c r="R235" i="1"/>
  <c r="R26" i="1"/>
  <c r="F83" i="1"/>
  <c r="R98" i="1"/>
  <c r="F136" i="1"/>
  <c r="R985" i="1"/>
  <c r="F1023" i="1"/>
  <c r="W594" i="1"/>
  <c r="F685" i="1"/>
  <c r="V26" i="1"/>
  <c r="F90" i="1"/>
  <c r="V1065" i="1"/>
  <c r="AR1015" i="1"/>
  <c r="AR989" i="1"/>
  <c r="F1013" i="1"/>
  <c r="AU692" i="1"/>
  <c r="F780" i="1"/>
  <c r="R22" i="1"/>
  <c r="F1073" i="1"/>
  <c r="R1086" i="1"/>
  <c r="AU151" i="1"/>
  <c r="F224" i="1"/>
  <c r="F583" i="1"/>
  <c r="AU500" i="1"/>
  <c r="O151" i="1"/>
  <c r="F214" i="1"/>
  <c r="X22" i="1"/>
  <c r="F1082" i="1"/>
  <c r="X1086" i="1"/>
  <c r="X500" i="1"/>
  <c r="F588" i="1"/>
  <c r="AU985" i="1"/>
  <c r="F1027" i="1"/>
  <c r="O887" i="1"/>
  <c r="F964" i="1"/>
  <c r="AU594" i="1"/>
  <c r="F681" i="1"/>
  <c r="AY26" i="1"/>
  <c r="Q18" i="1"/>
  <c r="F1093" i="1"/>
  <c r="AR724" i="1"/>
  <c r="F766" i="1"/>
  <c r="AZ22" i="1"/>
  <c r="AZ1086" i="1"/>
  <c r="AZ18" i="1" s="1"/>
  <c r="O323" i="1"/>
  <c r="F391" i="1"/>
  <c r="AP18" i="1"/>
  <c r="F1091" i="1"/>
  <c r="AR594" i="1"/>
  <c r="F688" i="1"/>
  <c r="O98" i="1"/>
  <c r="F130" i="1"/>
  <c r="AR891" i="1"/>
  <c r="F915" i="1"/>
  <c r="AR962" i="1"/>
  <c r="P22" i="1"/>
  <c r="F1068" i="1"/>
  <c r="P1086" i="1"/>
  <c r="AW26" i="1"/>
  <c r="AU30" i="1"/>
  <c r="AU75" i="1"/>
  <c r="F66" i="1"/>
  <c r="O692" i="1"/>
  <c r="F770" i="1"/>
  <c r="AU962" i="1"/>
  <c r="F908" i="1"/>
  <c r="AU891" i="1"/>
  <c r="X791" i="1"/>
  <c r="F881" i="1"/>
  <c r="O791" i="1"/>
  <c r="F866" i="1"/>
  <c r="AR626" i="1"/>
  <c r="F667" i="1"/>
  <c r="AR692" i="1"/>
  <c r="F787" i="1"/>
  <c r="U18" i="1"/>
  <c r="F1100" i="1"/>
  <c r="AR791" i="1"/>
  <c r="F883" i="1"/>
  <c r="AR235" i="1"/>
  <c r="F319" i="1"/>
  <c r="W22" i="1"/>
  <c r="F1081" i="1"/>
  <c r="W1086" i="1"/>
  <c r="AR500" i="1"/>
  <c r="F590" i="1"/>
  <c r="AR919" i="1"/>
  <c r="F960" i="1"/>
  <c r="O500" i="1"/>
  <c r="F573" i="1"/>
  <c r="AR323" i="1"/>
  <c r="F408" i="1"/>
  <c r="AW768" i="1"/>
  <c r="AW692" i="1" s="1"/>
  <c r="O412" i="1"/>
  <c r="F479" i="1"/>
  <c r="S22" i="1"/>
  <c r="F1074" i="1"/>
  <c r="S1086" i="1"/>
  <c r="AR151" i="1"/>
  <c r="F231" i="1"/>
  <c r="O594" i="1"/>
  <c r="F671" i="1"/>
  <c r="Y412" i="1"/>
  <c r="F495" i="1"/>
  <c r="AU235" i="1"/>
  <c r="F312" i="1"/>
  <c r="AU182" i="1"/>
  <c r="F203" i="1"/>
  <c r="AU724" i="1"/>
  <c r="F759" i="1"/>
  <c r="F589" i="1"/>
  <c r="Y500" i="1"/>
  <c r="AX22" i="1"/>
  <c r="AX1086" i="1"/>
  <c r="AX18" i="1" s="1"/>
  <c r="F776" i="1"/>
  <c r="R692" i="1"/>
  <c r="AU323" i="1"/>
  <c r="F401" i="1"/>
  <c r="F140" i="1"/>
  <c r="AU98" i="1"/>
  <c r="AS18" i="1"/>
  <c r="F1096" i="1"/>
  <c r="AR30" i="1"/>
  <c r="F73" i="1"/>
  <c r="AR75" i="1"/>
  <c r="F876" i="1"/>
  <c r="AU791" i="1"/>
  <c r="AR98" i="1"/>
  <c r="F147" i="1"/>
  <c r="AV26" i="1"/>
  <c r="AV1065" i="1"/>
  <c r="AT18" i="1"/>
  <c r="F1097" i="1"/>
  <c r="O26" i="1"/>
  <c r="F77" i="1"/>
  <c r="O1065" i="1"/>
  <c r="T18" i="1"/>
  <c r="F1099" i="1"/>
  <c r="F475" i="1"/>
  <c r="AR443" i="1"/>
  <c r="AR477" i="1"/>
  <c r="Y1065" i="1"/>
  <c r="AY768" i="1"/>
  <c r="AY692" i="1" s="1"/>
  <c r="AR985" i="1" l="1"/>
  <c r="F1034" i="1"/>
  <c r="V22" i="1"/>
  <c r="F1080" i="1"/>
  <c r="V1086" i="1"/>
  <c r="AR887" i="1"/>
  <c r="F981" i="1"/>
  <c r="R18" i="1"/>
  <c r="F1094" i="1"/>
  <c r="AR412" i="1"/>
  <c r="F496" i="1"/>
  <c r="AR26" i="1"/>
  <c r="F94" i="1"/>
  <c r="AR1065" i="1"/>
  <c r="X18" i="1"/>
  <c r="F1103" i="1"/>
  <c r="AW1065" i="1"/>
  <c r="O22" i="1"/>
  <c r="O1086" i="1"/>
  <c r="F1067" i="1"/>
  <c r="Y22" i="1"/>
  <c r="Y1086" i="1"/>
  <c r="F1083" i="1"/>
  <c r="S18" i="1"/>
  <c r="F1095" i="1"/>
  <c r="W18" i="1"/>
  <c r="F1102" i="1"/>
  <c r="AV22" i="1"/>
  <c r="AV1086" i="1"/>
  <c r="AV18" i="1" s="1"/>
  <c r="F974" i="1"/>
  <c r="AU887" i="1"/>
  <c r="AU26" i="1"/>
  <c r="F87" i="1"/>
  <c r="AU1065" i="1"/>
  <c r="P18" i="1"/>
  <c r="F1089" i="1"/>
  <c r="AY1065" i="1"/>
  <c r="V18" i="1" l="1"/>
  <c r="F1101" i="1"/>
  <c r="AY22" i="1"/>
  <c r="AY1086" i="1"/>
  <c r="AY18" i="1" s="1"/>
  <c r="AU22" i="1"/>
  <c r="F1077" i="1"/>
  <c r="AU1086" i="1"/>
  <c r="Y18" i="1"/>
  <c r="F1104" i="1"/>
  <c r="AR22" i="1"/>
  <c r="F1084" i="1"/>
  <c r="AR1086" i="1"/>
  <c r="O18" i="1"/>
  <c r="F1088" i="1"/>
  <c r="AW22" i="1"/>
  <c r="AW1086" i="1"/>
  <c r="AW18" i="1" s="1"/>
  <c r="AU18" i="1" l="1"/>
  <c r="F1098" i="1"/>
  <c r="AR18" i="1"/>
  <c r="F1105" i="1"/>
  <c r="F1106" i="1" l="1"/>
  <c r="F1107" i="1" l="1"/>
</calcChain>
</file>

<file path=xl/sharedStrings.xml><?xml version="1.0" encoding="utf-8"?>
<sst xmlns="http://schemas.openxmlformats.org/spreadsheetml/2006/main" count="17539" uniqueCount="940">
  <si>
    <t/>
  </si>
  <si>
    <t>Новый объект</t>
  </si>
  <si>
    <t>Текущий ремонт в 2018 году на объекте ГБПОУ КАС №7 по адресу: г. Москва, ул. Вучетича, д. 3/1</t>
  </si>
  <si>
    <t>Сметные нормы списания</t>
  </si>
  <si>
    <t>Коды ОКП для СН-2012 - 2018 г.</t>
  </si>
  <si>
    <t>СН-2012 - 2018 г_глава_1-5</t>
  </si>
  <si>
    <t>Типовой расчет для СН-2012 - 2018 г</t>
  </si>
  <si>
    <t>СН-2012-2018 г. База данных "Сборник стоимостных нормативов"</t>
  </si>
  <si>
    <t>Новая локальная смета</t>
  </si>
  <si>
    <t>Новый раздел</t>
  </si>
  <si>
    <t>Ремонт подвала</t>
  </si>
  <si>
    <t>Новый подраздел</t>
  </si>
  <si>
    <t>Ремонтые работы</t>
  </si>
  <si>
    <t>1</t>
  </si>
  <si>
    <t>1.2-3103-29-1/1</t>
  </si>
  <si>
    <t>Устройство песчаного основания под фундаменты</t>
  </si>
  <si>
    <t>м3</t>
  </si>
  <si>
    <t>СН-2012-2018.1. База. Сб.2-3103-29-1/1</t>
  </si>
  <si>
    <t>СН-2012</t>
  </si>
  <si>
    <t>Подрядные работы, гл. 1-5</t>
  </si>
  <si>
    <t>работа</t>
  </si>
  <si>
    <t>2</t>
  </si>
  <si>
    <t>1.2-3103-29-2/1</t>
  </si>
  <si>
    <t>Устройство щебеночного основания под фундаменты</t>
  </si>
  <si>
    <t>СН-2012-2018.1. База. Сб.2-3103-29-2/1</t>
  </si>
  <si>
    <t>3</t>
  </si>
  <si>
    <t>1.2-3103-30-7/1</t>
  </si>
  <si>
    <t>Гидроизоляция стен, фундаментов боковая обмазочная битумная в 2 слоя по выровненной поверхности бутовой кладки, кирпичу, бетону</t>
  </si>
  <si>
    <t>100 м2</t>
  </si>
  <si>
    <t>СН-2012-2018.1. База. Сб.2-3103-30-7/1</t>
  </si>
  <si>
    <t>4</t>
  </si>
  <si>
    <t>1.10-3203-1-5/1</t>
  </si>
  <si>
    <t>Устройство первого слоя обмазочной гидроизоляции битумной мастикой толщиной 2 мм</t>
  </si>
  <si>
    <t>СН-2012-2018.1. База. Сб.10-3203-1-5/1</t>
  </si>
  <si>
    <t>5</t>
  </si>
  <si>
    <t>1.10-3103-2-1/1</t>
  </si>
  <si>
    <t>Устройство стяжек цементных толщиной 20 мм</t>
  </si>
  <si>
    <t>СН-2012-2018.1. База. Сб.10-3103-2-1/1</t>
  </si>
  <si>
    <t>6</t>
  </si>
  <si>
    <t>1.10-3703-1-3/1</t>
  </si>
  <si>
    <t>Устройство покрытий на цементном растворе из плиток керамических одноцветных для полов</t>
  </si>
  <si>
    <t>СН-2012-2018.1. База. Сб.10-3703-1-3/1</t>
  </si>
  <si>
    <t>7</t>
  </si>
  <si>
    <t>1.13-3103-14-1/1</t>
  </si>
  <si>
    <t>Устройство каркаса при оштукатуривании стен</t>
  </si>
  <si>
    <t>СН-2012-2018.1. База. Сб.13-3103-14-1/1</t>
  </si>
  <si>
    <t>8</t>
  </si>
  <si>
    <t>1.13-3101-1-1/1</t>
  </si>
  <si>
    <t>Ремонт штукатурки внутренних стен по камню и бетону известковым раствором при площади до 1м2, толщиной слоя до 20 мм</t>
  </si>
  <si>
    <t>СН-2012-2018.1. База. Сб.13-3101-1-1/1</t>
  </si>
  <si>
    <t>9</t>
  </si>
  <si>
    <t>1.13-3201-16-2/1</t>
  </si>
  <si>
    <t>Окрашивание ранее окрашенных поверхностей стен водоэмульсионными поливинилацетатными составами, ранее окрашенных известковой или клеевой краской с расчисткой старой краски до 35%</t>
  </si>
  <si>
    <t>СН-2012-2018.1. База. Сб.13-3201-16-2/1</t>
  </si>
  <si>
    <t>10</t>
  </si>
  <si>
    <t>1.13-3201-17-2/1</t>
  </si>
  <si>
    <t>Окрашивание ранее окрашенных поверхностей потолков водоэмульсионными поливинилацетатными составами, ранее окрашенных известковой или клеевой краской с расчисткой старой краски до 35%</t>
  </si>
  <si>
    <t>СН-2012-2018.1. База. Сб.13-3201-17-2/1</t>
  </si>
  <si>
    <t>11</t>
  </si>
  <si>
    <t>1.21-3103-31-2/1</t>
  </si>
  <si>
    <t>Прокладка пластикового кабель-канала по бетонному основанию 20х12,5 мм</t>
  </si>
  <si>
    <t>100 м</t>
  </si>
  <si>
    <t>СН-2012-2018.1. База. Сб.21-3103-31-2/1</t>
  </si>
  <si>
    <t>12</t>
  </si>
  <si>
    <t>1.21-3103-8-1/1</t>
  </si>
  <si>
    <t>Прокладка проводов и кабелей в коробах, провод сечением до 6 мм2</t>
  </si>
  <si>
    <t>СН-2012-2018.1. База. Сб.21-3103-8-1/1</t>
  </si>
  <si>
    <t>12,1</t>
  </si>
  <si>
    <t>21.23-13-14</t>
  </si>
  <si>
    <t>Провода силовые с медными жилами в поливинилхлоридной изоляции, марка ПуГВ, номинальное напряжение до 450 В, число жил и сечение 1х6 мм2</t>
  </si>
  <si>
    <t>км</t>
  </si>
  <si>
    <t>СН-2012-2018.21. База. Р.23, о.13, поз.14</t>
  </si>
  <si>
    <t>12,2</t>
  </si>
  <si>
    <t>21.23-8-139</t>
  </si>
  <si>
    <t>Кабели силовые с медными жилами, с изоляцией и оболочкой из поливинилхлоридных композиций пониженной пожароопасности, с низким дымо - и газовыделением, марка ВВГнг(А)-LS, напряжение 660 В, число жил и сечение, мм2: 3х1,5</t>
  </si>
  <si>
    <t>СН-2012-2018.21. База. Р.23, о.8, поз.139</t>
  </si>
  <si>
    <t>13</t>
  </si>
  <si>
    <t>1.20-3103-4-2/1</t>
  </si>
  <si>
    <t>Установка светильников с люминесцентными лампами, отдельно устанавливаемых на штырях с количеством ламп в светильнике 2 (без стоимости материалов)</t>
  </si>
  <si>
    <t>100 шт.</t>
  </si>
  <si>
    <t>СН-2012-2018.1. База. Сб.20-3103-4-2/1</t>
  </si>
  <si>
    <t>13,1</t>
  </si>
  <si>
    <t>Цена поставщика</t>
  </si>
  <si>
    <t>Светильник светодиодный LED 1195 х 295</t>
  </si>
  <si>
    <t>шт.</t>
  </si>
  <si>
    <t>[1 827,87 / 1,18]</t>
  </si>
  <si>
    <t>14</t>
  </si>
  <si>
    <t>1.20-3103-1-4/1</t>
  </si>
  <si>
    <t>Установка выключателя двухклавишного неутопленного типа при открытой проводке (без стоимости материалов)</t>
  </si>
  <si>
    <t>СН-2012-2018.1. База. Сб.20-3103-1-4/1</t>
  </si>
  <si>
    <t>14,1</t>
  </si>
  <si>
    <t>21.21-5-25</t>
  </si>
  <si>
    <t>Выключатели серии "Прима", напряжение 250 В, сила тока 6 А, открытой установки двухклавишные, тип А56-029</t>
  </si>
  <si>
    <t>СН-2012-2018.21. База. Р.21, о.5, поз.25</t>
  </si>
  <si>
    <t>15</t>
  </si>
  <si>
    <t>1.16-3103-4-1/1</t>
  </si>
  <si>
    <t>Прокладка трубопроводов канализации из ПВХ труб диаметром до 50 мм (без стоимости арматуры)</t>
  </si>
  <si>
    <t>СН-2012-2018.1. База. Сб.16-3103-4-1/1</t>
  </si>
  <si>
    <t>16</t>
  </si>
  <si>
    <t>1.2-3103-30-3/1</t>
  </si>
  <si>
    <t>Оклеечная горизонтальная гидроизоляция стен, фундаментов в 2 слоя</t>
  </si>
  <si>
    <t>СН-2012-2018.1. База. Сб.2-3103-30-3/1</t>
  </si>
  <si>
    <t>17</t>
  </si>
  <si>
    <t>1.5-3103-1-4/1</t>
  </si>
  <si>
    <t>Кладка отдельных участков внутренних кирпичных стен</t>
  </si>
  <si>
    <t>100 м3</t>
  </si>
  <si>
    <t>СН-2012-2018.1. База. Сб.5-3103-1-4/1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</si>
  <si>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</si>
  <si>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</si>
  <si>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</si>
  <si>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</si>
  <si>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</si>
  <si>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</si>
  <si>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</si>
  <si>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</si>
  <si>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</si>
  <si>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</si>
  <si>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</si>
  <si>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</si>
  <si>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</si>
  <si>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</si>
  <si>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</si>
  <si>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</si>
  <si>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</si>
  <si>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</si>
  <si>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</si>
  <si>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</si>
  <si>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</si>
  <si>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</si>
  <si>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</si>
  <si>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</si>
  <si>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</si>
  <si>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</si>
  <si>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</si>
  <si>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</si>
  <si>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</si>
  <si>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</si>
  <si>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</si>
  <si>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</si>
  <si>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</si>
  <si>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</si>
  <si>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</si>
  <si>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</si>
  <si>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Приямок подвала</t>
  </si>
  <si>
    <t>Ремонтные работы</t>
  </si>
  <si>
    <t>1.2-3103-2-1/1</t>
  </si>
  <si>
    <t>Устройство бетонной подготовки</t>
  </si>
  <si>
    <t>СН-2012-2018.1. База. Сб.2-3103-2-1/1</t>
  </si>
  <si>
    <t>1.50-3203-3-10/1</t>
  </si>
  <si>
    <t>Армирование подстилающих слоев и набетонок</t>
  </si>
  <si>
    <t>т</t>
  </si>
  <si>
    <t>СН-2012-2018.1. База. Сб.50-3203-3-10/1</t>
  </si>
  <si>
    <t>Коридор в подвале</t>
  </si>
  <si>
    <t>Демонтажные работы</t>
  </si>
  <si>
    <t>1.13-3104-1-2/1</t>
  </si>
  <si>
    <t>Отбивка штукатурки по кирпичу и бетону стен, потолков площадью более 5 м2</t>
  </si>
  <si>
    <t>СН-2012-2018.1. База. Сб.13-3104-1-2/1</t>
  </si>
  <si>
    <t>1.13-3103-1-1/1</t>
  </si>
  <si>
    <t>Простая штукатурка поверхностей стен по камню и бетону известковым раствором</t>
  </si>
  <si>
    <t>СН-2012-2018.1. База. Сб.13-3103-1-1/1</t>
  </si>
  <si>
    <t>1.13-3703-1-1/1</t>
  </si>
  <si>
    <t>Обработка поверхностей стен грунтовкой глубокого проникновения внутри помещения</t>
  </si>
  <si>
    <t>СН-2012-2017.1. База. Сб.13-3703-1-1/1</t>
  </si>
  <si>
    <t>1.13-3203-9-1/1</t>
  </si>
  <si>
    <t>Простая окраска поливинилацетатными водоэмульсионными составами стен по штукатурке и сборным конструкциям, подготовленным под окраску</t>
  </si>
  <si>
    <t>СН-2012-2017.1. База. Сб.13-3203-9-1/1</t>
  </si>
  <si>
    <t>1.13-3201-16-6/1</t>
  </si>
  <si>
    <t>Окрашивание ранее окрашенных поверхностей стен водоэмульсионными поливинилацетатными составами, ранее окрашенных водоэмульсионной краской с расчисткой старой краски более 35%</t>
  </si>
  <si>
    <t>СН-2012-2018.1. База. Сб.13-3201-16-6/1</t>
  </si>
  <si>
    <t>Коридор 2-го этажа</t>
  </si>
  <si>
    <t>1.10-3504-1-1/1</t>
  </si>
  <si>
    <t>Разборка покрытий из линолеума и релина</t>
  </si>
  <si>
    <t>СН-2012-2018.1. База. Сб.10-3504-1-1/1</t>
  </si>
  <si>
    <t>1.10-3804-1-1/1</t>
  </si>
  <si>
    <t>Разборка деревянных плинтусов</t>
  </si>
  <si>
    <t>СН-2012-2018.1. База. Сб.10-3804-1-1/1</t>
  </si>
  <si>
    <t>1.10-3405-2-1/1</t>
  </si>
  <si>
    <t>Укладка металлической накладной полосы (порожка)</t>
  </si>
  <si>
    <t>СН-2012-2018.1. База. Сб.10-3405-2-1/1</t>
  </si>
  <si>
    <t>*0</t>
  </si>
  <si>
    <t>*0,2</t>
  </si>
  <si>
    <t>1.13-3604-1-1/1</t>
  </si>
  <si>
    <t>Снятие облицовки из гипсокартонных листов</t>
  </si>
  <si>
    <t>СН-2012-2018.1. База. Сб.13-3604-1-1/1</t>
  </si>
  <si>
    <t>1.10-3103-2-11/1</t>
  </si>
  <si>
    <t>Устройство самовыравнивающихся стяжек из специализированных сухих смесей толщиной 5 мм</t>
  </si>
  <si>
    <t>СН-2012-2018.1. База. Сб.10-3103-2-11/1</t>
  </si>
  <si>
    <t>1.10-3503-1-5/1</t>
  </si>
  <si>
    <t>Устройство покрытий на клее из линолеума высокой износостойкости толщиной 2 мм, истираемостью группы Т со сваркой стыков</t>
  </si>
  <si>
    <t>СН-2012-2018.1. База. Сб.10-3503-1-5/1</t>
  </si>
  <si>
    <t>1.10-3803-1-8/1</t>
  </si>
  <si>
    <t>Устройство плинтусов поливинилхлоридных на клее КН-2</t>
  </si>
  <si>
    <t>СН-2012-2018.1. База. Сб.10-3803-1-8/1</t>
  </si>
  <si>
    <t>1.13-3603-24-1/1</t>
  </si>
  <si>
    <t>Облицовка стен отделочными гипсокартонными панелями (по готовому деревянному каркасу) с креплением шурупами через поливинилхлоридные раскладки</t>
  </si>
  <si>
    <t>СН-2012-2018.1. База. Сб.13-3603-24-1/1</t>
  </si>
  <si>
    <t>СН-2012-2018.1. База. Сб.13-3203-9-1/1</t>
  </si>
  <si>
    <t>1.13-3603-27-3/1</t>
  </si>
  <si>
    <t>Облицовка пластиком или листами из синтетических материалов оконных и дверных откосов</t>
  </si>
  <si>
    <t>СН-2012-2018.1. База. Сб.13-3603-27-3/1</t>
  </si>
  <si>
    <t>Кровля</t>
  </si>
  <si>
    <t>1.7-3204-1-2/1</t>
  </si>
  <si>
    <t>Разборка покрытий кровли из листовой стали</t>
  </si>
  <si>
    <t>СН-2012-2018.1. База. Сб.7-3204-1-2/1</t>
  </si>
  <si>
    <t>1.7-3104-3-3/1</t>
  </si>
  <si>
    <t>Разборка слуховых окон полукруглых и треугольных</t>
  </si>
  <si>
    <t>СН-2012-2018.1. База. Сб.7-3104-3-3/1</t>
  </si>
  <si>
    <t>1.7-3204-3-1/1</t>
  </si>
  <si>
    <t>Разборка парапетных решеток</t>
  </si>
  <si>
    <t>СН-2012-2018.1. База. Сб.7-3204-3-1/1</t>
  </si>
  <si>
    <t>1.5-3101-4-1/1</t>
  </si>
  <si>
    <t>Ремонт кирпичной кладки стен отдельными местами</t>
  </si>
  <si>
    <t>СН-2012-2018.1. База. Сб.5-3101-4-1/1</t>
  </si>
  <si>
    <t>1.7-3103-8-1/1</t>
  </si>
  <si>
    <t>Огнезащита деревянных конструкций ферм, арок, балок, стропил, мауэрлатов</t>
  </si>
  <si>
    <t>10 м3</t>
  </si>
  <si>
    <t>СН-2012-2018.1. База. Сб.7-3103-8-1/1</t>
  </si>
  <si>
    <t>1.7-3102-3-2/1</t>
  </si>
  <si>
    <t>Смена обрешетки с прозорами из досок толщиной 40 мм</t>
  </si>
  <si>
    <t>СН-2012-2018.1. База. Сб.7-3102-3-2/1</t>
  </si>
  <si>
    <t>1.7-3103-10-1/1</t>
  </si>
  <si>
    <t>Антисептирование водными растворами покрытий по фермам</t>
  </si>
  <si>
    <t>СН-2012-2018.1. База. Сб.7-3103-10-1/1</t>
  </si>
  <si>
    <t>1.7-3203-3-1/1</t>
  </si>
  <si>
    <t>Устройство покрытия скатов из листовой оцинкованной стали толщиной 0,5 мм</t>
  </si>
  <si>
    <t>СН-2012-2018.1. База. Сб.7-3203-3-1/1</t>
  </si>
  <si>
    <t>1.7-3103-7-1/1</t>
  </si>
  <si>
    <t>Устройство слуховых окон</t>
  </si>
  <si>
    <t>окно</t>
  </si>
  <si>
    <t>СН-2012-2018.1. База. Сб.7-3103-7-1/1</t>
  </si>
  <si>
    <t>1.7-3205-4-1/1</t>
  </si>
  <si>
    <t>Ограждение кровель перилами</t>
  </si>
  <si>
    <t>СН-2012-2018.1. База. Сб.7-3205-4-1/1</t>
  </si>
  <si>
    <t>7,1</t>
  </si>
  <si>
    <t>21.6-1-21</t>
  </si>
  <si>
    <t>Ограждения из прокатных и гнутых профилей полосовой и круглой стали</t>
  </si>
  <si>
    <t>СН-2012-2018.21. База. Р.6, о.1, поз.21</t>
  </si>
  <si>
    <t>1.7-3205-5-1/1</t>
  </si>
  <si>
    <t>Испытание ограждений крыш зданий на прочность</t>
  </si>
  <si>
    <t>10 м</t>
  </si>
  <si>
    <t>СН-2012-2018.1. База. Сб.7-3205-5-1/1</t>
  </si>
  <si>
    <t>Навес над входом в подвал</t>
  </si>
  <si>
    <t>1.7-3203-11-1/1</t>
  </si>
  <si>
    <t>Монтаж кровельного покрытия из профилированного листа при высоте здания до 25 м</t>
  </si>
  <si>
    <t>СН-2012-2018.1. База. Сб.7-3203-11-1/1</t>
  </si>
  <si>
    <t>1.7-3203-4-6/1</t>
  </si>
  <si>
    <t>Устройство примыканий к стенам каменным из листовой оцинкованной стали толщиной 0,5 мм</t>
  </si>
  <si>
    <t>СН-2012-2018.1. База. Сб.7-3203-4-6/1</t>
  </si>
  <si>
    <t>1.50-3203-24-3/1</t>
  </si>
  <si>
    <t>Герметизация мастикой швов горизонтальных</t>
  </si>
  <si>
    <t>СН-2012-2018.1. База. Сб.50-3203-24-3/1</t>
  </si>
  <si>
    <t>1.10-3803-1-1/1</t>
  </si>
  <si>
    <t>Установка стальных плинтусов из гнутого профиля</t>
  </si>
  <si>
    <t>СН-2012-2018.1. База. Сб.10-3803-1-1/1</t>
  </si>
  <si>
    <t>1.10-3103-2-2/1</t>
  </si>
  <si>
    <t>Добавляется или исключается на каждые 5 мм изменения толщины стяжки к поз.10-3103-2-1</t>
  </si>
  <si>
    <t>СН-2012-2018.1. База. Сб.10-3103-2-2/1</t>
  </si>
  <si>
    <t>1.10-3703-1-1/1</t>
  </si>
  <si>
    <t>Устройство покрытий на цементном растворе из плиток бетонных</t>
  </si>
  <si>
    <t>СН-2012-2018.1. База. Сб.10-3703-1-1/1</t>
  </si>
  <si>
    <t>1.13-3203-17-4/1</t>
  </si>
  <si>
    <t>Масляная окраска белилами с добавлением колера металлических решеток, переплетов, труб, диаметром менее 50 мм и т.п. за два раза</t>
  </si>
  <si>
    <t>СН-2012-2018.1. База. Сб.13-3203-17-4/1</t>
  </si>
  <si>
    <t>1.14-3101-1-5/1</t>
  </si>
  <si>
    <t>Ремонт штукатурки гладких фасадов по камню и бетону с земли и лесов цементно-известковым раствором при площади до 20 м2 толщиной слоя до 20 мм</t>
  </si>
  <si>
    <t>СН-2012-2018.1. База. Сб.14-3101-1-5/1</t>
  </si>
  <si>
    <t>1.14-3203-4-1/1</t>
  </si>
  <si>
    <t>Перхлорвиниловая окраска фасадов с лесов с подготовкой поверхности по штукатурке или бетону</t>
  </si>
  <si>
    <t>СН-2012-2018.1. База. Сб.14-3203-4-1/1</t>
  </si>
  <si>
    <t>Главный вход</t>
  </si>
  <si>
    <t>1.10-3304-1-1/1</t>
  </si>
  <si>
    <t>Разборка цементных покрытий, толщина 30 мм</t>
  </si>
  <si>
    <t>СН-2012-2018.1. База. Сб.10-3304-1-1/1</t>
  </si>
  <si>
    <t>1.10-3704-1-2/1</t>
  </si>
  <si>
    <t>Разборка покрытий из керамических плиток</t>
  </si>
  <si>
    <t>СН-2012-2018.1. База. Сб.10-3704-1-2/1</t>
  </si>
  <si>
    <t>1.14-3403-10-1/1</t>
  </si>
  <si>
    <t>Облицовка стен наружных керамическими крупноразмерными плитами типа керамогранит на клее из сухих смесей толщиной слоя 4 мм с затиркой швов фуговочной смесью</t>
  </si>
  <si>
    <t>СН-2012-2018.1. База. Сб.14-3403-10-1/1</t>
  </si>
  <si>
    <t>1.4-5302-1-8/1</t>
  </si>
  <si>
    <t>Монтаж вновь изготовленного металлического каркаса главы на месте с креплением его к основанию и подъем всех элементов при весе каркаса до 0,5 т</t>
  </si>
  <si>
    <t>СН-2012-2018.1. База. Сб.4-5302-1-8/1</t>
  </si>
  <si>
    <t>1.14-3505-2-1/2</t>
  </si>
  <si>
    <t>Облицовка поликарбонатом ячеистым толщиной 10 мм металлических конструкций с креплением через соединительные профили, поверхность вертикальная</t>
  </si>
  <si>
    <t>СН-2012-2018.1. База. Сб.14-3505-2-1/2</t>
  </si>
  <si>
    <t>1.21-3103-32-1/1</t>
  </si>
  <si>
    <t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t>
  </si>
  <si>
    <t>СН-2012-2018.1. База. Сб.21-3103-32-1/1</t>
  </si>
  <si>
    <t>9,1</t>
  </si>
  <si>
    <t>9,2</t>
  </si>
  <si>
    <t>21.23-8-89</t>
  </si>
  <si>
    <t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t>
  </si>
  <si>
    <t>СН-2012-2018.21. База. Р.23, о.8, поз.89</t>
  </si>
  <si>
    <t>1.20-3103-3-6/1</t>
  </si>
  <si>
    <t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t>
  </si>
  <si>
    <t>СН-2012-2018.1. База. Сб.20-3103-3-6/1</t>
  </si>
  <si>
    <t>10,1</t>
  </si>
  <si>
    <t>Накладной светодиодный светильник круглый</t>
  </si>
  <si>
    <t>[425,76 / 1,18]</t>
  </si>
  <si>
    <t>1.7-3203-4-3/1</t>
  </si>
  <si>
    <t>Устройство карнизных свесов из листовой оцинкованной стали толщиной 0,5 мм</t>
  </si>
  <si>
    <t>СН-2012-2018.1. База. Сб.7-3203-4-3/1</t>
  </si>
  <si>
    <t>1.14-3403-7-2/2</t>
  </si>
  <si>
    <t>Наружная облицовка по бетонной поверхности керамическими отдельными плитками типа керамогранит на цементном растворе стен</t>
  </si>
  <si>
    <t>СН-2012-2018.1. База. Сб.14-3403-7-2/2</t>
  </si>
  <si>
    <t>Крыльцо № 1</t>
  </si>
  <si>
    <t>1.13-3203-23-5/1</t>
  </si>
  <si>
    <t>Окраска по металлу за один раз кузбасским лаком заполнений дверных проемов и печей</t>
  </si>
  <si>
    <t>СН-2012-2018.1. База. Сб.13-3203-23-5/1</t>
  </si>
  <si>
    <t>1.13-3201-17-5/1</t>
  </si>
  <si>
    <t>Окрашивание ранее окрашенных поверхностей потолков водоэмульсионными поливинилацетатными составами, ранее окрашенных водоэмульсионной краской с расчисткой старой краски до 35%</t>
  </si>
  <si>
    <t>СН-2012-2018.1. База. Сб.13-3201-17-5/1</t>
  </si>
  <si>
    <t>1.13-3201-16-5/1</t>
  </si>
  <si>
    <t>Окрашивание ранее окрашенных поверхностей стен водоэмульсионными поливинилацетатными составами, ранее окрашенных водоэмульсионной краской с расчисткой старой краски до 35%</t>
  </si>
  <si>
    <t>СН-2012-2018.1. База. Сб.13-3201-16-5/1</t>
  </si>
  <si>
    <t>1.11-3105-7-1/1</t>
  </si>
  <si>
    <t>Установка рейки-добора</t>
  </si>
  <si>
    <t>СН-2012-2018.1. База. Сб.11-3105-7-1/1</t>
  </si>
  <si>
    <t>1.11-3103-7-1/4</t>
  </si>
  <si>
    <t>Установка наличников хвойных пород проолифленных сечением 74х13 мм</t>
  </si>
  <si>
    <t>СН-2012-2018.1. База. Сб.11-3103-7-1/4</t>
  </si>
  <si>
    <t>1.10-3703-3-2/1</t>
  </si>
  <si>
    <t>Устройстве полов из керамических плиток типа керамогранит на клее из сухих смесей толщиной клеевого слоя 5 мм с затиркой швов</t>
  </si>
  <si>
    <t>СН-2012-2018.1. База. Сб.10-3703-3-2/1</t>
  </si>
  <si>
    <t>1.7-3203-20-1/1</t>
  </si>
  <si>
    <t>Устройство металлической обрешетки из оцинкованного профиля</t>
  </si>
  <si>
    <t>СН-2012-2018.1. База. Сб.7-3203-20-1/1</t>
  </si>
  <si>
    <t>1.14-3201-6-1/1</t>
  </si>
  <si>
    <t>Окраска перхлорвиниловыми красками марка ХВ-182 (белая) по подготовленной поверхности фасадов простых за 1 раз с земли и лесов</t>
  </si>
  <si>
    <t>СН-2012-2017.1. База. Сб.14-3201-6-1/1</t>
  </si>
  <si>
    <t>1.7-3203-9-2/1</t>
  </si>
  <si>
    <t>Устройство коньковых продухов (флюгарок) из оцинкованной кровельной стали толщиной 0,5 мм</t>
  </si>
  <si>
    <t>СН-2012-2018.1. База. Сб.7-3203-9-2/1</t>
  </si>
  <si>
    <t>15,1</t>
  </si>
  <si>
    <t>15,2</t>
  </si>
  <si>
    <t>16,1</t>
  </si>
  <si>
    <t>Крыльцо № 2</t>
  </si>
  <si>
    <t>1.14-3101-17-1/1</t>
  </si>
  <si>
    <t>Перетирка штукатурки гладких фасадов с земли и лесов</t>
  </si>
  <si>
    <t>СН-2012-2018.1. База. Сб.14-3101-17-1/1</t>
  </si>
  <si>
    <t>16,2</t>
  </si>
  <si>
    <t>17,1</t>
  </si>
  <si>
    <t>Крыльцо № 3</t>
  </si>
  <si>
    <t>1.50-3203-37-3/1</t>
  </si>
  <si>
    <t>Монтаж мелких конструкций из стали различного профиля массой до 100 кг</t>
  </si>
  <si>
    <t>СН-2012-2018.1. База. Сб.50-3203-37-3/1</t>
  </si>
  <si>
    <t>1.13-3201-19-2/1</t>
  </si>
  <si>
    <t>Окраска масляными составами за два раза ранее окрашенных металлических поверхностей стальных труб</t>
  </si>
  <si>
    <t>СН-2012-2018.1. База. Сб.13-3201-19-2/1</t>
  </si>
  <si>
    <t>1.5-3101-3-1/1</t>
  </si>
  <si>
    <t>Ремонт поверхности кирпичных стен площадью в одном месте до 1 м2 глубиной заделки в 0,5 кирпича</t>
  </si>
  <si>
    <t>10 м2</t>
  </si>
  <si>
    <t>СН-2012-2018.1. База. Сб.5-3101-3-1/1</t>
  </si>
  <si>
    <t>14,2</t>
  </si>
  <si>
    <t>Крыльцо № 4</t>
  </si>
  <si>
    <t>3,1</t>
  </si>
  <si>
    <t>21.9-12-43</t>
  </si>
  <si>
    <t>Наличники хвойных пород, проолифленные, сечение 74х13 мм</t>
  </si>
  <si>
    <t>м</t>
  </si>
  <si>
    <t>СН-2012-2018.21. База. Р.9, о.12, поз.43</t>
  </si>
  <si>
    <t>3,2</t>
  </si>
  <si>
    <t>21.9-12-36</t>
  </si>
  <si>
    <t>Наличники хвойных пород, окрашенные, сечение 54х19</t>
  </si>
  <si>
    <t>СН-2012-2018.21. База. Р.9, о.12, поз.36</t>
  </si>
  <si>
    <t>1.14-3203-13-2/1</t>
  </si>
  <si>
    <t>Окраска масляными составами за один раз металлических поверхностей площадью более 5 м2</t>
  </si>
  <si>
    <t>СН-2012-2018.1. База. Сб.14-3203-13-2/1</t>
  </si>
  <si>
    <t>1.14-3103-2-1/1</t>
  </si>
  <si>
    <t>Улучшенная штукатурка цементно-известковым раствором по камню стен</t>
  </si>
  <si>
    <t>СН-2012-2018.1. База. Сб.14-3103-2-1/1</t>
  </si>
  <si>
    <t>13,2</t>
  </si>
  <si>
    <t>Фасад</t>
  </si>
  <si>
    <t>1.5-3103-1-1/1</t>
  </si>
  <si>
    <t>Кладка отдельных участков наружных кирпичных стен простых</t>
  </si>
  <si>
    <t>СН-2012-2018.1. База. Сб.5-3103-1-1/1</t>
  </si>
  <si>
    <t>Мусор</t>
  </si>
  <si>
    <t>1.50-3305-4-1/1</t>
  </si>
  <si>
    <t>Погрузка и выгрузка вручную строительного мусора на транспортные средства</t>
  </si>
  <si>
    <t>СН-2012-2018.1. База. Сб.50-3305-4-1/1</t>
  </si>
  <si>
    <t>1.49-9201-1-1/1</t>
  </si>
  <si>
    <t>Перевозка строительного мусора автосамосвалами грузоподъемностью до 10 т на расстояние 1 км - при погрузке вручную</t>
  </si>
  <si>
    <t>СН-2012-2018.1. База. Сб.49-9201-1-1/1</t>
  </si>
  <si>
    <t>Подрядные работы, гл. 1 перевозка мусора</t>
  </si>
  <si>
    <t>1.49-9201-1-3/1</t>
  </si>
  <si>
    <t>Перевозка строительного мусора автосамосвалами грузоподъемностью до 10 т - добавляется на каждый последующий 1 км до 100 км</t>
  </si>
  <si>
    <t>СН-2012-2018.1. База. Сб.49-9201-1-3/1</t>
  </si>
  <si>
    <t>*27</t>
  </si>
  <si>
    <t>НДС</t>
  </si>
  <si>
    <t>Итого  с НДС</t>
  </si>
  <si>
    <t>Итого с НДС</t>
  </si>
  <si>
    <t>Уровень цен на 01.01.2018 г</t>
  </si>
  <si>
    <t>9999990008</t>
  </si>
  <si>
    <t>Трудозатраты рабочих</t>
  </si>
  <si>
    <t>чел.-ч.</t>
  </si>
  <si>
    <t>22.1-10-4</t>
  </si>
  <si>
    <t>СН-2012-2018.22. База. п.1-10-4 (101001)</t>
  </si>
  <si>
    <t>Компрессоры с дизельным двигателем прицепные до 2,5 м3/мин</t>
  </si>
  <si>
    <t>маш.-ч</t>
  </si>
  <si>
    <t>22.1-30-1</t>
  </si>
  <si>
    <t>СН-2012-2018.22. База. п.1-30-1 (301201)</t>
  </si>
  <si>
    <t>Трамбовки пневматические</t>
  </si>
  <si>
    <t>22.1-4-3</t>
  </si>
  <si>
    <t>СН-2012-2018.22. База. п.1-4-3 (040103)</t>
  </si>
  <si>
    <t>Погрузчики универсальные на пневмоколесном ходу, грузоподъемность до 3 т</t>
  </si>
  <si>
    <t>21.1-12-11</t>
  </si>
  <si>
    <t>СН-2012-2018.21. База. Р.1, о.12, поз.11</t>
  </si>
  <si>
    <t>Песок для строительных работ, рядовой</t>
  </si>
  <si>
    <t>21.1-25-13</t>
  </si>
  <si>
    <t>СН-2012-2018.21. База. Р.1, о.25, поз.13</t>
  </si>
  <si>
    <t>Вода</t>
  </si>
  <si>
    <t>21.1-12-45</t>
  </si>
  <si>
    <t>СН-2012-2018.21. База. Р.1, о.12, поз.45</t>
  </si>
  <si>
    <t>Щебень из естественного камня для строительных работ, рядовой, марка 300-200</t>
  </si>
  <si>
    <t>21.1-1-5</t>
  </si>
  <si>
    <t>СН-2012-2018.21. База. Р.1, о.1, поз.5</t>
  </si>
  <si>
    <t>Битумы нефтяные, строительные марка БН, БНСК</t>
  </si>
  <si>
    <t>21.1-1-75</t>
  </si>
  <si>
    <t>СН-2012-2018.21. База. Р.1, о.1, поз.75</t>
  </si>
  <si>
    <t>Мастика клеящая морозостойкая, марка МБ-50, битумно-масляная</t>
  </si>
  <si>
    <t>21.1-20-7</t>
  </si>
  <si>
    <t>СН-2012-2018.21. База. Р.1, о.20, поз.7</t>
  </si>
  <si>
    <t>Ветошь</t>
  </si>
  <si>
    <t>кг</t>
  </si>
  <si>
    <t>21.1-4-9</t>
  </si>
  <si>
    <t>СН-2012-2018.21. База. Р.1, о.4, поз.9</t>
  </si>
  <si>
    <t>Керосин</t>
  </si>
  <si>
    <t>22.1-12-10</t>
  </si>
  <si>
    <t>СН-2012-2018.22. База. п.1-12-10 (126003)</t>
  </si>
  <si>
    <t>Электрокалориферы, производительность до 1000 м3/ч</t>
  </si>
  <si>
    <t>21.1-1-18</t>
  </si>
  <si>
    <t>СН-2012-2018.21. База. Р.1, о.1, поз.18</t>
  </si>
  <si>
    <t>Мастика герметизирующая нетвердеющая, строительная, битумно-атактическая, антикоррозийная</t>
  </si>
  <si>
    <t>22.1-6-51</t>
  </si>
  <si>
    <t>СН-2012-2018.22. База. п.1-6-51 (069401)</t>
  </si>
  <si>
    <t>Вибраторы поверхностные</t>
  </si>
  <si>
    <t>21.3-2-16</t>
  </si>
  <si>
    <t>СН-2012-2018.21. База. Р.3, о.2, поз.16</t>
  </si>
  <si>
    <t>Растворы цементные, марка 150</t>
  </si>
  <si>
    <t>21.1-5-25</t>
  </si>
  <si>
    <t>СН-2012-2018.21. База. Р.1, о.5, поз.25</t>
  </si>
  <si>
    <t>Плитки керамические декорированные различными методами, квадратные, для полов, одноцветные</t>
  </si>
  <si>
    <t>м2</t>
  </si>
  <si>
    <t>21.1-10-6</t>
  </si>
  <si>
    <t>СН-2012-2018.21. База. Р.1, о.10, поз.6</t>
  </si>
  <si>
    <t>Катанка (проволока катаная) общего назначения (углеродистая) кипящая и полуспокойная, марка БСт0, БСт1кп-3кп, БСт1пс-3пс, диаметр 5,5-6,5 мм</t>
  </si>
  <si>
    <t>21.3-2-3</t>
  </si>
  <si>
    <t>СН-2012-2018.21. База. Р.3, о.2, поз.3</t>
  </si>
  <si>
    <t>Раствор известковый, марка 4</t>
  </si>
  <si>
    <t>9999990001</t>
  </si>
  <si>
    <t>Масса мусора</t>
  </si>
  <si>
    <t>21.1-25-187</t>
  </si>
  <si>
    <t>СН-2012-2018.21. База. Р.1, о.25, поз.187</t>
  </si>
  <si>
    <t>Мел молотый</t>
  </si>
  <si>
    <t>21.1-25-193</t>
  </si>
  <si>
    <t>СН-2012-2018.21. База. Р.1, о.25, поз.193</t>
  </si>
  <si>
    <t>Мыло твердое</t>
  </si>
  <si>
    <t>21.1-25-388</t>
  </si>
  <si>
    <t>СН-2012-2018.21. База. Р.1, о.25, поз.388</t>
  </si>
  <si>
    <t>Шкурка шлифовальная на бумажной основе</t>
  </si>
  <si>
    <t>21.1-25-407</t>
  </si>
  <si>
    <t>СН-2012-2018.21. База. Р.1, о.25, поз.407</t>
  </si>
  <si>
    <t>Шпатлевка масляно-клеевая универсальная</t>
  </si>
  <si>
    <t>21.1-25-88</t>
  </si>
  <si>
    <t>СН-2012-2018.21. База. Р.1, о.25, поз.88</t>
  </si>
  <si>
    <t>Клей малярный</t>
  </si>
  <si>
    <t>21.1-6-38</t>
  </si>
  <si>
    <t>СН-2012-2018.21. База. Р.1, о.6, поз.38</t>
  </si>
  <si>
    <t>Краски водно-дисперсионные поливинилацетатные, белые, марка ВД-ВА-27А, Э-ВА-27Т</t>
  </si>
  <si>
    <t>22.1-30-10</t>
  </si>
  <si>
    <t>СН-2012-2018.22. База. п.1-30-10 (304101)</t>
  </si>
  <si>
    <t>Перфораторы электрические, мощность до 200 Вт</t>
  </si>
  <si>
    <t>22.1-30-102</t>
  </si>
  <si>
    <t>СН-2012-2018.22. База. п.1-30-102 (303704)</t>
  </si>
  <si>
    <t>Дрели электрические, двухскоростные, мощностью 600 Вт</t>
  </si>
  <si>
    <t>21.1-11-108</t>
  </si>
  <si>
    <t>СН-2012-2018.21. База. Р.1, о.11, поз.108</t>
  </si>
  <si>
    <t>Шурупы - саморезы, размер 3,5х45 мм</t>
  </si>
  <si>
    <t>21.1-11-81</t>
  </si>
  <si>
    <t>СН-2012-2018.21. База. Р.1, о.11, поз.81</t>
  </si>
  <si>
    <t>Патроны, калибр 6,8/11 М для дюбеля</t>
  </si>
  <si>
    <t>21.1-25-758</t>
  </si>
  <si>
    <t>СН-2012-2018.21. База. Р.1, о.25, поз.758</t>
  </si>
  <si>
    <t>Кабель-каналы, размер 20х12,5 мм: кабель-каналы</t>
  </si>
  <si>
    <t>21.1-25-759</t>
  </si>
  <si>
    <t>СН-2012-2018.21. База. Р.1, о.25, поз.759</t>
  </si>
  <si>
    <t>Кабель-каналы, размер 20х12,5 мм: углы внутренние</t>
  </si>
  <si>
    <t>1000 шт.</t>
  </si>
  <si>
    <t>21.1-25-760</t>
  </si>
  <si>
    <t>СН-2012-2018.21. База. Р.1, о.25, поз.760</t>
  </si>
  <si>
    <t>Кабель-каналы, размер 20х12,5 мм: углы наружные</t>
  </si>
  <si>
    <t>21.1-25-761</t>
  </si>
  <si>
    <t>СН-2012-2018.21. База. Р.1, о.25, поз.761</t>
  </si>
  <si>
    <t>Кабель-каналы, размер 20х12,5 мм: углы плоские</t>
  </si>
  <si>
    <t>21.1-25-762</t>
  </si>
  <si>
    <t>СН-2012-2018.21. База. Р.1, о.25, поз.762</t>
  </si>
  <si>
    <t>Кабель-каналы, размер 20х12,5 мм: заглушки</t>
  </si>
  <si>
    <t>21.1-25-763</t>
  </si>
  <si>
    <t>СН-2012-2018.21. База. Р.1, о.25, поз.763</t>
  </si>
  <si>
    <t>Кабель-каналы, размер 20х12,5 мм: ответвления Т-образные</t>
  </si>
  <si>
    <t>21.1-25-764</t>
  </si>
  <si>
    <t>СН-2012-2018.21. База. Р.1, о.25, поз.764</t>
  </si>
  <si>
    <t>Кабель-каналы, размер 20х12,5 мм: накладки стыковые</t>
  </si>
  <si>
    <t>21.7-3-54</t>
  </si>
  <si>
    <t>СН-2012-2018.21. База. Р.7, о.3, поз.54</t>
  </si>
  <si>
    <t>Сверло с алмазным покрытием, диаметр 6 мм</t>
  </si>
  <si>
    <t>21.1-20-10</t>
  </si>
  <si>
    <t>СН-2012-2018.21. База. Р.1, о.20, поз.10</t>
  </si>
  <si>
    <t>Лента изоляционная хлопчатобумажная</t>
  </si>
  <si>
    <t>21.21-5-114</t>
  </si>
  <si>
    <t>СН-2012-2018.21. База. Р.21, о.5, поз.114</t>
  </si>
  <si>
    <t>Лента монтажная, тип ЛМ-5</t>
  </si>
  <si>
    <t>21.21-5-2</t>
  </si>
  <si>
    <t>СН-2012-2018.21. База. Р.21, о.5, поз.2</t>
  </si>
  <si>
    <t>Бирки маркировочные для кабелей и проводов, тип У153 У3,5</t>
  </si>
  <si>
    <t>21.21-5-305</t>
  </si>
  <si>
    <t>СН-2012-2018.21. База. Р.21, о.5, поз.305</t>
  </si>
  <si>
    <t>Сжимы, тип У731М для проводников магистральных сечением от 4 до 10 мм2 и ответвительных от 1,5 до 10 мм2</t>
  </si>
  <si>
    <t>21.21-5-342</t>
  </si>
  <si>
    <t>СН-2012-2018.21. База. Р.21, о.5, поз.342</t>
  </si>
  <si>
    <t>Хомуты (стяжки) кабельные из полиамида, размеры 3,6х200 мм</t>
  </si>
  <si>
    <t>21.21-5-44</t>
  </si>
  <si>
    <t>СН-2012-2018.21. База. Р.21, о.5, поз.44</t>
  </si>
  <si>
    <t>Кнопки для ленты ЛМ, тип 3,5</t>
  </si>
  <si>
    <t>21.1-11-21</t>
  </si>
  <si>
    <t>СН-2012-2018.21. База. Р.1, о.11, поз.21</t>
  </si>
  <si>
    <t>Болты строительные черные с гайками и шайбами (10х100мм)</t>
  </si>
  <si>
    <t>21.12-1-21</t>
  </si>
  <si>
    <t>СН-2012-2018.21. База. Р.12, о.1, поз.21</t>
  </si>
  <si>
    <t>Заготовки трубные поливинилхлоридные, внутренней канализации без средств крепления, диаметр 50 мм</t>
  </si>
  <si>
    <t>21.12-5-292</t>
  </si>
  <si>
    <t>СН-2012-2018.21. База. Р.12, о.5, поз.292</t>
  </si>
  <si>
    <t>Кольца резиновые уплотнительные для канализации из поливинилхлоридных труб, диаметр 110 мм</t>
  </si>
  <si>
    <t>21.1-3-44</t>
  </si>
  <si>
    <t>СН-2012-2018.21. База. Р.1, о.3, поз.44</t>
  </si>
  <si>
    <t>Материал рулонный кровельный и гидроизоляционный наплавляемый битумный на основе стеклоткани "Гидростеклоизол", марка ТПП-3,5</t>
  </si>
  <si>
    <t>21.3-2-12</t>
  </si>
  <si>
    <t>СН-2012-2018.21. База. Р.3, о.2, поз.12</t>
  </si>
  <si>
    <t>Растворы цементные, марка 25</t>
  </si>
  <si>
    <t>21.1-5-8</t>
  </si>
  <si>
    <t>СН-2012-2018.21. База. Р.1, о.5, поз.8</t>
  </si>
  <si>
    <t>Кирпич керамический обыкновенный, размер 250х120х65 мм, марка средняя</t>
  </si>
  <si>
    <t>21.3-2-9</t>
  </si>
  <si>
    <t>СН-2012-2018.21. База. Р.3, о.2, поз.9</t>
  </si>
  <si>
    <t>Растворы цементно-известковые, марка 50</t>
  </si>
  <si>
    <t>21.1-20-17</t>
  </si>
  <si>
    <t>СН-2012-2018.21. База. Р.1, о.20, поз.17</t>
  </si>
  <si>
    <t>Мешковина</t>
  </si>
  <si>
    <t>21.3-1-64</t>
  </si>
  <si>
    <t>СН-2012-2018.21. База. Р.3, о.1, поз.64</t>
  </si>
  <si>
    <t>Смеси бетонные, БСГ, тяжелого бетона на гранитном щебне, класс прочности: В7,5 (М100); П3, фракция 5-20</t>
  </si>
  <si>
    <t>21.1-10-21</t>
  </si>
  <si>
    <t>СН-2012-2018.21. База. Р.1, о.10, поз.21</t>
  </si>
  <si>
    <t>Проволока стальная низкоуглеродистая общего назначения, диаметр 1,1 мм</t>
  </si>
  <si>
    <t>21.3-4-68</t>
  </si>
  <si>
    <t>СН-2012-2018.21. База. Р.3, о.4, поз.68</t>
  </si>
  <si>
    <t>Каркасы и сетки арматурные плоские, собранные и сваренные (связанные) в арматурные изделия, класс ВР-I, диаметр 5 мм</t>
  </si>
  <si>
    <t>22.1-6-33</t>
  </si>
  <si>
    <t>СН-2012-2018.22. База. п.1-6-33 (067501)</t>
  </si>
  <si>
    <t>Растворонасосы, производительность до 1 м3/ч</t>
  </si>
  <si>
    <t>21.1-25-335</t>
  </si>
  <si>
    <t>СН-2012-2018.21. База. Р.1, о.25, поз.335</t>
  </si>
  <si>
    <t>Сетка проволочная штукатурная тканая, квадрат 5х5 мм, толщина 1,6 мм</t>
  </si>
  <si>
    <t>21.3-2-10</t>
  </si>
  <si>
    <t>СН-2012-2018.21. База. Р.3, о.2, поз.10</t>
  </si>
  <si>
    <t>Растворы цементно-известковые, марка 75</t>
  </si>
  <si>
    <t>21.3-2-92</t>
  </si>
  <si>
    <t>СН-2012-2018.21. База. Р.3, о.2, поз.92</t>
  </si>
  <si>
    <t>Смеси сухие штукатурные известковые для внутренних работ, В2 (М25), крупность заполнителя не более 0,5 мм</t>
  </si>
  <si>
    <t>21.3-2-97</t>
  </si>
  <si>
    <t>СН-2012-2018.21. База. Р.3, о.2, поз.97</t>
  </si>
  <si>
    <t>Смеси сухие штукатурные цементно-известковые для внутренних и наружных работ, для машинного и ручного нанесения, марка 75</t>
  </si>
  <si>
    <t>22.1-30-27</t>
  </si>
  <si>
    <t>СН-2012-2018.22. База. п.1-30-27 (306101)</t>
  </si>
  <si>
    <t>Пилы дисковые электрические для резки пиломатериалов</t>
  </si>
  <si>
    <t>22.1-30-56</t>
  </si>
  <si>
    <t>СН-2012-2018.22. База. п.1-30-56 (309101)</t>
  </si>
  <si>
    <t>Шуруповерты</t>
  </si>
  <si>
    <t>21.1-11-32</t>
  </si>
  <si>
    <t>СН-2012-2018.21. База. Р.1, о.11, поз.32</t>
  </si>
  <si>
    <t>Винты самонарезающие оцинкованные, длина 25 мм</t>
  </si>
  <si>
    <t>21.7-12-1</t>
  </si>
  <si>
    <t>СН-2012-2018.21. База. Р.7, о.12, поз.1</t>
  </si>
  <si>
    <t>Профили алюминиевые, ширина 40 мм, марка СПА 3505</t>
  </si>
  <si>
    <t>22.1-4-30</t>
  </si>
  <si>
    <t>СН-2012-2018.22. База. п.1-4-30 (042901)</t>
  </si>
  <si>
    <t>Лебедки электрические, грузоподъемность до 0,5 т</t>
  </si>
  <si>
    <t>22.1-14-13</t>
  </si>
  <si>
    <t>СН-2012-2018.22. База. п.1-14-13 (148501)</t>
  </si>
  <si>
    <t>Пылесосы</t>
  </si>
  <si>
    <t>22.1-30-103</t>
  </si>
  <si>
    <t>СН-2012-2018.22. База. п.1-30-103 (304104)</t>
  </si>
  <si>
    <t>Перфораторы электрические, мощность до 800 Вт</t>
  </si>
  <si>
    <t>22.1-4-1</t>
  </si>
  <si>
    <t>СН-2012-2018.22. База. п.1-4-1 (040101)</t>
  </si>
  <si>
    <t>Погрузчики универсальные на пневмоколесном ходу, грузоподъемность до 1 т</t>
  </si>
  <si>
    <t>21.1-25-257</t>
  </si>
  <si>
    <t>СН-2012-2018.21. База. Р.1, о.25, поз.257</t>
  </si>
  <si>
    <t>Пленка полиэтиленовая, толщина 80 мкм</t>
  </si>
  <si>
    <t>21.1-6-183</t>
  </si>
  <si>
    <t>СН-2012-2018.21. База. Р.1, о.6, поз.183</t>
  </si>
  <si>
    <t>Грунтовка водно-дисперсионная на акриловых сополимерах с токопроводящими добавками</t>
  </si>
  <si>
    <t>21.3-2-120</t>
  </si>
  <si>
    <t>СН-2012-2018.21. База. Р.3, о.2, поз.120</t>
  </si>
  <si>
    <t>Смеси сухие цементно-песчаные для устройства стяжки, самовыравнивающиеся: В15 (М200), F50</t>
  </si>
  <si>
    <t>22.1-17-156</t>
  </si>
  <si>
    <t>СН-2012-2018.22. База. п.1-17-156 (266001)</t>
  </si>
  <si>
    <t>Фены строительные, мощность 2 кВт</t>
  </si>
  <si>
    <t>22.1-30-23</t>
  </si>
  <si>
    <t>СН-2012-2018.22. База. п.1-30-23 (305801)</t>
  </si>
  <si>
    <t>Приспособления для снятия фасок</t>
  </si>
  <si>
    <t>21.1-25-100</t>
  </si>
  <si>
    <t>СН-2012-2018.21. База. Р.1, о.25, поз.100</t>
  </si>
  <si>
    <t>Клей водно-дисперсионный акриловый, универсальный для укладки поливинилхлоридных и текстильных покрытий</t>
  </si>
  <si>
    <t>21.1-25-735</t>
  </si>
  <si>
    <t>СН-2012-2018.21. База. Р.1, о.25, поз.735</t>
  </si>
  <si>
    <t>Линолеум поливинилхлоридный высокой износостойкости, класс 34/43, истираемость 30 г/м2 (Т), группа горючести Г1, общая толщина 2 мм, защитный слой  0,7 мм</t>
  </si>
  <si>
    <t>21.1-25-748</t>
  </si>
  <si>
    <t>СН-2012-2018.21. База. Р.1, о.25, поз.748</t>
  </si>
  <si>
    <t>Шнур для сварки швов поливинилхлоридного линолеума</t>
  </si>
  <si>
    <t>21.1-6-165</t>
  </si>
  <si>
    <t>СН-2012-2018.21. База. Р.1, о.6, поз.165</t>
  </si>
  <si>
    <t>Грунтовка водно-дисперсионная высококонцентрированная глубокопроникающая универсальная</t>
  </si>
  <si>
    <t>21.1-25-259</t>
  </si>
  <si>
    <t>СН-2012-2018.21. База. Р.1, о.25, поз.259</t>
  </si>
  <si>
    <t>Плинтусы поливинилхлоридные электротехнические совмещенные</t>
  </si>
  <si>
    <t>21.1-25-89</t>
  </si>
  <si>
    <t>СН-2012-2018.21. База. Р.1, о.25, поз.89</t>
  </si>
  <si>
    <t>Клей мастика (резиновый), КН-2</t>
  </si>
  <si>
    <t>21.1-11-115</t>
  </si>
  <si>
    <t>СН-2012-2018.21. База. Р.1, о.11, поз.115</t>
  </si>
  <si>
    <t>Шурупы с потайной головкой, оцинкованные, длина 13-20 мм</t>
  </si>
  <si>
    <t>21.1-25-298</t>
  </si>
  <si>
    <t>СН-2012-2018.21. База. Р.1, о.25, поз.298</t>
  </si>
  <si>
    <t>Раскладки поливинилхлоридные декоративные для внутренней облицовки, белые и цветные</t>
  </si>
  <si>
    <t>21.1-25-702</t>
  </si>
  <si>
    <t>СН-2012-2018.21. База. Р.1, о.25, поз.702</t>
  </si>
  <si>
    <t>Панели отделочные гипсокартонные с декоративной пленкой</t>
  </si>
  <si>
    <t>21.1-6-103</t>
  </si>
  <si>
    <t>СН-2012-2018.21. База. Р.1, о.6, поз.103</t>
  </si>
  <si>
    <t>Пигменты сухие для красок, охра золотистая</t>
  </si>
  <si>
    <t>21.1-6-37</t>
  </si>
  <si>
    <t>СН-2012-2018.21. База. Р.1, о.6, поз.37</t>
  </si>
  <si>
    <t>Краски водно-дисперсионные поливинилацетатные, белые, марка ВД-ВА-17</t>
  </si>
  <si>
    <t>22.1-30-33</t>
  </si>
  <si>
    <t>СН-2012-2018.22. База. п.1-30-33 (306701)</t>
  </si>
  <si>
    <t>Лобзики электрические</t>
  </si>
  <si>
    <t>21.1-25-231</t>
  </si>
  <si>
    <t>СН-2012-2018.21. База. Р.1, о.25, поз.231</t>
  </si>
  <si>
    <t>Пластик бумажнослоистый декоративный, однотонный, толщина 1,3 мм</t>
  </si>
  <si>
    <t>21.1-25-81</t>
  </si>
  <si>
    <t>СН-2012-2018.21. База. Р.1, о.25, поз.81</t>
  </si>
  <si>
    <t>Клей "ПВА"</t>
  </si>
  <si>
    <t>21.1-6-168</t>
  </si>
  <si>
    <t>СН-2012-2018.21. База. Р.1, о.6, поз.168</t>
  </si>
  <si>
    <t>Грунтовка водно-дисперсионная бутадиен-стирольная, марка ПУ-1</t>
  </si>
  <si>
    <t>22.1-14-7</t>
  </si>
  <si>
    <t>СН-2012-2018.22. База. п.1-14-7 (146003)</t>
  </si>
  <si>
    <t>Установки для нанесения жидкой шпаклевки, производительность 400-800 м2/ч</t>
  </si>
  <si>
    <t>21.1-16-7</t>
  </si>
  <si>
    <t>СН-2012-2018.21. База. Р.1, о.16, поз.7</t>
  </si>
  <si>
    <t>Аммоний фосфорнокислый (диаммоний фосфат)</t>
  </si>
  <si>
    <t>21.1-4-49</t>
  </si>
  <si>
    <t>СН-2012-2018.21. База. Р.1, о.4, поз.49</t>
  </si>
  <si>
    <t>Керосиновый контакт</t>
  </si>
  <si>
    <t>21.4-4-15</t>
  </si>
  <si>
    <t>СН-2012-2018.21. База. Р.4, о.4, поз.15</t>
  </si>
  <si>
    <t>Сульфат аммония</t>
  </si>
  <si>
    <t>21.1-11-46</t>
  </si>
  <si>
    <t>СН-2012-2018.21. База. Р.1, о.11, поз.46</t>
  </si>
  <si>
    <t>Гвозди строительные</t>
  </si>
  <si>
    <t>21.1-9-37</t>
  </si>
  <si>
    <t>СН-2012-2018.21. База. Р.1, о.9, поз.37</t>
  </si>
  <si>
    <t>Доски хвойных пород, необрезные, длина 2-6,5 м, сорт II, толщина 40-60 мм</t>
  </si>
  <si>
    <t>21.1-8-1</t>
  </si>
  <si>
    <t>СН-2012-2018.21. База. Р.1, о.8, поз.1</t>
  </si>
  <si>
    <t>Антисептики: натрий фтористый</t>
  </si>
  <si>
    <t>21.1-10-165</t>
  </si>
  <si>
    <t>СН-2012-2018.21. База. Р.1, о.10, поз.165</t>
  </si>
  <si>
    <t>Сталь листовая, оцинкованная, толщина 0,5 мм</t>
  </si>
  <si>
    <t>21.1-11-84</t>
  </si>
  <si>
    <t>СН-2012-2018.21. База. Р.1, о.11, поз.84</t>
  </si>
  <si>
    <t>Поковки строительные (скобы, закрепы, хомуты) простые, масса 1,8 кг</t>
  </si>
  <si>
    <t>21.1-9-55</t>
  </si>
  <si>
    <t>СН-2012-2018.21. База. Р.1, о.9, поз.55</t>
  </si>
  <si>
    <t>Доски хвойных пород, обрезные, длина 2-6,5 м, сорт III, толщина 19-22 мм</t>
  </si>
  <si>
    <t>21.1-9-57</t>
  </si>
  <si>
    <t>СН-2012-2018.21. База. Р.1, о.9, поз.57</t>
  </si>
  <si>
    <t>Доски хвойных пород, обрезные, длина 2-6,5 м, сорт III, толщина 40-60 мм</t>
  </si>
  <si>
    <t>21.1-9-68</t>
  </si>
  <si>
    <t>СН-2012-2018.21. База. Р.1, о.9, поз.68</t>
  </si>
  <si>
    <t>Пластины хвойных пород, окоренные, длина 3-6,5 м, сорт II</t>
  </si>
  <si>
    <t>21.8-1-30</t>
  </si>
  <si>
    <t>СН-2012-2018.21. База. Р.8, о.1, поз.30</t>
  </si>
  <si>
    <t>Ручка оконная с цинковым напылением</t>
  </si>
  <si>
    <t>21.9-11-1</t>
  </si>
  <si>
    <t>СН-2012-2018.21. База. Р.9, о.11, поз.1</t>
  </si>
  <si>
    <t>Переплеты оконные, неостекленные, глухие</t>
  </si>
  <si>
    <t>22.1-13-14</t>
  </si>
  <si>
    <t>СН-2012-2018.22. База. п.1-13-14 (136001)</t>
  </si>
  <si>
    <t>Установки для сварки ручной дуговой (постоянного тока)</t>
  </si>
  <si>
    <t>21.1-23-9</t>
  </si>
  <si>
    <t>СН-2012-2018.21. База. Р.1, о.23, поз.9</t>
  </si>
  <si>
    <t>Электроды, тип Э-42, 46, 50, диаметр 4 - 6 мм</t>
  </si>
  <si>
    <t>21.1-25-305</t>
  </si>
  <si>
    <t>СН-2012-2018.21. База. Р.1, о.25, поз.305</t>
  </si>
  <si>
    <t>Резина техническая прессованная</t>
  </si>
  <si>
    <t>22.1-18-24</t>
  </si>
  <si>
    <t>СН-2012-2018.22. База. п.1-18-24 (183102)</t>
  </si>
  <si>
    <t>Автомобили полупассажирские типа ГАЗ, грузоподъемность до 2 т</t>
  </si>
  <si>
    <t>22.1-13-21</t>
  </si>
  <si>
    <t>СН-2012-2018.22. База. п.1-13-21 (138501)</t>
  </si>
  <si>
    <t>Печи электрические для сушки сварочных материалов с регулированием температуры в пределах 80-500С</t>
  </si>
  <si>
    <t>22.1-30-46</t>
  </si>
  <si>
    <t>СН-2012-2018.22. База. п.1-30-46 (308001)</t>
  </si>
  <si>
    <t>Преобразователи частоты тока до 500 А</t>
  </si>
  <si>
    <t>22.1-30-5</t>
  </si>
  <si>
    <t>СН-2012-2018.22. База. п.1-30-5 (303601)</t>
  </si>
  <si>
    <t>Машины сверлильные ручные электрические</t>
  </si>
  <si>
    <t>22.1-4-45</t>
  </si>
  <si>
    <t>СН-2012-2018.22. База. п.1-4-45 (043403)</t>
  </si>
  <si>
    <t>Домкраты гидравлические, грузоподъемность до 100 т</t>
  </si>
  <si>
    <t>21.1-10-264</t>
  </si>
  <si>
    <t>СН-2012-2018.21. База. Р.1, о.10, поз.264</t>
  </si>
  <si>
    <t>Профили стальные оцинкованные, марка Н60-845-0,7</t>
  </si>
  <si>
    <t>21.1-11-13</t>
  </si>
  <si>
    <t>СН-2012-2018.21. База. Р.1, о.11, поз.13</t>
  </si>
  <si>
    <t>Болты строительные анкерные с гайками</t>
  </si>
  <si>
    <t>21.6-1-50</t>
  </si>
  <si>
    <t>СН-2012-2018.21. База. Р.6, о.1, поз.50</t>
  </si>
  <si>
    <t>Отдельные конструктивные элементы с преобладанием горячекатаных профилей, средняя масса сборочной единицы от 0,11 до 0,5 т</t>
  </si>
  <si>
    <t>21.1-11-83</t>
  </si>
  <si>
    <t>СН-2012-2018.21. База. Р.1, о.11, поз.83</t>
  </si>
  <si>
    <t>Поковки строительные (скобы, закрепы, хомуты) оцинкованные, масса от 2,5 до 4,0 кг</t>
  </si>
  <si>
    <t>21.1-1-87</t>
  </si>
  <si>
    <t>СН-2012-2018.21. База. Р.1, о.1, поз.87</t>
  </si>
  <si>
    <t>Мастика герметизирующая нетвердеющая, строительная, клеящая, уплотняющая, неотверждающаяся, марка МСУ, сланцевая</t>
  </si>
  <si>
    <t>21.1-10-168</t>
  </si>
  <si>
    <t>СН-2012-2018.21. База. Р.1, о.10, поз.168</t>
  </si>
  <si>
    <t>Сталь листовая, оцинкованная, толщина 0,9-1 мм</t>
  </si>
  <si>
    <t>21.1-11-119</t>
  </si>
  <si>
    <t>СН-2012-2018.21. База. Р.1, о.11, поз.119</t>
  </si>
  <si>
    <t>Шурупы с потайной головкой, оцинкованные, размер 6х40 мм</t>
  </si>
  <si>
    <t>21.7-11-9</t>
  </si>
  <si>
    <t>СН-2012-2018.21. База. Р.7, о.11, поз.9</t>
  </si>
  <si>
    <t>Профили стальные П-образные, окрашенные, сечение 60х27х0,7 мм</t>
  </si>
  <si>
    <t>21.5-3-76</t>
  </si>
  <si>
    <t>СН-2012-2018.21. База. Р.5, о.3, поз.76</t>
  </si>
  <si>
    <t>Плиты бетонные тротуарные, толщина 70 мм, цвет: разного цвета</t>
  </si>
  <si>
    <t>21.1-6-46</t>
  </si>
  <si>
    <t>СН-2012-2018.21. База. Р.1, о.6, поз.46</t>
  </si>
  <si>
    <t>Краски масляные жидкотертые цветные (готовые к употреблению) для наружных и внутренних работ, марка МА-15, сурик железный для окраски по металлу</t>
  </si>
  <si>
    <t>21.1-6-90</t>
  </si>
  <si>
    <t>СН-2012-2018.21. База. Р.1, о.6, поз.90</t>
  </si>
  <si>
    <t>Олифа для окраски комбинированная "Оксоль"</t>
  </si>
  <si>
    <t>21.1-25-218</t>
  </si>
  <si>
    <t>СН-2012-2018.21. База. Р.1, о.25, поз.218</t>
  </si>
  <si>
    <t>Пемза шлаковая</t>
  </si>
  <si>
    <t>21.1-25-409</t>
  </si>
  <si>
    <t>СН-2012-2018.21. База. Р.1, о.25, поз.409</t>
  </si>
  <si>
    <t>Шпатлевка перхлорвиниловая, марка ХВ</t>
  </si>
  <si>
    <t>21.1-6-114</t>
  </si>
  <si>
    <t>СН-2012-2018.21. База. Р.1, о.6, поз.114</t>
  </si>
  <si>
    <t>Растворитель "Уайт-спирит"</t>
  </si>
  <si>
    <t>21.1-6-163</t>
  </si>
  <si>
    <t>СН-2012-2018.21. База. Р.1, о.6, поз.163</t>
  </si>
  <si>
    <t>Грунтовка перхлорвиниловая, ХВ</t>
  </si>
  <si>
    <t>21.1-6-55</t>
  </si>
  <si>
    <t>СН-2012-2018.21. База. Р.1, о.6, поз.55</t>
  </si>
  <si>
    <t>Краски фасадные перхлорвиниловые, марка ХВ-161 (белая)</t>
  </si>
  <si>
    <t>22.1-10-19</t>
  </si>
  <si>
    <t>СН-2012-2018.22. База. п.1-10-19 (105004)</t>
  </si>
  <si>
    <t>Компрессоры поршневые, объем ресивера 24 л</t>
  </si>
  <si>
    <t>22.1-30-54</t>
  </si>
  <si>
    <t>СН-2012-2018.22. База. п.1-30-54 (308901)</t>
  </si>
  <si>
    <t>Молотки отбойные</t>
  </si>
  <si>
    <t>22.1-30-75</t>
  </si>
  <si>
    <t>СН-2012-2018.22. База. п.1-30-75 (370001)</t>
  </si>
  <si>
    <t>Станки для резки плит</t>
  </si>
  <si>
    <t>22.1-4-12</t>
  </si>
  <si>
    <t>СН-2012-2018.22. База. п.1-4-12 (040205)</t>
  </si>
  <si>
    <t>Погрузчики на автомобильном ходу, грузоподъемность до 5 т</t>
  </si>
  <si>
    <t>22.1-6-61</t>
  </si>
  <si>
    <t>СН-2012-2018.22. База. п.1-6-61 (067601)</t>
  </si>
  <si>
    <t>Мешалки тихоходные (дрель с насадкой)</t>
  </si>
  <si>
    <t>21.1-5-13</t>
  </si>
  <si>
    <t>СН-2012-2018.21. База. Р.1, о.5, поз.13</t>
  </si>
  <si>
    <t>Плитка керамическая, типа керамогранит, полированная, размер 30х30 см, толщина 8 мм, цвета: светло-серый, серый, светло-зеленый, бежевый</t>
  </si>
  <si>
    <t>21.1-6-9</t>
  </si>
  <si>
    <t>СН-2012-2018.21. База. Р.1, о.6, поз.9</t>
  </si>
  <si>
    <t>Грунтовка акриловая адгезионная для обработки бетонных оснований перед оштукатуриванием, марка "Бетоконтакт"</t>
  </si>
  <si>
    <t>21.3-2-107</t>
  </si>
  <si>
    <t>СН-2012-2018.21. База. Р.3, о.2, поз.107</t>
  </si>
  <si>
    <t>Смеси сухие цементно-песчаные, клеевые для плиточных работ: В12,5 (М150), F50, крупность заполнителя не более 0,5 мм</t>
  </si>
  <si>
    <t>21.3-2-109</t>
  </si>
  <si>
    <t>СН-2012-2018.21. База. Р.3, о.2, поз.109</t>
  </si>
  <si>
    <t>Смеси сухие фуговочные для заделки швов между плитками (различная цветовая гамма): В7,5 (М100), F50, крупность заполнителя 0,3 мм</t>
  </si>
  <si>
    <t>21.1-15-275</t>
  </si>
  <si>
    <t>СН-2012-2018.21. База. Р.1, о.15, поз.275</t>
  </si>
  <si>
    <t>Ленты герметизирующие алюминиевые самоклеящиеся для сотового поликарбоната толщиной 8 мм, ширина 25 мм, сплошные</t>
  </si>
  <si>
    <t>21.1-15-276</t>
  </si>
  <si>
    <t>СН-2012-2018.21. База. Р.1, о.15, поз.276</t>
  </si>
  <si>
    <t>Ленты герметизирующие алюминиевые самоклеящиеся для сотового поликарбоната толщиной  8 мм, ширина 25 мм, перфорированные</t>
  </si>
  <si>
    <t>21.1-25-1002</t>
  </si>
  <si>
    <t>СН-2012-2018.21. База. Р.1, о.25, поз.1002</t>
  </si>
  <si>
    <t>Пластик поликарбонатный ячеистый для остекления, толщина 10 мм</t>
  </si>
  <si>
    <t>21.1-25-1004</t>
  </si>
  <si>
    <t>СН-2012-2018.21. База. Р.1, о.25, поз.1004</t>
  </si>
  <si>
    <t>Профили поликарбонатные торцевые для сотового поликарбоната толщиной 10 мм</t>
  </si>
  <si>
    <t>21.1-25-691</t>
  </si>
  <si>
    <t>СН-2012-2018.21. База. Р.1, о.25, поз.691</t>
  </si>
  <si>
    <t>Термошайбы поликарбонатные для крепления поликарбоната к металлическим конструкциям</t>
  </si>
  <si>
    <t>21.1-25-694</t>
  </si>
  <si>
    <t>СН-2012-2018.21. База. Р.1, о.25, поз.694</t>
  </si>
  <si>
    <t>Прокладки резиновые уплотнительные для профилей алюминиевых, ширина 13,5 мм</t>
  </si>
  <si>
    <t>21.1-25-695</t>
  </si>
  <si>
    <t>СН-2012-2018.21. База. Р.1, о.25, поз.695</t>
  </si>
  <si>
    <t>Прокладки резиновые уплотнительные для профилей алюминиевых, ширина 60 мм</t>
  </si>
  <si>
    <t>21.7-1-1</t>
  </si>
  <si>
    <t>СН-2012-2018.21. База. Р.7, о.1, поз.1</t>
  </si>
  <si>
    <t>Винты самонарезающие оцинкованные 5х20 мм</t>
  </si>
  <si>
    <t>21.7-12-3</t>
  </si>
  <si>
    <t>СН-2012-2018.21. База. Р.7, о.12, поз.3</t>
  </si>
  <si>
    <t>Профили алюминиевые системы AGS 150, ширина 51 мм, крышки</t>
  </si>
  <si>
    <t>21.7-12-4</t>
  </si>
  <si>
    <t>СН-2012-2018.21. База. Р.7, о.12, поз.4</t>
  </si>
  <si>
    <t>Профили алюминиевые системы AGS 150, ширина 49 мм, прижимы</t>
  </si>
  <si>
    <t>21.1-10-12</t>
  </si>
  <si>
    <t>СН-2012-2018.21. База. Р.1, о.10, поз.12</t>
  </si>
  <si>
    <t>Проволока стальная вязальная</t>
  </si>
  <si>
    <t>21.1-11-128</t>
  </si>
  <si>
    <t>СН-2012-2018.21. База. Р.1, о.11, поз.128</t>
  </si>
  <si>
    <t>Шурупы-саморезы с полусферической головкой, с прессшайбой, наконечник острый, оцинкованные, размер 4,2х14 мм, для крепления листового металла</t>
  </si>
  <si>
    <t>21.1-11-198</t>
  </si>
  <si>
    <t>СН-2012-2018.21. База. Р.1, о.11, поз.198</t>
  </si>
  <si>
    <t>Дюбели пластмассовые</t>
  </si>
  <si>
    <t>21.12-5-135</t>
  </si>
  <si>
    <t>СН-2012-2018.21. База. Р.12, о.5, поз.135</t>
  </si>
  <si>
    <t>Трубы электротехнические гофрированные, поливинилхлоридные, негорючие, с зондом, наружный диаметр 16 мм</t>
  </si>
  <si>
    <t>21.21-5-314</t>
  </si>
  <si>
    <t>СН-2012-2018.21. База. Р.21, о.5, поз.314</t>
  </si>
  <si>
    <t>Скобы крепежные оцинкованные двухлапковые, диаметр 16 мм</t>
  </si>
  <si>
    <t>21.21-5-61</t>
  </si>
  <si>
    <t>СН-2012-2018.21. База. Р.21, о.5, поз.61</t>
  </si>
  <si>
    <t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t>
  </si>
  <si>
    <t>21.7-3-2</t>
  </si>
  <si>
    <t>СН-2012-2018.21. База. Р.7, о.3, поз.2</t>
  </si>
  <si>
    <t>Буры с победитовым наконечником, с хвостовиком SDS-plus, размеры 10х160 мм</t>
  </si>
  <si>
    <t>21.1-11-79</t>
  </si>
  <si>
    <t>СН-2012-2018.21. База. Р.1, о.11, поз.79</t>
  </si>
  <si>
    <t>Кляммеры КЛ</t>
  </si>
  <si>
    <t>21.1-2-16</t>
  </si>
  <si>
    <t>СН-2012-2018.21. База. Р.1, о.2, поз.16</t>
  </si>
  <si>
    <t>Цемент пуццолановый общего назначения, марка 400</t>
  </si>
  <si>
    <t>21.1-6-68</t>
  </si>
  <si>
    <t>СН-2012-2018.21. База. Р.1, о.6, поз.68</t>
  </si>
  <si>
    <t>Лак битумный, марка БТ-577</t>
  </si>
  <si>
    <t>21.1-9-7</t>
  </si>
  <si>
    <t>СН-2012-2018.21. База. Р.1, о.9, поз.7</t>
  </si>
  <si>
    <t>Бруски твердых лиственных пород обрезные, длина 2-6,5 м, сорт III, толщина 32-75 мм</t>
  </si>
  <si>
    <t>21.1-6-11</t>
  </si>
  <si>
    <t>СН-2012-2018.21. База. Р.1, о.6, поз.11</t>
  </si>
  <si>
    <t>Грунтовка акриловая на латексной основе, марка "Грундирмиттель"</t>
  </si>
  <si>
    <t>21.1-11-129</t>
  </si>
  <si>
    <t>СН-2012-2018.21. База. Р.1, о.11, поз.129</t>
  </si>
  <si>
    <t>Шурупы-саморезы с полусферической головкой, с прессшайбой, наконечник острый, оцинкованные, размер 4,2х16 мм, для крепления листового металла</t>
  </si>
  <si>
    <t>21.1-3-60</t>
  </si>
  <si>
    <t>СН-2012-2018.21. База. Р.1, о.3, поз.60</t>
  </si>
  <si>
    <t>Пленка подкровельная гидроизоляционная антиконденсатная, марка "Ютакон"</t>
  </si>
  <si>
    <t>21.7-1-60</t>
  </si>
  <si>
    <t>СН-2012-2018.21. База. Р.7, о.1, поз.60</t>
  </si>
  <si>
    <t>Профили повышенной жесткости ПО 90х40 мм из оцинкованной стали</t>
  </si>
  <si>
    <t>21.1-11-14</t>
  </si>
  <si>
    <t>СН-2012-2018.21. База. Р.1, о.11, поз.14</t>
  </si>
  <si>
    <t>Болты строительные с гайками оцинкованные (10х100мм)</t>
  </si>
  <si>
    <t>22.1-4-31</t>
  </si>
  <si>
    <t>СН-2012-2018.22. База. п.1-4-31 (042903)</t>
  </si>
  <si>
    <t>Лебедки электрические, грузоподъемность до 1,5 т</t>
  </si>
  <si>
    <t>21.6-1-52</t>
  </si>
  <si>
    <t>СН-2012-2018.21. База. Р.6, о.1, поз.52</t>
  </si>
  <si>
    <t>Отдельные конструктивные элементы с преобладанием горячекатаных профилей, средняя масса сборочной единицы от 0,51 до 1,0 т</t>
  </si>
  <si>
    <t>21.1-6-44</t>
  </si>
  <si>
    <t>СН-2012-2018.21. База. Р.1, о.6, поз.44</t>
  </si>
  <si>
    <t>Краски масляные жидкотертые цветные (готовые к употреблению) для наружных и внутренних работ, марка МА-15</t>
  </si>
  <si>
    <t>22.1-6-34</t>
  </si>
  <si>
    <t>СН-2012-2018.22. База. п.1-6-34 (067502)</t>
  </si>
  <si>
    <t>Растворонасосы, производительность до 3 м3/ч</t>
  </si>
  <si>
    <t>22.1-18-12</t>
  </si>
  <si>
    <t>СН-2012-2018.22. База. п.1-18-12 (184001)</t>
  </si>
  <si>
    <t>Автомобили-самосвалы, грузоподъемность до 7 т</t>
  </si>
  <si>
    <t>22.1-18-13</t>
  </si>
  <si>
    <t>СН-2012-2018.22. База. п.1-18-13 (184002)</t>
  </si>
  <si>
    <t>Автомобили-самосвалы, грузоподъемность до 10 т</t>
  </si>
  <si>
    <t>3700000000</t>
  </si>
  <si>
    <t>Арматура трубопроводная</t>
  </si>
  <si>
    <t>5291000000</t>
  </si>
  <si>
    <t>Крепления</t>
  </si>
  <si>
    <t>5772112000</t>
  </si>
  <si>
    <t>Раскладки ПВХ</t>
  </si>
  <si>
    <t>2322000000</t>
  </si>
  <si>
    <t>Пигменты цветные</t>
  </si>
  <si>
    <t>"УТВЕРЖДАЮ"</t>
  </si>
  <si>
    <t>Наименование работ и затрат</t>
  </si>
  <si>
    <t>Единица измерения</t>
  </si>
  <si>
    <t>" ___ " ___________ 20 ___ г.</t>
  </si>
  <si>
    <t xml:space="preserve">Мы, нижеподписавшиеся, произвели осмотр объекта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</si>
  <si>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</si>
  <si>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</si>
  <si>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</si>
  <si>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</si>
  <si>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</si>
  <si>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</si>
  <si>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</si>
  <si>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</si>
  <si>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</si>
  <si>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</si>
  <si>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</si>
  <si>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</si>
  <si>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</si>
  <si>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</si>
  <si>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</si>
  <si>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</si>
  <si>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</si>
  <si>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</si>
  <si>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</si>
  <si>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</si>
  <si>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</si>
  <si>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</si>
  <si>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</si>
  <si>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</si>
  <si>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</si>
  <si>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</si>
  <si>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</si>
  <si>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</si>
  <si>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</si>
  <si>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</si>
  <si>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</si>
  <si>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</si>
  <si>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</si>
  <si>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 xml:space="preserve">и постановили произвести ремонт объекта </t>
  </si>
  <si>
    <t>Локальная смета: Текущий ремонт Административного здания.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</si>
</sst>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6"/>
  <sheetViews>
    <sheetView tabSelected="1" topLeftCell="A184" workbookViewId="0">
      <selection activeCell="F1" sqref="F1"/>
    </sheetView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0" max="30" width="114.7109375" customWidth="1"/>
    <col min="31" max="31" width="129.7109375" customWidth="1"/>
  </cols>
  <sheetData>
    <row r="1" spans="1:30" x14ac:dyDescent="0.2">
      <c r="A1" s="8"/>
    </row>
    <row r="2" spans="1:30" ht="14.25" x14ac:dyDescent="0.2">
      <c r="A2" s="9"/>
      <c r="B2" s="9"/>
      <c r="C2" s="9"/>
      <c r="D2" s="9"/>
      <c r="E2" s="9"/>
    </row>
    <row r="3" spans="1:30" ht="15" x14ac:dyDescent="0.25">
      <c r="A3" s="9"/>
      <c r="B3" s="9"/>
      <c r="C3" s="31" t="s">
        <v>900</v>
      </c>
      <c r="D3" s="31"/>
      <c r="E3" s="9"/>
    </row>
    <row r="4" spans="1:30" ht="15" x14ac:dyDescent="0.25">
      <c r="A4" s="9"/>
      <c r="B4" s="9"/>
      <c r="C4" s="11"/>
      <c r="D4" s="11"/>
      <c r="E4" s="9"/>
    </row>
    <row r="5" spans="1:30" ht="15" x14ac:dyDescent="0.25">
      <c r="A5" s="9"/>
      <c r="B5" s="9"/>
      <c r="C5" s="33"/>
      <c r="D5" s="33"/>
      <c r="E5" s="9"/>
    </row>
    <row r="6" spans="1:30" ht="15" x14ac:dyDescent="0.25">
      <c r="A6" s="9"/>
      <c r="B6" s="9"/>
      <c r="C6" s="13"/>
      <c r="D6" s="13"/>
      <c r="E6" s="9"/>
    </row>
    <row r="7" spans="1:30" ht="15" x14ac:dyDescent="0.25">
      <c r="A7" s="9"/>
      <c r="B7" s="9"/>
      <c r="C7" s="33"/>
      <c r="D7" s="33"/>
      <c r="E7" s="9"/>
    </row>
    <row r="8" spans="1:30" ht="15" x14ac:dyDescent="0.25">
      <c r="A8" s="9"/>
      <c r="B8" s="9"/>
      <c r="C8" s="13"/>
      <c r="D8" s="13"/>
      <c r="E8" s="9"/>
    </row>
    <row r="9" spans="1:30" ht="15" x14ac:dyDescent="0.25">
      <c r="A9" s="9"/>
      <c r="B9" s="31" t="s">
        <v>903</v>
      </c>
      <c r="C9" s="31"/>
      <c r="D9" s="14"/>
      <c r="E9" s="9"/>
    </row>
    <row r="10" spans="1:30" ht="14.25" x14ac:dyDescent="0.2">
      <c r="A10" s="9"/>
      <c r="B10" s="9"/>
      <c r="C10" s="9"/>
      <c r="D10" s="9"/>
      <c r="E10" s="9"/>
    </row>
    <row r="11" spans="1:30" ht="14.25" x14ac:dyDescent="0.2">
      <c r="A11" s="9"/>
      <c r="B11" s="9"/>
      <c r="C11" s="9"/>
      <c r="D11" s="9"/>
      <c r="E11" s="9"/>
    </row>
    <row r="12" spans="1:30" ht="15.75" x14ac:dyDescent="0.25">
      <c r="A12" s="34" t="str">
        <f>CONCATENATE("Дефектный акт ", IF(Source!AN15&lt;&gt;"", Source!AN15," "))</f>
        <v xml:space="preserve">Дефектный акт  </v>
      </c>
      <c r="B12" s="34"/>
      <c r="C12" s="34"/>
      <c r="D12" s="34"/>
      <c r="E12" s="9"/>
      <c r="AD12" s="17" t="str">
        <f>CONCATENATE("Дефектный акт ", IF(Source!AN15&lt;&gt;"", Source!AN15," "))</f>
        <v xml:space="preserve">Дефектный акт  </v>
      </c>
    </row>
    <row r="13" spans="1:30" ht="15" x14ac:dyDescent="0.25">
      <c r="A13" s="35" t="str">
        <f>CONCATENATE("На текущий ремонт ", Source!F12)</f>
        <v xml:space="preserve">На текущий ремонт </v>
      </c>
      <c r="B13" s="35"/>
      <c r="C13" s="35"/>
      <c r="D13" s="35"/>
      <c r="E13" s="9"/>
      <c r="AD13" s="18" t="str">
        <f>CONCATENATE("На капитальный ремонт ", Source!F12)</f>
        <v xml:space="preserve">На капитальный ремонт </v>
      </c>
    </row>
    <row r="14" spans="1:30" ht="14.25" x14ac:dyDescent="0.2">
      <c r="A14" s="9"/>
      <c r="B14" s="9"/>
      <c r="C14" s="9"/>
      <c r="D14" s="9"/>
      <c r="E14" s="9"/>
    </row>
    <row r="15" spans="1:30" ht="15" x14ac:dyDescent="0.2">
      <c r="A15" s="9"/>
      <c r="B15" s="15" t="s">
        <v>904</v>
      </c>
      <c r="C15" s="9"/>
      <c r="D15" s="9"/>
      <c r="E15" s="9"/>
    </row>
    <row r="16" spans="1:30" ht="15" x14ac:dyDescent="0.2">
      <c r="A16" s="9"/>
      <c r="B16" s="15" t="s">
        <v>938</v>
      </c>
      <c r="C16" s="9"/>
      <c r="D16" s="9"/>
      <c r="E16" s="9"/>
    </row>
    <row r="17" spans="1:31" ht="15" x14ac:dyDescent="0.2">
      <c r="A17" s="9"/>
      <c r="B17" s="15" t="s">
        <v>905</v>
      </c>
      <c r="C17" s="9"/>
      <c r="D17" s="9"/>
      <c r="E17" s="9"/>
    </row>
    <row r="18" spans="1:31" ht="28.5" x14ac:dyDescent="0.2">
      <c r="A18" s="10" t="s">
        <v>906</v>
      </c>
      <c r="B18" s="10" t="s">
        <v>901</v>
      </c>
      <c r="C18" s="10" t="s">
        <v>902</v>
      </c>
      <c r="D18" s="10" t="s">
        <v>907</v>
      </c>
      <c r="E18" s="16" t="s">
        <v>908</v>
      </c>
    </row>
    <row r="19" spans="1:31" ht="14.25" x14ac:dyDescent="0.2">
      <c r="A19" s="20">
        <v>1</v>
      </c>
      <c r="B19" s="20">
        <v>2</v>
      </c>
      <c r="C19" s="20">
        <v>3</v>
      </c>
      <c r="D19" s="20">
        <v>4</v>
      </c>
      <c r="E19" s="21">
        <v>5</v>
      </c>
    </row>
    <row r="20" spans="1:31" ht="33" x14ac:dyDescent="0.25">
      <c r="A20" s="32" t="s">
        <v>939</v>
      </c>
      <c r="B20" s="32"/>
      <c r="C20" s="32"/>
      <c r="D20" s="32"/>
      <c r="E20" s="32"/>
      <c r="AE20" s="19" t="str">
        <f>CONCATENATE("Локальная смета: ", Source!G20)</f>
        <v>Локальная смета: Текущий ремонт в 2018 году на объекте ГБПОУ КАС №7 по адресу: г. Москва, ул. Вучетича, д. 3/1</v>
      </c>
    </row>
    <row r="21" spans="1:31" ht="16.5" x14ac:dyDescent="0.25">
      <c r="A21" s="32" t="str">
        <f>CONCATENATE("Раздел: ", Source!G24)</f>
        <v>Раздел: Ремонт подвала</v>
      </c>
      <c r="B21" s="32"/>
      <c r="C21" s="32"/>
      <c r="D21" s="32"/>
      <c r="E21" s="32"/>
      <c r="AE21" s="19" t="str">
        <f>CONCATENATE("Раздел: ", Source!G24)</f>
        <v>Раздел: Ремонт подвала</v>
      </c>
    </row>
    <row r="22" spans="1:31" ht="16.5" x14ac:dyDescent="0.25">
      <c r="A22" s="32" t="str">
        <f>CONCATENATE("Подраздел: ", Source!G28)</f>
        <v>Подраздел: Ремонтые работы</v>
      </c>
      <c r="B22" s="32"/>
      <c r="C22" s="32"/>
      <c r="D22" s="32"/>
      <c r="E22" s="32"/>
      <c r="AE22" s="19" t="str">
        <f>CONCATENATE("Подраздел: ", Source!G28)</f>
        <v>Подраздел: Ремонтые работы</v>
      </c>
    </row>
    <row r="23" spans="1:31" ht="14.25" x14ac:dyDescent="0.2">
      <c r="A23" s="26" t="str">
        <f>Source!E32</f>
        <v>1</v>
      </c>
      <c r="B23" s="27" t="str">
        <f>Source!G32</f>
        <v>Устройство песчаного основания под фундаменты</v>
      </c>
      <c r="C23" s="28" t="str">
        <f>Source!H32</f>
        <v>м3</v>
      </c>
      <c r="D23" s="29">
        <f>Source!I32</f>
        <v>7.7</v>
      </c>
      <c r="E23" s="26"/>
    </row>
    <row r="24" spans="1:31" ht="14.25" x14ac:dyDescent="0.2">
      <c r="A24" s="26" t="str">
        <f>Source!E33</f>
        <v>2</v>
      </c>
      <c r="B24" s="27" t="str">
        <f>Source!G33</f>
        <v>Устройство щебеночного основания под фундаменты</v>
      </c>
      <c r="C24" s="28" t="str">
        <f>Source!H33</f>
        <v>м3</v>
      </c>
      <c r="D24" s="29">
        <f>Source!I33</f>
        <v>2.5</v>
      </c>
      <c r="E24" s="26"/>
    </row>
    <row r="25" spans="1:31" ht="28.5" x14ac:dyDescent="0.2">
      <c r="A25" s="26" t="str">
        <f>Source!E34</f>
        <v>3</v>
      </c>
      <c r="B25" s="27" t="str">
        <f>Source!G34</f>
        <v>Гидроизоляция стен, фундаментов боковая обмазочная битумная в 2 слоя по выровненной поверхности бутовой кладки, кирпичу, бетону</v>
      </c>
      <c r="C25" s="28" t="str">
        <f>Source!H34</f>
        <v>100 м2</v>
      </c>
      <c r="D25" s="29">
        <f>Source!I34</f>
        <v>0.04</v>
      </c>
      <c r="E25" s="26"/>
    </row>
    <row r="26" spans="1:31" ht="28.5" x14ac:dyDescent="0.2">
      <c r="A26" s="26" t="str">
        <f>Source!E35</f>
        <v>4</v>
      </c>
      <c r="B26" s="27" t="str">
        <f>Source!G35</f>
        <v>Устройство первого слоя обмазочной гидроизоляции битумной мастикой толщиной 2 мм</v>
      </c>
      <c r="C26" s="28" t="str">
        <f>Source!H35</f>
        <v>100 м2</v>
      </c>
      <c r="D26" s="29">
        <f>Source!I35</f>
        <v>0.29599999999999999</v>
      </c>
      <c r="E26" s="26"/>
    </row>
    <row r="27" spans="1:31" ht="14.25" x14ac:dyDescent="0.2">
      <c r="A27" s="26" t="str">
        <f>Source!E36</f>
        <v>5</v>
      </c>
      <c r="B27" s="27" t="str">
        <f>Source!G36</f>
        <v>Устройство стяжек цементных толщиной 20 мм</v>
      </c>
      <c r="C27" s="28" t="str">
        <f>Source!H36</f>
        <v>100 м2</v>
      </c>
      <c r="D27" s="29">
        <f>Source!I36</f>
        <v>0.29599999999999999</v>
      </c>
      <c r="E27" s="26"/>
    </row>
    <row r="28" spans="1:31" ht="28.5" x14ac:dyDescent="0.2">
      <c r="A28" s="26" t="str">
        <f>Source!E37</f>
        <v>6</v>
      </c>
      <c r="B28" s="27" t="str">
        <f>Source!G37</f>
        <v>Устройство покрытий на цементном растворе из плиток керамических одноцветных для полов</v>
      </c>
      <c r="C28" s="28" t="str">
        <f>Source!H37</f>
        <v>100 м2</v>
      </c>
      <c r="D28" s="29">
        <f>Source!I37</f>
        <v>0.29599999999999999</v>
      </c>
      <c r="E28" s="26"/>
    </row>
    <row r="29" spans="1:31" ht="14.25" x14ac:dyDescent="0.2">
      <c r="A29" s="26" t="str">
        <f>Source!E38</f>
        <v>7</v>
      </c>
      <c r="B29" s="27" t="str">
        <f>Source!G38</f>
        <v>Устройство каркаса при оштукатуривании стен</v>
      </c>
      <c r="C29" s="28" t="str">
        <f>Source!H38</f>
        <v>100 м2</v>
      </c>
      <c r="D29" s="29">
        <f>Source!I38</f>
        <v>0.31709999999999999</v>
      </c>
      <c r="E29" s="26"/>
    </row>
    <row r="30" spans="1:31" ht="28.5" x14ac:dyDescent="0.2">
      <c r="A30" s="26" t="str">
        <f>Source!E39</f>
        <v>8</v>
      </c>
      <c r="B30" s="27" t="str">
        <f>Source!G39</f>
        <v>Ремонт штукатурки внутренних стен по камню и бетону известковым раствором при площади до 1м2, толщиной слоя до 20 мм</v>
      </c>
      <c r="C30" s="28" t="str">
        <f>Source!H39</f>
        <v>100 м2</v>
      </c>
      <c r="D30" s="29">
        <f>Source!I39</f>
        <v>0.31</v>
      </c>
      <c r="E30" s="26"/>
    </row>
    <row r="31" spans="1:31" ht="42.75" x14ac:dyDescent="0.2">
      <c r="A31" s="26" t="str">
        <f>Source!E40</f>
        <v>9</v>
      </c>
      <c r="B31" s="27" t="str">
        <f>Source!G40</f>
        <v>Окрашивание ранее окрашенных поверхностей стен водоэмульсионными поливинилацетатными составами, ранее окрашенных известковой или клеевой краской с расчисткой старой краски до 35%</v>
      </c>
      <c r="C31" s="28" t="str">
        <f>Source!H40</f>
        <v>100 м2</v>
      </c>
      <c r="D31" s="29">
        <f>Source!I40</f>
        <v>0.31740000000000002</v>
      </c>
      <c r="E31" s="26"/>
    </row>
    <row r="32" spans="1:31" ht="57" x14ac:dyDescent="0.2">
      <c r="A32" s="26" t="str">
        <f>Source!E41</f>
        <v>10</v>
      </c>
      <c r="B32" s="27" t="str">
        <f>Source!G41</f>
        <v>Окрашивание ранее окрашенных поверхностей потолков водоэмульсионными поливинилацетатными составами, ранее окрашенных известковой или клеевой краской с расчисткой старой краски до 35%</v>
      </c>
      <c r="C32" s="28" t="str">
        <f>Source!H41</f>
        <v>100 м2</v>
      </c>
      <c r="D32" s="29">
        <f>Source!I41</f>
        <v>0.246</v>
      </c>
      <c r="E32" s="26"/>
    </row>
    <row r="33" spans="1:31" ht="28.5" x14ac:dyDescent="0.2">
      <c r="A33" s="26" t="str">
        <f>Source!E42</f>
        <v>11</v>
      </c>
      <c r="B33" s="27" t="str">
        <f>Source!G42</f>
        <v>Прокладка пластикового кабель-канала по бетонному основанию 20х12,5 мм</v>
      </c>
      <c r="C33" s="28" t="str">
        <f>Source!H42</f>
        <v>100 м</v>
      </c>
      <c r="D33" s="29">
        <f>Source!I42</f>
        <v>0.24</v>
      </c>
      <c r="E33" s="26"/>
    </row>
    <row r="34" spans="1:31" ht="14.25" x14ac:dyDescent="0.2">
      <c r="A34" s="26" t="str">
        <f>Source!E43</f>
        <v>12</v>
      </c>
      <c r="B34" s="27" t="str">
        <f>Source!G43</f>
        <v>Прокладка проводов и кабелей в коробах, провод сечением до 6 мм2</v>
      </c>
      <c r="C34" s="28" t="str">
        <f>Source!H43</f>
        <v>100 м</v>
      </c>
      <c r="D34" s="29">
        <f>Source!I43</f>
        <v>0.24</v>
      </c>
      <c r="E34" s="26"/>
    </row>
    <row r="35" spans="1:31" ht="42.75" x14ac:dyDescent="0.2">
      <c r="A35" s="26" t="str">
        <f>Source!E44</f>
        <v>12,1</v>
      </c>
      <c r="B35" s="27" t="str">
        <f>Source!G44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35" s="28" t="str">
        <f>Source!H44</f>
        <v>км</v>
      </c>
      <c r="D35" s="29">
        <f>Source!I44</f>
        <v>-2.4719999999999999E-2</v>
      </c>
      <c r="E35" s="26"/>
    </row>
    <row r="36" spans="1:31" ht="57" x14ac:dyDescent="0.2">
      <c r="A36" s="26" t="str">
        <f>Source!E45</f>
        <v>12,2</v>
      </c>
      <c r="B36" s="27" t="str">
        <f>Source!G45</f>
        <v>Кабели силовые с медными жилами, с изоляцией и оболочкой из поливинилхлоридных композиций пониженной пожароопасности, с низким дымо - и газовыделением, марка ВВГнг(А)-LS, напряжение 660 В, число жил и сечение, мм2: 3х1,5</v>
      </c>
      <c r="C36" s="28" t="str">
        <f>Source!H45</f>
        <v>км</v>
      </c>
      <c r="D36" s="29">
        <f>Source!I45</f>
        <v>2.4719999999999999E-2</v>
      </c>
      <c r="E36" s="26"/>
    </row>
    <row r="37" spans="1:31" ht="42.75" x14ac:dyDescent="0.2">
      <c r="A37" s="26" t="str">
        <f>Source!E46</f>
        <v>13</v>
      </c>
      <c r="B37" s="27" t="str">
        <f>Source!G46</f>
        <v>Установка светильников с люминесцентными лампами, отдельно устанавливаемых на штырях с количеством ламп в светильнике 2 (без стоимости материалов)</v>
      </c>
      <c r="C37" s="28" t="str">
        <f>Source!H46</f>
        <v>100 шт.</v>
      </c>
      <c r="D37" s="29">
        <f>Source!I46</f>
        <v>0.04</v>
      </c>
      <c r="E37" s="26"/>
    </row>
    <row r="38" spans="1:31" ht="14.25" x14ac:dyDescent="0.2">
      <c r="A38" s="26" t="str">
        <f>Source!E47</f>
        <v>13,1</v>
      </c>
      <c r="B38" s="27" t="str">
        <f>Source!G47</f>
        <v>Светильник светодиодный LED 1195 х 295</v>
      </c>
      <c r="C38" s="28" t="str">
        <f>Source!H47</f>
        <v>шт.</v>
      </c>
      <c r="D38" s="29">
        <f>Source!I47</f>
        <v>4</v>
      </c>
      <c r="E38" s="26"/>
    </row>
    <row r="39" spans="1:31" ht="28.5" x14ac:dyDescent="0.2">
      <c r="A39" s="26" t="str">
        <f>Source!E48</f>
        <v>14</v>
      </c>
      <c r="B39" s="27" t="str">
        <f>Source!G48</f>
        <v>Установка выключателя двухклавишного неутопленного типа при открытой проводке (без стоимости материалов)</v>
      </c>
      <c r="C39" s="28" t="str">
        <f>Source!H48</f>
        <v>100 шт.</v>
      </c>
      <c r="D39" s="29">
        <f>Source!I48</f>
        <v>0.01</v>
      </c>
      <c r="E39" s="26"/>
    </row>
    <row r="40" spans="1:31" ht="28.5" x14ac:dyDescent="0.2">
      <c r="A40" s="26" t="str">
        <f>Source!E49</f>
        <v>14,1</v>
      </c>
      <c r="B40" s="27" t="str">
        <f>Source!G49</f>
        <v>Выключатели серии "Прима", напряжение 250 В, сила тока 6 А, открытой установки двухклавишные, тип А56-029</v>
      </c>
      <c r="C40" s="28" t="str">
        <f>Source!H49</f>
        <v>шт.</v>
      </c>
      <c r="D40" s="29">
        <f>Source!I49</f>
        <v>1</v>
      </c>
      <c r="E40" s="26"/>
    </row>
    <row r="41" spans="1:31" ht="28.5" x14ac:dyDescent="0.2">
      <c r="A41" s="26" t="str">
        <f>Source!E50</f>
        <v>15</v>
      </c>
      <c r="B41" s="27" t="str">
        <f>Source!G50</f>
        <v>Прокладка трубопроводов канализации из ПВХ труб диаметром до 50 мм (без стоимости арматуры)</v>
      </c>
      <c r="C41" s="28" t="str">
        <f>Source!H50</f>
        <v>100 м</v>
      </c>
      <c r="D41" s="29">
        <f>Source!I50</f>
        <v>0.16</v>
      </c>
      <c r="E41" s="26"/>
    </row>
    <row r="42" spans="1:31" ht="14.25" x14ac:dyDescent="0.2">
      <c r="A42" s="26" t="str">
        <f>Source!E51</f>
        <v>16</v>
      </c>
      <c r="B42" s="27" t="str">
        <f>Source!G51</f>
        <v>Оклеечная горизонтальная гидроизоляция стен, фундаментов в 2 слоя</v>
      </c>
      <c r="C42" s="28" t="str">
        <f>Source!H51</f>
        <v>100 м2</v>
      </c>
      <c r="D42" s="29">
        <f>Source!I51</f>
        <v>1.2E-2</v>
      </c>
      <c r="E42" s="26"/>
    </row>
    <row r="43" spans="1:31" ht="14.25" x14ac:dyDescent="0.2">
      <c r="A43" s="26" t="str">
        <f>Source!E52</f>
        <v>17</v>
      </c>
      <c r="B43" s="27" t="str">
        <f>Source!G52</f>
        <v>Кладка отдельных участков внутренних кирпичных стен</v>
      </c>
      <c r="C43" s="28" t="str">
        <f>Source!H52</f>
        <v>100 м3</v>
      </c>
      <c r="D43" s="29">
        <f>Source!I52</f>
        <v>3.0000000000000001E-3</v>
      </c>
      <c r="E43" s="26"/>
    </row>
    <row r="44" spans="1:31" ht="16.5" x14ac:dyDescent="0.25">
      <c r="A44" s="32" t="str">
        <f>CONCATENATE("Раздел: ", Source!G96)</f>
        <v>Раздел: Приямок подвала</v>
      </c>
      <c r="B44" s="32"/>
      <c r="C44" s="32"/>
      <c r="D44" s="32"/>
      <c r="E44" s="32"/>
      <c r="AE44" s="19" t="str">
        <f>CONCATENATE("Раздел: ", Source!G96)</f>
        <v>Раздел: Приямок подвала</v>
      </c>
    </row>
    <row r="45" spans="1:31" ht="16.5" x14ac:dyDescent="0.25">
      <c r="A45" s="32" t="str">
        <f>CONCATENATE("Подраздел: ", Source!G100)</f>
        <v>Подраздел: Ремонтные работы</v>
      </c>
      <c r="B45" s="32"/>
      <c r="C45" s="32"/>
      <c r="D45" s="32"/>
      <c r="E45" s="32"/>
      <c r="AE45" s="19" t="str">
        <f>CONCATENATE("Подраздел: ", Source!G100)</f>
        <v>Подраздел: Ремонтные работы</v>
      </c>
    </row>
    <row r="46" spans="1:31" ht="14.25" x14ac:dyDescent="0.2">
      <c r="A46" s="26" t="str">
        <f>Source!E104</f>
        <v>1</v>
      </c>
      <c r="B46" s="27" t="str">
        <f>Source!G104</f>
        <v>Устройство бетонной подготовки</v>
      </c>
      <c r="C46" s="28" t="str">
        <f>Source!H104</f>
        <v>100 м3</v>
      </c>
      <c r="D46" s="29">
        <f>Source!I104</f>
        <v>3.0000000000000001E-3</v>
      </c>
      <c r="E46" s="26"/>
    </row>
    <row r="47" spans="1:31" ht="14.25" x14ac:dyDescent="0.2">
      <c r="A47" s="26" t="str">
        <f>Source!E105</f>
        <v>2</v>
      </c>
      <c r="B47" s="27" t="str">
        <f>Source!G105</f>
        <v>Армирование подстилающих слоев и набетонок</v>
      </c>
      <c r="C47" s="28" t="str">
        <f>Source!H105</f>
        <v>т</v>
      </c>
      <c r="D47" s="29">
        <f>Source!I105</f>
        <v>1.4999999999999999E-2</v>
      </c>
      <c r="E47" s="26"/>
    </row>
    <row r="48" spans="1:31" ht="16.5" x14ac:dyDescent="0.25">
      <c r="A48" s="32" t="str">
        <f>CONCATENATE("Раздел: ", Source!G149)</f>
        <v>Раздел: Коридор в подвале</v>
      </c>
      <c r="B48" s="32"/>
      <c r="C48" s="32"/>
      <c r="D48" s="32"/>
      <c r="E48" s="32"/>
      <c r="AE48" s="19" t="str">
        <f>CONCATENATE("Раздел: ", Source!G149)</f>
        <v>Раздел: Коридор в подвале</v>
      </c>
    </row>
    <row r="49" spans="1:31" ht="16.5" x14ac:dyDescent="0.25">
      <c r="A49" s="32" t="str">
        <f>CONCATENATE("Подраздел: ", Source!G153)</f>
        <v>Подраздел: Демонтажные работы</v>
      </c>
      <c r="B49" s="32"/>
      <c r="C49" s="32"/>
      <c r="D49" s="32"/>
      <c r="E49" s="32"/>
      <c r="AE49" s="19" t="str">
        <f>CONCATENATE("Подраздел: ", Source!G153)</f>
        <v>Подраздел: Демонтажные работы</v>
      </c>
    </row>
    <row r="50" spans="1:31" ht="28.5" x14ac:dyDescent="0.2">
      <c r="A50" s="26" t="str">
        <f>Source!E157</f>
        <v>1</v>
      </c>
      <c r="B50" s="27" t="str">
        <f>Source!G157</f>
        <v>Отбивка штукатурки по кирпичу и бетону стен, потолков площадью более 5 м2</v>
      </c>
      <c r="C50" s="28" t="str">
        <f>Source!H157</f>
        <v>100 м2</v>
      </c>
      <c r="D50" s="29">
        <f>Source!I157</f>
        <v>1.35</v>
      </c>
      <c r="E50" s="26"/>
    </row>
    <row r="51" spans="1:31" ht="16.5" x14ac:dyDescent="0.25">
      <c r="A51" s="32" t="str">
        <f>CONCATENATE("Подраздел: ", Source!G180)</f>
        <v>Подраздел: Ремонтные работы</v>
      </c>
      <c r="B51" s="32"/>
      <c r="C51" s="32"/>
      <c r="D51" s="32"/>
      <c r="E51" s="32"/>
      <c r="AE51" s="19" t="str">
        <f>CONCATENATE("Подраздел: ", Source!G180)</f>
        <v>Подраздел: Ремонтные работы</v>
      </c>
    </row>
    <row r="52" spans="1:31" ht="28.5" x14ac:dyDescent="0.2">
      <c r="A52" s="26" t="str">
        <f>Source!E184</f>
        <v>1</v>
      </c>
      <c r="B52" s="27" t="str">
        <f>Source!G184</f>
        <v>Гидроизоляция стен, фундаментов боковая обмазочная битумная в 2 слоя по выровненной поверхности бутовой кладки, кирпичу, бетону</v>
      </c>
      <c r="C52" s="28" t="str">
        <f>Source!H184</f>
        <v>100 м2</v>
      </c>
      <c r="D52" s="29">
        <f>Source!I184</f>
        <v>1.35</v>
      </c>
      <c r="E52" s="26"/>
    </row>
    <row r="53" spans="1:31" ht="28.5" x14ac:dyDescent="0.2">
      <c r="A53" s="26" t="str">
        <f>Source!E185</f>
        <v>2</v>
      </c>
      <c r="B53" s="27" t="str">
        <f>Source!G185</f>
        <v>Ремонт штукатурки внутренних стен по камню и бетону известковым раствором при площади до 1м2, толщиной слоя до 20 мм</v>
      </c>
      <c r="C53" s="28" t="str">
        <f>Source!H185</f>
        <v>100 м2</v>
      </c>
      <c r="D53" s="29">
        <f>Source!I185</f>
        <v>0.13500000000000001</v>
      </c>
      <c r="E53" s="26"/>
    </row>
    <row r="54" spans="1:31" ht="28.5" x14ac:dyDescent="0.2">
      <c r="A54" s="26" t="str">
        <f>Source!E186</f>
        <v>3</v>
      </c>
      <c r="B54" s="27" t="str">
        <f>Source!G186</f>
        <v>Простая штукатурка поверхностей стен по камню и бетону известковым раствором</v>
      </c>
      <c r="C54" s="28" t="str">
        <f>Source!H186</f>
        <v>100 м2</v>
      </c>
      <c r="D54" s="29">
        <f>Source!I186</f>
        <v>1.35</v>
      </c>
      <c r="E54" s="26"/>
    </row>
    <row r="55" spans="1:31" ht="28.5" x14ac:dyDescent="0.2">
      <c r="A55" s="26" t="str">
        <f>Source!E187</f>
        <v>4</v>
      </c>
      <c r="B55" s="27" t="str">
        <f>Source!G187</f>
        <v>Обработка поверхностей стен грунтовкой глубокого проникновения внутри помещения</v>
      </c>
      <c r="C55" s="28" t="str">
        <f>Source!H187</f>
        <v>100 м2</v>
      </c>
      <c r="D55" s="29">
        <f>Source!I187</f>
        <v>1.35</v>
      </c>
      <c r="E55" s="26"/>
    </row>
    <row r="56" spans="1:31" ht="42.75" x14ac:dyDescent="0.2">
      <c r="A56" s="26" t="str">
        <f>Source!E188</f>
        <v>5</v>
      </c>
      <c r="B56" s="27" t="str">
        <f>Source!G188</f>
        <v>Простая окраска поливинилацетатными водоэмульсионными составами стен по штукатурке и сборным конструкциям, подготовленным под окраску</v>
      </c>
      <c r="C56" s="28" t="str">
        <f>Source!H188</f>
        <v>100 м2</v>
      </c>
      <c r="D56" s="29">
        <f>Source!I188</f>
        <v>1.35</v>
      </c>
      <c r="E56" s="26"/>
    </row>
    <row r="57" spans="1:31" ht="42.75" x14ac:dyDescent="0.2">
      <c r="A57" s="26" t="str">
        <f>Source!E189</f>
        <v>6</v>
      </c>
      <c r="B57" s="27" t="str">
        <f>Source!G189</f>
        <v>Окрашивание ранее окрашенных поверхностей стен водоэмульсионными поливинилацетатными составами, ранее окрашенных водоэмульсионной краской с расчисткой старой краски более 35%</v>
      </c>
      <c r="C57" s="28" t="str">
        <f>Source!H189</f>
        <v>100 м2</v>
      </c>
      <c r="D57" s="29">
        <f>Source!I189</f>
        <v>2.5499999999999998</v>
      </c>
      <c r="E57" s="26"/>
    </row>
    <row r="58" spans="1:31" ht="16.5" x14ac:dyDescent="0.25">
      <c r="A58" s="32" t="str">
        <f>CONCATENATE("Раздел: ", Source!G233)</f>
        <v>Раздел: Коридор 2-го этажа</v>
      </c>
      <c r="B58" s="32"/>
      <c r="C58" s="32"/>
      <c r="D58" s="32"/>
      <c r="E58" s="32"/>
      <c r="AE58" s="19" t="str">
        <f>CONCATENATE("Раздел: ", Source!G233)</f>
        <v>Раздел: Коридор 2-го этажа</v>
      </c>
    </row>
    <row r="59" spans="1:31" ht="16.5" x14ac:dyDescent="0.25">
      <c r="A59" s="32" t="str">
        <f>CONCATENATE("Подраздел: ", Source!G237)</f>
        <v>Подраздел: Демонтажные работы</v>
      </c>
      <c r="B59" s="32"/>
      <c r="C59" s="32"/>
      <c r="D59" s="32"/>
      <c r="E59" s="32"/>
      <c r="AE59" s="19" t="str">
        <f>CONCATENATE("Подраздел: ", Source!G237)</f>
        <v>Подраздел: Демонтажные работы</v>
      </c>
    </row>
    <row r="60" spans="1:31" ht="14.25" x14ac:dyDescent="0.2">
      <c r="A60" s="26" t="str">
        <f>Source!E241</f>
        <v>1</v>
      </c>
      <c r="B60" s="27" t="str">
        <f>Source!G241</f>
        <v>Разборка покрытий из линолеума и релина</v>
      </c>
      <c r="C60" s="28" t="str">
        <f>Source!H241</f>
        <v>100 м2</v>
      </c>
      <c r="D60" s="29">
        <f>Source!I241</f>
        <v>1.45</v>
      </c>
      <c r="E60" s="26"/>
    </row>
    <row r="61" spans="1:31" ht="14.25" x14ac:dyDescent="0.2">
      <c r="A61" s="26" t="str">
        <f>Source!E242</f>
        <v>2</v>
      </c>
      <c r="B61" s="27" t="str">
        <f>Source!G242</f>
        <v>Разборка деревянных плинтусов</v>
      </c>
      <c r="C61" s="28" t="str">
        <f>Source!H242</f>
        <v>100 м</v>
      </c>
      <c r="D61" s="29">
        <f>Source!I242</f>
        <v>0.9</v>
      </c>
      <c r="E61" s="26"/>
    </row>
    <row r="62" spans="1:31" ht="14.25" x14ac:dyDescent="0.2">
      <c r="A62" s="26" t="str">
        <f>Source!E243</f>
        <v>3</v>
      </c>
      <c r="B62" s="27" t="str">
        <f>Source!G243</f>
        <v>Укладка металлической накладной полосы (порожка)</v>
      </c>
      <c r="C62" s="28" t="str">
        <f>Source!H243</f>
        <v>100 м</v>
      </c>
      <c r="D62" s="29">
        <f>Source!I243</f>
        <v>0.125</v>
      </c>
      <c r="E62" s="26"/>
    </row>
    <row r="63" spans="1:31" ht="14.25" x14ac:dyDescent="0.2">
      <c r="A63" s="26" t="str">
        <f>Source!E244</f>
        <v>4</v>
      </c>
      <c r="B63" s="27" t="str">
        <f>Source!G244</f>
        <v>Снятие облицовки из гипсокартонных листов</v>
      </c>
      <c r="C63" s="28" t="str">
        <f>Source!H244</f>
        <v>100 м2</v>
      </c>
      <c r="D63" s="29">
        <f>Source!I244</f>
        <v>0.15</v>
      </c>
      <c r="E63" s="26"/>
    </row>
    <row r="64" spans="1:31" ht="16.5" x14ac:dyDescent="0.25">
      <c r="A64" s="32" t="str">
        <f>CONCATENATE("Подраздел: ", Source!G267)</f>
        <v>Подраздел: Ремонтные работы</v>
      </c>
      <c r="B64" s="32"/>
      <c r="C64" s="32"/>
      <c r="D64" s="32"/>
      <c r="E64" s="32"/>
      <c r="AE64" s="19" t="str">
        <f>CONCATENATE("Подраздел: ", Source!G267)</f>
        <v>Подраздел: Ремонтные работы</v>
      </c>
    </row>
    <row r="65" spans="1:31" ht="28.5" x14ac:dyDescent="0.2">
      <c r="A65" s="26" t="str">
        <f>Source!E271</f>
        <v>1</v>
      </c>
      <c r="B65" s="27" t="str">
        <f>Source!G271</f>
        <v>Устройство самовыравнивающихся стяжек из специализированных сухих смесей толщиной 5 мм</v>
      </c>
      <c r="C65" s="28" t="str">
        <f>Source!H271</f>
        <v>100 м2</v>
      </c>
      <c r="D65" s="29">
        <f>Source!I271</f>
        <v>0.13500000000000001</v>
      </c>
      <c r="E65" s="26"/>
    </row>
    <row r="66" spans="1:31" ht="28.5" x14ac:dyDescent="0.2">
      <c r="A66" s="26" t="str">
        <f>Source!E272</f>
        <v>2</v>
      </c>
      <c r="B66" s="27" t="str">
        <f>Source!G272</f>
        <v>Устройство покрытий на клее из линолеума высокой износостойкости толщиной 2 мм, истираемостью группы Т со сваркой стыков</v>
      </c>
      <c r="C66" s="28" t="str">
        <f>Source!H272</f>
        <v>100 м2</v>
      </c>
      <c r="D66" s="29">
        <f>Source!I272</f>
        <v>1.45</v>
      </c>
      <c r="E66" s="26"/>
    </row>
    <row r="67" spans="1:31" ht="14.25" x14ac:dyDescent="0.2">
      <c r="A67" s="26" t="str">
        <f>Source!E273</f>
        <v>3</v>
      </c>
      <c r="B67" s="27" t="str">
        <f>Source!G273</f>
        <v>Устройство плинтусов поливинилхлоридных на клее КН-2</v>
      </c>
      <c r="C67" s="28" t="str">
        <f>Source!H273</f>
        <v>100 м</v>
      </c>
      <c r="D67" s="29">
        <f>Source!I273</f>
        <v>0.9</v>
      </c>
      <c r="E67" s="26"/>
    </row>
    <row r="68" spans="1:31" ht="14.25" x14ac:dyDescent="0.2">
      <c r="A68" s="26" t="str">
        <f>Source!E274</f>
        <v>4</v>
      </c>
      <c r="B68" s="27" t="str">
        <f>Source!G274</f>
        <v>Укладка металлической накладной полосы (порожка)</v>
      </c>
      <c r="C68" s="28" t="str">
        <f>Source!H274</f>
        <v>100 м</v>
      </c>
      <c r="D68" s="29">
        <f>Source!I274</f>
        <v>0.16</v>
      </c>
      <c r="E68" s="26"/>
    </row>
    <row r="69" spans="1:31" ht="42.75" x14ac:dyDescent="0.2">
      <c r="A69" s="26" t="str">
        <f>Source!E275</f>
        <v>5</v>
      </c>
      <c r="B69" s="27" t="str">
        <f>Source!G275</f>
        <v>Облицовка стен отделочными гипсокартонными панелями (по готовому деревянному каркасу) с креплением шурупами через поливинилхлоридные раскладки</v>
      </c>
      <c r="C69" s="28" t="str">
        <f>Source!H275</f>
        <v>100 м2</v>
      </c>
      <c r="D69" s="29">
        <f>Source!I275</f>
        <v>0.15</v>
      </c>
      <c r="E69" s="26"/>
    </row>
    <row r="70" spans="1:31" ht="42.75" x14ac:dyDescent="0.2">
      <c r="A70" s="26" t="str">
        <f>Source!E276</f>
        <v>6</v>
      </c>
      <c r="B70" s="27" t="str">
        <f>Source!G276</f>
        <v>Простая окраска поливинилацетатными водоэмульсионными составами стен по штукатурке и сборным конструкциям, подготовленным под окраску</v>
      </c>
      <c r="C70" s="28" t="str">
        <f>Source!H276</f>
        <v>100 м2</v>
      </c>
      <c r="D70" s="29">
        <f>Source!I276</f>
        <v>0.15</v>
      </c>
      <c r="E70" s="26"/>
    </row>
    <row r="71" spans="1:31" ht="28.5" x14ac:dyDescent="0.2">
      <c r="A71" s="26" t="str">
        <f>Source!E277</f>
        <v>7</v>
      </c>
      <c r="B71" s="27" t="str">
        <f>Source!G277</f>
        <v>Облицовка пластиком или листами из синтетических материалов оконных и дверных откосов</v>
      </c>
      <c r="C71" s="28" t="str">
        <f>Source!H277</f>
        <v>100 м2</v>
      </c>
      <c r="D71" s="29">
        <f>Source!I277</f>
        <v>2.2200000000000001E-2</v>
      </c>
      <c r="E71" s="26"/>
    </row>
    <row r="72" spans="1:31" ht="16.5" x14ac:dyDescent="0.25">
      <c r="A72" s="32" t="str">
        <f>CONCATENATE("Раздел: ", Source!G321)</f>
        <v>Раздел: Кровля</v>
      </c>
      <c r="B72" s="32"/>
      <c r="C72" s="32"/>
      <c r="D72" s="32"/>
      <c r="E72" s="32"/>
      <c r="AE72" s="19" t="str">
        <f>CONCATENATE("Раздел: ", Source!G321)</f>
        <v>Раздел: Кровля</v>
      </c>
    </row>
    <row r="73" spans="1:31" ht="16.5" x14ac:dyDescent="0.25">
      <c r="A73" s="32" t="str">
        <f>CONCATENATE("Подраздел: ", Source!G325)</f>
        <v>Подраздел: Демонтажные работы</v>
      </c>
      <c r="B73" s="32"/>
      <c r="C73" s="32"/>
      <c r="D73" s="32"/>
      <c r="E73" s="32"/>
      <c r="AE73" s="19" t="str">
        <f>CONCATENATE("Подраздел: ", Source!G325)</f>
        <v>Подраздел: Демонтажные работы</v>
      </c>
    </row>
    <row r="74" spans="1:31" ht="14.25" x14ac:dyDescent="0.2">
      <c r="A74" s="26" t="str">
        <f>Source!E329</f>
        <v>1</v>
      </c>
      <c r="B74" s="27" t="str">
        <f>Source!G329</f>
        <v>Разборка покрытий кровли из листовой стали</v>
      </c>
      <c r="C74" s="28" t="str">
        <f>Source!H329</f>
        <v>100 м2</v>
      </c>
      <c r="D74" s="29">
        <f>Source!I329</f>
        <v>3.6</v>
      </c>
      <c r="E74" s="26"/>
    </row>
    <row r="75" spans="1:31" ht="14.25" x14ac:dyDescent="0.2">
      <c r="A75" s="26" t="str">
        <f>Source!E330</f>
        <v>2</v>
      </c>
      <c r="B75" s="27" t="str">
        <f>Source!G330</f>
        <v>Разборка слуховых окон полукруглых и треугольных</v>
      </c>
      <c r="C75" s="28" t="str">
        <f>Source!H330</f>
        <v>100 шт.</v>
      </c>
      <c r="D75" s="29">
        <f>Source!I330</f>
        <v>7.0000000000000007E-2</v>
      </c>
      <c r="E75" s="26"/>
    </row>
    <row r="76" spans="1:31" ht="14.25" x14ac:dyDescent="0.2">
      <c r="A76" s="26" t="str">
        <f>Source!E331</f>
        <v>3</v>
      </c>
      <c r="B76" s="27" t="str">
        <f>Source!G331</f>
        <v>Разборка парапетных решеток</v>
      </c>
      <c r="C76" s="28" t="str">
        <f>Source!H331</f>
        <v>100 м</v>
      </c>
      <c r="D76" s="29">
        <f>Source!I331</f>
        <v>1.5</v>
      </c>
      <c r="E76" s="26"/>
    </row>
    <row r="77" spans="1:31" ht="16.5" x14ac:dyDescent="0.25">
      <c r="A77" s="32" t="str">
        <f>CONCATENATE("Подраздел: ", Source!G354)</f>
        <v>Подраздел: Ремонтные работы</v>
      </c>
      <c r="B77" s="32"/>
      <c r="C77" s="32"/>
      <c r="D77" s="32"/>
      <c r="E77" s="32"/>
      <c r="AE77" s="19" t="str">
        <f>CONCATENATE("Подраздел: ", Source!G354)</f>
        <v>Подраздел: Ремонтные работы</v>
      </c>
    </row>
    <row r="78" spans="1:31" ht="14.25" x14ac:dyDescent="0.2">
      <c r="A78" s="26" t="str">
        <f>Source!E358</f>
        <v>1</v>
      </c>
      <c r="B78" s="27" t="str">
        <f>Source!G358</f>
        <v>Ремонт кирпичной кладки стен отдельными местами</v>
      </c>
      <c r="C78" s="28" t="str">
        <f>Source!H358</f>
        <v>м3</v>
      </c>
      <c r="D78" s="29">
        <f>Source!I358</f>
        <v>3</v>
      </c>
      <c r="E78" s="26"/>
    </row>
    <row r="79" spans="1:31" ht="28.5" x14ac:dyDescent="0.2">
      <c r="A79" s="26" t="str">
        <f>Source!E359</f>
        <v>2</v>
      </c>
      <c r="B79" s="27" t="str">
        <f>Source!G359</f>
        <v>Огнезащита деревянных конструкций ферм, арок, балок, стропил, мауэрлатов</v>
      </c>
      <c r="C79" s="28" t="str">
        <f>Source!H359</f>
        <v>10 м3</v>
      </c>
      <c r="D79" s="29">
        <f>Source!I359</f>
        <v>0.72</v>
      </c>
      <c r="E79" s="26"/>
    </row>
    <row r="80" spans="1:31" ht="14.25" x14ac:dyDescent="0.2">
      <c r="A80" s="26" t="str">
        <f>Source!E360</f>
        <v>3</v>
      </c>
      <c r="B80" s="27" t="str">
        <f>Source!G360</f>
        <v>Смена обрешетки с прозорами из досок толщиной 40 мм</v>
      </c>
      <c r="C80" s="28" t="str">
        <f>Source!H360</f>
        <v>100 м2</v>
      </c>
      <c r="D80" s="29">
        <f>Source!I360</f>
        <v>1</v>
      </c>
      <c r="E80" s="26"/>
    </row>
    <row r="81" spans="1:31" ht="14.25" x14ac:dyDescent="0.2">
      <c r="A81" s="26" t="str">
        <f>Source!E361</f>
        <v>4</v>
      </c>
      <c r="B81" s="27" t="str">
        <f>Source!G361</f>
        <v>Антисептирование водными растворами покрытий по фермам</v>
      </c>
      <c r="C81" s="28" t="str">
        <f>Source!H361</f>
        <v>100 м2</v>
      </c>
      <c r="D81" s="29">
        <f>Source!I361</f>
        <v>1</v>
      </c>
      <c r="E81" s="26"/>
    </row>
    <row r="82" spans="1:31" ht="28.5" x14ac:dyDescent="0.2">
      <c r="A82" s="26" t="str">
        <f>Source!E362</f>
        <v>5</v>
      </c>
      <c r="B82" s="27" t="str">
        <f>Source!G362</f>
        <v>Устройство покрытия скатов из листовой оцинкованной стали толщиной 0,5 мм</v>
      </c>
      <c r="C82" s="28" t="str">
        <f>Source!H362</f>
        <v>100 м2</v>
      </c>
      <c r="D82" s="29">
        <f>Source!I362</f>
        <v>3.6</v>
      </c>
      <c r="E82" s="26"/>
    </row>
    <row r="83" spans="1:31" ht="14.25" x14ac:dyDescent="0.2">
      <c r="A83" s="26" t="str">
        <f>Source!E363</f>
        <v>6</v>
      </c>
      <c r="B83" s="27" t="str">
        <f>Source!G363</f>
        <v>Устройство слуховых окон</v>
      </c>
      <c r="C83" s="28" t="str">
        <f>Source!H363</f>
        <v>окно</v>
      </c>
      <c r="D83" s="29">
        <f>Source!I363</f>
        <v>7</v>
      </c>
      <c r="E83" s="26"/>
    </row>
    <row r="84" spans="1:31" ht="14.25" x14ac:dyDescent="0.2">
      <c r="A84" s="26" t="str">
        <f>Source!E364</f>
        <v>7</v>
      </c>
      <c r="B84" s="27" t="str">
        <f>Source!G364</f>
        <v>Ограждение кровель перилами</v>
      </c>
      <c r="C84" s="28" t="str">
        <f>Source!H364</f>
        <v>100 м</v>
      </c>
      <c r="D84" s="29">
        <f>Source!I364</f>
        <v>1.5</v>
      </c>
      <c r="E84" s="26"/>
    </row>
    <row r="85" spans="1:31" ht="14.25" x14ac:dyDescent="0.2">
      <c r="A85" s="26" t="str">
        <f>Source!E365</f>
        <v>7,1</v>
      </c>
      <c r="B85" s="27" t="str">
        <f>Source!G365</f>
        <v>Ограждения из прокатных и гнутых профилей полосовой и круглой стали</v>
      </c>
      <c r="C85" s="28" t="str">
        <f>Source!H365</f>
        <v>т</v>
      </c>
      <c r="D85" s="29">
        <f>Source!I365</f>
        <v>1.22</v>
      </c>
      <c r="E85" s="26"/>
    </row>
    <row r="86" spans="1:31" ht="14.25" x14ac:dyDescent="0.2">
      <c r="A86" s="26" t="str">
        <f>Source!E366</f>
        <v>8</v>
      </c>
      <c r="B86" s="27" t="str">
        <f>Source!G366</f>
        <v>Испытание ограждений крыш зданий на прочность</v>
      </c>
      <c r="C86" s="28" t="str">
        <f>Source!H366</f>
        <v>10 м</v>
      </c>
      <c r="D86" s="29">
        <f>Source!I366</f>
        <v>15</v>
      </c>
      <c r="E86" s="26"/>
    </row>
    <row r="87" spans="1:31" ht="16.5" x14ac:dyDescent="0.25">
      <c r="A87" s="32" t="str">
        <f>CONCATENATE("Раздел: ", Source!G410)</f>
        <v>Раздел: Навес над входом в подвал</v>
      </c>
      <c r="B87" s="32"/>
      <c r="C87" s="32"/>
      <c r="D87" s="32"/>
      <c r="E87" s="32"/>
      <c r="AE87" s="19" t="str">
        <f>CONCATENATE("Раздел: ", Source!G410)</f>
        <v>Раздел: Навес над входом в подвал</v>
      </c>
    </row>
    <row r="88" spans="1:31" ht="16.5" x14ac:dyDescent="0.25">
      <c r="A88" s="32" t="str">
        <f>CONCATENATE("Подраздел: ", Source!G414)</f>
        <v>Подраздел: Демонтажные работы</v>
      </c>
      <c r="B88" s="32"/>
      <c r="C88" s="32"/>
      <c r="D88" s="32"/>
      <c r="E88" s="32"/>
      <c r="AE88" s="19" t="str">
        <f>CONCATENATE("Подраздел: ", Source!G414)</f>
        <v>Подраздел: Демонтажные работы</v>
      </c>
    </row>
    <row r="89" spans="1:31" ht="14.25" x14ac:dyDescent="0.2">
      <c r="A89" s="26" t="str">
        <f>Source!E418</f>
        <v>1</v>
      </c>
      <c r="B89" s="27" t="str">
        <f>Source!G418</f>
        <v>Разборка покрытий кровли из листовой стали</v>
      </c>
      <c r="C89" s="28" t="str">
        <f>Source!H418</f>
        <v>100 м2</v>
      </c>
      <c r="D89" s="29">
        <f>Source!I418</f>
        <v>0.1</v>
      </c>
      <c r="E89" s="26"/>
    </row>
    <row r="90" spans="1:31" ht="16.5" x14ac:dyDescent="0.25">
      <c r="A90" s="32" t="str">
        <f>CONCATENATE("Подраздел: ", Source!G441)</f>
        <v>Подраздел: Ремонтные работы</v>
      </c>
      <c r="B90" s="32"/>
      <c r="C90" s="32"/>
      <c r="D90" s="32"/>
      <c r="E90" s="32"/>
      <c r="AE90" s="19" t="str">
        <f>CONCATENATE("Подраздел: ", Source!G441)</f>
        <v>Подраздел: Ремонтные работы</v>
      </c>
    </row>
    <row r="91" spans="1:31" ht="28.5" x14ac:dyDescent="0.2">
      <c r="A91" s="26" t="str">
        <f>Source!E445</f>
        <v>1</v>
      </c>
      <c r="B91" s="27" t="str">
        <f>Source!G445</f>
        <v>Монтаж кровельного покрытия из профилированного листа при высоте здания до 25 м</v>
      </c>
      <c r="C91" s="28" t="str">
        <f>Source!H445</f>
        <v>100 м2</v>
      </c>
      <c r="D91" s="29">
        <f>Source!I445</f>
        <v>0.1</v>
      </c>
      <c r="E91" s="26"/>
    </row>
    <row r="92" spans="1:31" ht="28.5" x14ac:dyDescent="0.2">
      <c r="A92" s="26" t="str">
        <f>Source!E446</f>
        <v>2</v>
      </c>
      <c r="B92" s="27" t="str">
        <f>Source!G446</f>
        <v>Устройство примыканий к стенам каменным из листовой оцинкованной стали толщиной 0,5 мм</v>
      </c>
      <c r="C92" s="28" t="str">
        <f>Source!H446</f>
        <v>100 м</v>
      </c>
      <c r="D92" s="29">
        <f>Source!I446</f>
        <v>7.5499999999999998E-2</v>
      </c>
      <c r="E92" s="26"/>
    </row>
    <row r="93" spans="1:31" ht="14.25" x14ac:dyDescent="0.2">
      <c r="A93" s="26" t="str">
        <f>Source!E447</f>
        <v>3</v>
      </c>
      <c r="B93" s="27" t="str">
        <f>Source!G447</f>
        <v>Герметизация мастикой швов горизонтальных</v>
      </c>
      <c r="C93" s="28" t="str">
        <f>Source!H447</f>
        <v>100 м</v>
      </c>
      <c r="D93" s="29">
        <f>Source!I447</f>
        <v>7.5499999999999998E-2</v>
      </c>
      <c r="E93" s="26"/>
    </row>
    <row r="94" spans="1:31" ht="14.25" x14ac:dyDescent="0.2">
      <c r="A94" s="26" t="str">
        <f>Source!E448</f>
        <v>4</v>
      </c>
      <c r="B94" s="27" t="str">
        <f>Source!G448</f>
        <v>Установка стальных плинтусов из гнутого профиля</v>
      </c>
      <c r="C94" s="28" t="str">
        <f>Source!H448</f>
        <v>100 м</v>
      </c>
      <c r="D94" s="29">
        <f>Source!I448</f>
        <v>5.7500000000000002E-2</v>
      </c>
      <c r="E94" s="26"/>
    </row>
    <row r="95" spans="1:31" ht="14.25" x14ac:dyDescent="0.2">
      <c r="A95" s="26" t="str">
        <f>Source!E449</f>
        <v>5</v>
      </c>
      <c r="B95" s="27" t="str">
        <f>Source!G449</f>
        <v>Устройство стяжек цементных толщиной 20 мм</v>
      </c>
      <c r="C95" s="28" t="str">
        <f>Source!H449</f>
        <v>100 м2</v>
      </c>
      <c r="D95" s="29">
        <f>Source!I449</f>
        <v>2.1499999999999998E-2</v>
      </c>
      <c r="E95" s="26"/>
    </row>
    <row r="96" spans="1:31" ht="28.5" x14ac:dyDescent="0.2">
      <c r="A96" s="26" t="str">
        <f>Source!E450</f>
        <v>6</v>
      </c>
      <c r="B96" s="27" t="str">
        <f>Source!G450</f>
        <v>Добавляется или исключается на каждые 5 мм изменения толщины стяжки к поз.10-3103-2-1</v>
      </c>
      <c r="C96" s="28" t="str">
        <f>Source!H450</f>
        <v>100 м2</v>
      </c>
      <c r="D96" s="29">
        <f>Source!I450</f>
        <v>2.1499999999999998E-2</v>
      </c>
      <c r="E96" s="26"/>
    </row>
    <row r="97" spans="1:31" ht="14.25" x14ac:dyDescent="0.2">
      <c r="A97" s="26" t="str">
        <f>Source!E451</f>
        <v>7</v>
      </c>
      <c r="B97" s="27" t="str">
        <f>Source!G451</f>
        <v>Устройство покрытий на цементном растворе из плиток бетонных</v>
      </c>
      <c r="C97" s="28" t="str">
        <f>Source!H451</f>
        <v>100 м2</v>
      </c>
      <c r="D97" s="29">
        <f>Source!I451</f>
        <v>4.9399999999999999E-2</v>
      </c>
      <c r="E97" s="26"/>
    </row>
    <row r="98" spans="1:31" ht="28.5" x14ac:dyDescent="0.2">
      <c r="A98" s="26" t="str">
        <f>Source!E452</f>
        <v>8</v>
      </c>
      <c r="B98" s="27" t="str">
        <f>Source!G452</f>
        <v>Масляная окраска белилами с добавлением колера металлических решеток, переплетов, труб, диаметром менее 50 мм и т.п. за два раза</v>
      </c>
      <c r="C98" s="28" t="str">
        <f>Source!H452</f>
        <v>100 м2</v>
      </c>
      <c r="D98" s="29">
        <f>Source!I452</f>
        <v>0.1</v>
      </c>
      <c r="E98" s="26"/>
    </row>
    <row r="99" spans="1:31" ht="42.75" x14ac:dyDescent="0.2">
      <c r="A99" s="26" t="str">
        <f>Source!E453</f>
        <v>9</v>
      </c>
      <c r="B99" s="27" t="str">
        <f>Source!G453</f>
        <v>Ремонт штукатурки гладких фасадов по камню и бетону с земли и лесов цементно-известковым раствором при площади до 20 м2 толщиной слоя до 20 мм</v>
      </c>
      <c r="C99" s="28" t="str">
        <f>Source!H453</f>
        <v>100 м2</v>
      </c>
      <c r="D99" s="29">
        <f>Source!I453</f>
        <v>6.6500000000000004E-2</v>
      </c>
      <c r="E99" s="26"/>
    </row>
    <row r="100" spans="1:31" ht="28.5" x14ac:dyDescent="0.2">
      <c r="A100" s="26" t="str">
        <f>Source!E454</f>
        <v>10</v>
      </c>
      <c r="B100" s="27" t="str">
        <f>Source!G454</f>
        <v>Перхлорвиниловая окраска фасадов с лесов с подготовкой поверхности по штукатурке или бетону</v>
      </c>
      <c r="C100" s="28" t="str">
        <f>Source!H454</f>
        <v>100 м2</v>
      </c>
      <c r="D100" s="29">
        <f>Source!I454</f>
        <v>6.6500000000000004E-2</v>
      </c>
      <c r="E100" s="26"/>
    </row>
    <row r="101" spans="1:31" ht="16.5" x14ac:dyDescent="0.25">
      <c r="A101" s="32" t="str">
        <f>CONCATENATE("Раздел: ", Source!G498)</f>
        <v>Раздел: Главный вход</v>
      </c>
      <c r="B101" s="32"/>
      <c r="C101" s="32"/>
      <c r="D101" s="32"/>
      <c r="E101" s="32"/>
      <c r="AE101" s="19" t="str">
        <f>CONCATENATE("Раздел: ", Source!G498)</f>
        <v>Раздел: Главный вход</v>
      </c>
    </row>
    <row r="102" spans="1:31" ht="16.5" x14ac:dyDescent="0.25">
      <c r="A102" s="32" t="str">
        <f>CONCATENATE("Подраздел: ", Source!G502)</f>
        <v>Подраздел: Демонтажные работы</v>
      </c>
      <c r="B102" s="32"/>
      <c r="C102" s="32"/>
      <c r="D102" s="32"/>
      <c r="E102" s="32"/>
      <c r="AE102" s="19" t="str">
        <f>CONCATENATE("Подраздел: ", Source!G502)</f>
        <v>Подраздел: Демонтажные работы</v>
      </c>
    </row>
    <row r="103" spans="1:31" ht="14.25" x14ac:dyDescent="0.2">
      <c r="A103" s="26" t="str">
        <f>Source!E506</f>
        <v>1</v>
      </c>
      <c r="B103" s="27" t="str">
        <f>Source!G506</f>
        <v>Разборка цементных покрытий, толщина 30 мм</v>
      </c>
      <c r="C103" s="28" t="str">
        <f>Source!H506</f>
        <v>100 м2</v>
      </c>
      <c r="D103" s="29">
        <f>Source!I506</f>
        <v>0.25</v>
      </c>
      <c r="E103" s="26"/>
    </row>
    <row r="104" spans="1:31" ht="14.25" x14ac:dyDescent="0.2">
      <c r="A104" s="26" t="str">
        <f>Source!E507</f>
        <v>2</v>
      </c>
      <c r="B104" s="27" t="str">
        <f>Source!G507</f>
        <v>Разборка покрытий из керамических плиток</v>
      </c>
      <c r="C104" s="28" t="str">
        <f>Source!H507</f>
        <v>100 м2</v>
      </c>
      <c r="D104" s="29">
        <f>Source!I507</f>
        <v>0.25</v>
      </c>
      <c r="E104" s="26"/>
    </row>
    <row r="105" spans="1:31" ht="16.5" x14ac:dyDescent="0.25">
      <c r="A105" s="32" t="str">
        <f>CONCATENATE("Подраздел: ", Source!G530)</f>
        <v>Подраздел: Ремонтные работы</v>
      </c>
      <c r="B105" s="32"/>
      <c r="C105" s="32"/>
      <c r="D105" s="32"/>
      <c r="E105" s="32"/>
      <c r="AE105" s="19" t="str">
        <f>CONCATENATE("Подраздел: ", Source!G530)</f>
        <v>Подраздел: Ремонтные работы</v>
      </c>
    </row>
    <row r="106" spans="1:31" ht="14.25" x14ac:dyDescent="0.2">
      <c r="A106" s="26" t="str">
        <f>Source!E534</f>
        <v>1</v>
      </c>
      <c r="B106" s="27" t="str">
        <f>Source!G534</f>
        <v>Устройство покрытий на цементном растворе из плиток бетонных</v>
      </c>
      <c r="C106" s="28" t="str">
        <f>Source!H534</f>
        <v>100 м2</v>
      </c>
      <c r="D106" s="29">
        <f>Source!I534</f>
        <v>0.25</v>
      </c>
      <c r="E106" s="26"/>
    </row>
    <row r="107" spans="1:31" ht="42.75" x14ac:dyDescent="0.2">
      <c r="A107" s="26" t="str">
        <f>Source!E535</f>
        <v>2</v>
      </c>
      <c r="B107" s="27" t="str">
        <f>Source!G535</f>
        <v>Облицовка стен наружных керамическими крупноразмерными плитами типа керамогранит на клее из сухих смесей толщиной слоя 4 мм с затиркой швов фуговочной смесью</v>
      </c>
      <c r="C107" s="28" t="str">
        <f>Source!H535</f>
        <v>100 м2</v>
      </c>
      <c r="D107" s="29">
        <f>Source!I535</f>
        <v>0.27</v>
      </c>
      <c r="E107" s="26"/>
    </row>
    <row r="108" spans="1:31" ht="42.75" x14ac:dyDescent="0.2">
      <c r="A108" s="26" t="str">
        <f>Source!E536</f>
        <v>3</v>
      </c>
      <c r="B108" s="27" t="str">
        <f>Source!G536</f>
        <v>Монтаж вновь изготовленного металлического каркаса главы на месте с креплением его к основанию и подъем всех элементов при весе каркаса до 0,5 т</v>
      </c>
      <c r="C108" s="28" t="str">
        <f>Source!H536</f>
        <v>т</v>
      </c>
      <c r="D108" s="29">
        <f>Source!I536</f>
        <v>0.25</v>
      </c>
      <c r="E108" s="26"/>
    </row>
    <row r="109" spans="1:31" ht="28.5" x14ac:dyDescent="0.2">
      <c r="A109" s="26" t="str">
        <f>Source!E537</f>
        <v>4</v>
      </c>
      <c r="B109" s="27" t="str">
        <f>Source!G537</f>
        <v>Устройство примыканий к стенам каменным из листовой оцинкованной стали толщиной 0,5 мм</v>
      </c>
      <c r="C109" s="28" t="str">
        <f>Source!H537</f>
        <v>100 м</v>
      </c>
      <c r="D109" s="29">
        <f>Source!I537</f>
        <v>0.1</v>
      </c>
      <c r="E109" s="26"/>
    </row>
    <row r="110" spans="1:31" ht="14.25" x14ac:dyDescent="0.2">
      <c r="A110" s="26" t="str">
        <f>Source!E538</f>
        <v>5</v>
      </c>
      <c r="B110" s="27" t="str">
        <f>Source!G538</f>
        <v>Установка стальных плинтусов из гнутого профиля</v>
      </c>
      <c r="C110" s="28" t="str">
        <f>Source!H538</f>
        <v>100 м</v>
      </c>
      <c r="D110" s="29">
        <f>Source!I538</f>
        <v>0.1</v>
      </c>
      <c r="E110" s="26"/>
    </row>
    <row r="111" spans="1:31" ht="28.5" x14ac:dyDescent="0.2">
      <c r="A111" s="26" t="str">
        <f>Source!E539</f>
        <v>6</v>
      </c>
      <c r="B111" s="27" t="str">
        <f>Source!G539</f>
        <v>Монтаж кровельного покрытия из профилированного листа при высоте здания до 25 м</v>
      </c>
      <c r="C111" s="28" t="str">
        <f>Source!H539</f>
        <v>100 м2</v>
      </c>
      <c r="D111" s="29">
        <f>Source!I539</f>
        <v>0.2</v>
      </c>
      <c r="E111" s="26"/>
    </row>
    <row r="112" spans="1:31" ht="42.75" x14ac:dyDescent="0.2">
      <c r="A112" s="26" t="str">
        <f>Source!E540</f>
        <v>7</v>
      </c>
      <c r="B112" s="27" t="str">
        <f>Source!G540</f>
        <v>Облицовка поликарбонатом ячеистым толщиной 10 мм металлических конструкций с креплением через соединительные профили, поверхность вертикальная</v>
      </c>
      <c r="C112" s="28" t="str">
        <f>Source!H540</f>
        <v>100 м2</v>
      </c>
      <c r="D112" s="29">
        <f>Source!I540</f>
        <v>0.32</v>
      </c>
      <c r="E112" s="26"/>
    </row>
    <row r="113" spans="1:31" ht="57" x14ac:dyDescent="0.2">
      <c r="A113" s="26" t="str">
        <f>Source!E541</f>
        <v>8</v>
      </c>
      <c r="B113" s="27" t="str">
        <f>Source!G541</f>
        <v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v>
      </c>
      <c r="C113" s="28" t="str">
        <f>Source!H541</f>
        <v>100 м</v>
      </c>
      <c r="D113" s="29">
        <f>Source!I541</f>
        <v>0.15</v>
      </c>
      <c r="E113" s="26"/>
    </row>
    <row r="114" spans="1:31" ht="14.25" x14ac:dyDescent="0.2">
      <c r="A114" s="26" t="str">
        <f>Source!E542</f>
        <v>9</v>
      </c>
      <c r="B114" s="27" t="str">
        <f>Source!G542</f>
        <v>Прокладка проводов и кабелей в коробах, провод сечением до 6 мм2</v>
      </c>
      <c r="C114" s="28" t="str">
        <f>Source!H542</f>
        <v>100 м</v>
      </c>
      <c r="D114" s="29">
        <f>Source!I542</f>
        <v>0.15</v>
      </c>
      <c r="E114" s="26"/>
    </row>
    <row r="115" spans="1:31" ht="42.75" x14ac:dyDescent="0.2">
      <c r="A115" s="26" t="str">
        <f>Source!E543</f>
        <v>9,1</v>
      </c>
      <c r="B115" s="27" t="str">
        <f>Source!G543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115" s="28" t="str">
        <f>Source!H543</f>
        <v>км</v>
      </c>
      <c r="D115" s="29">
        <f>Source!I543</f>
        <v>-1.545E-2</v>
      </c>
      <c r="E115" s="26"/>
    </row>
    <row r="116" spans="1:31" ht="42.75" x14ac:dyDescent="0.2">
      <c r="A116" s="26" t="str">
        <f>Source!E544</f>
        <v>9,2</v>
      </c>
      <c r="B116" s="27" t="str">
        <f>Source!G544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C116" s="28" t="str">
        <f>Source!H544</f>
        <v>км</v>
      </c>
      <c r="D116" s="29">
        <f>Source!I544</f>
        <v>1.545E-2</v>
      </c>
      <c r="E116" s="26"/>
    </row>
    <row r="117" spans="1:31" ht="42.75" x14ac:dyDescent="0.2">
      <c r="A117" s="26" t="str">
        <f>Source!E545</f>
        <v>10</v>
      </c>
      <c r="B117" s="27" t="str">
        <f>Source!G545</f>
        <v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v>
      </c>
      <c r="C117" s="28" t="str">
        <f>Source!H545</f>
        <v>100 шт.</v>
      </c>
      <c r="D117" s="29">
        <f>Source!I545</f>
        <v>0.03</v>
      </c>
      <c r="E117" s="26"/>
    </row>
    <row r="118" spans="1:31" ht="14.25" x14ac:dyDescent="0.2">
      <c r="A118" s="26" t="str">
        <f>Source!E546</f>
        <v>10,1</v>
      </c>
      <c r="B118" s="27" t="str">
        <f>Source!G546</f>
        <v>Накладной светодиодный светильник круглый</v>
      </c>
      <c r="C118" s="28" t="str">
        <f>Source!H546</f>
        <v>шт.</v>
      </c>
      <c r="D118" s="29">
        <f>Source!I546</f>
        <v>3</v>
      </c>
      <c r="E118" s="26"/>
    </row>
    <row r="119" spans="1:31" ht="28.5" x14ac:dyDescent="0.2">
      <c r="A119" s="26" t="str">
        <f>Source!E547</f>
        <v>11</v>
      </c>
      <c r="B119" s="27" t="str">
        <f>Source!G547</f>
        <v>Устройство карнизных свесов из листовой оцинкованной стали толщиной 0,5 мм</v>
      </c>
      <c r="C119" s="28" t="str">
        <f>Source!H547</f>
        <v>100 м</v>
      </c>
      <c r="D119" s="29">
        <f>Source!I547</f>
        <v>7.1999999999999995E-2</v>
      </c>
      <c r="E119" s="26"/>
    </row>
    <row r="120" spans="1:31" ht="28.5" x14ac:dyDescent="0.2">
      <c r="A120" s="26" t="str">
        <f>Source!E548</f>
        <v>12</v>
      </c>
      <c r="B120" s="27" t="str">
        <f>Source!G548</f>
        <v>Наружная облицовка по бетонной поверхности керамическими отдельными плитками типа керамогранит на цементном растворе стен</v>
      </c>
      <c r="C120" s="28" t="str">
        <f>Source!H548</f>
        <v>100 м2</v>
      </c>
      <c r="D120" s="29">
        <f>Source!I548</f>
        <v>0.12</v>
      </c>
      <c r="E120" s="26"/>
    </row>
    <row r="121" spans="1:31" ht="16.5" x14ac:dyDescent="0.25">
      <c r="A121" s="32" t="str">
        <f>CONCATENATE("Раздел: ", Source!G592)</f>
        <v>Раздел: Крыльцо № 1</v>
      </c>
      <c r="B121" s="32"/>
      <c r="C121" s="32"/>
      <c r="D121" s="32"/>
      <c r="E121" s="32"/>
      <c r="AE121" s="19" t="str">
        <f>CONCATENATE("Раздел: ", Source!G592)</f>
        <v>Раздел: Крыльцо № 1</v>
      </c>
    </row>
    <row r="122" spans="1:31" ht="16.5" x14ac:dyDescent="0.25">
      <c r="A122" s="32" t="str">
        <f>CONCATENATE("Подраздел: ", Source!G596)</f>
        <v>Подраздел: Демонтажные работы</v>
      </c>
      <c r="B122" s="32"/>
      <c r="C122" s="32"/>
      <c r="D122" s="32"/>
      <c r="E122" s="32"/>
      <c r="AE122" s="19" t="str">
        <f>CONCATENATE("Подраздел: ", Source!G596)</f>
        <v>Подраздел: Демонтажные работы</v>
      </c>
    </row>
    <row r="123" spans="1:31" ht="14.25" x14ac:dyDescent="0.2">
      <c r="A123" s="26" t="str">
        <f>Source!E600</f>
        <v>1</v>
      </c>
      <c r="B123" s="27" t="str">
        <f>Source!G600</f>
        <v>Разборка цементных покрытий, толщина 30 мм</v>
      </c>
      <c r="C123" s="28" t="str">
        <f>Source!H600</f>
        <v>100 м2</v>
      </c>
      <c r="D123" s="29">
        <f>Source!I600</f>
        <v>2.7300000000000001E-2</v>
      </c>
      <c r="E123" s="26"/>
    </row>
    <row r="124" spans="1:31" ht="14.25" x14ac:dyDescent="0.2">
      <c r="A124" s="26" t="str">
        <f>Source!E601</f>
        <v>2</v>
      </c>
      <c r="B124" s="27" t="str">
        <f>Source!G601</f>
        <v>Разборка покрытий кровли из листовой стали</v>
      </c>
      <c r="C124" s="28" t="str">
        <f>Source!H601</f>
        <v>100 м2</v>
      </c>
      <c r="D124" s="29">
        <f>Source!I601</f>
        <v>2.8799999999999999E-2</v>
      </c>
      <c r="E124" s="26"/>
    </row>
    <row r="125" spans="1:31" ht="16.5" x14ac:dyDescent="0.25">
      <c r="A125" s="32" t="str">
        <f>CONCATENATE("Подраздел: ", Source!G624)</f>
        <v>Подраздел: Ремонтные работы</v>
      </c>
      <c r="B125" s="32"/>
      <c r="C125" s="32"/>
      <c r="D125" s="32"/>
      <c r="E125" s="32"/>
      <c r="AE125" s="19" t="str">
        <f>CONCATENATE("Подраздел: ", Source!G624)</f>
        <v>Подраздел: Ремонтные работы</v>
      </c>
    </row>
    <row r="126" spans="1:31" ht="28.5" x14ac:dyDescent="0.2">
      <c r="A126" s="26" t="str">
        <f>Source!E628</f>
        <v>1</v>
      </c>
      <c r="B126" s="27" t="str">
        <f>Source!G628</f>
        <v>Окраска по металлу за один раз кузбасским лаком заполнений дверных проемов и печей</v>
      </c>
      <c r="C126" s="28" t="str">
        <f>Source!H628</f>
        <v>100 м2</v>
      </c>
      <c r="D126" s="29">
        <f>Source!I628</f>
        <v>0.04</v>
      </c>
      <c r="E126" s="26"/>
    </row>
    <row r="127" spans="1:31" ht="57" x14ac:dyDescent="0.2">
      <c r="A127" s="26" t="str">
        <f>Source!E629</f>
        <v>2</v>
      </c>
      <c r="B127" s="27" t="str">
        <f>Source!G629</f>
        <v>Окрашивание ранее окрашенных поверхностей потолков водоэмульсионными поливинилацетатными составами, ранее окрашенных водоэмульсионной краской с расчисткой старой краски до 35%</v>
      </c>
      <c r="C127" s="28" t="str">
        <f>Source!H629</f>
        <v>100 м2</v>
      </c>
      <c r="D127" s="29">
        <f>Source!I629</f>
        <v>0.05</v>
      </c>
      <c r="E127" s="26"/>
    </row>
    <row r="128" spans="1:31" ht="42.75" x14ac:dyDescent="0.2">
      <c r="A128" s="26" t="str">
        <f>Source!E630</f>
        <v>3</v>
      </c>
      <c r="B128" s="27" t="str">
        <f>Source!G630</f>
        <v>Окрашивание ранее окрашенных поверхностей стен водоэмульсионными поливинилацетатными составами, ранее окрашенных водоэмульсионной краской с расчисткой старой краски до 35%</v>
      </c>
      <c r="C128" s="28" t="str">
        <f>Source!H630</f>
        <v>100 м2</v>
      </c>
      <c r="D128" s="29">
        <f>Source!I630</f>
        <v>1.4999999999999999E-2</v>
      </c>
      <c r="E128" s="26"/>
    </row>
    <row r="129" spans="1:5" ht="14.25" x14ac:dyDescent="0.2">
      <c r="A129" s="26" t="str">
        <f>Source!E631</f>
        <v>4</v>
      </c>
      <c r="B129" s="27" t="str">
        <f>Source!G631</f>
        <v>Установка рейки-добора</v>
      </c>
      <c r="C129" s="28" t="str">
        <f>Source!H631</f>
        <v>шт.</v>
      </c>
      <c r="D129" s="29">
        <f>Source!I631</f>
        <v>3</v>
      </c>
      <c r="E129" s="26"/>
    </row>
    <row r="130" spans="1:5" ht="28.5" x14ac:dyDescent="0.2">
      <c r="A130" s="26" t="str">
        <f>Source!E632</f>
        <v>5</v>
      </c>
      <c r="B130" s="27" t="str">
        <f>Source!G632</f>
        <v>Установка наличников хвойных пород проолифленных сечением 74х13 мм</v>
      </c>
      <c r="C130" s="28" t="str">
        <f>Source!H632</f>
        <v>100 м</v>
      </c>
      <c r="D130" s="29">
        <f>Source!I632</f>
        <v>5.1999999999999998E-2</v>
      </c>
      <c r="E130" s="26"/>
    </row>
    <row r="131" spans="1:5" ht="28.5" x14ac:dyDescent="0.2">
      <c r="A131" s="26" t="str">
        <f>Source!E633</f>
        <v>6</v>
      </c>
      <c r="B131" s="27" t="str">
        <f>Source!G633</f>
        <v>Облицовка пластиком или листами из синтетических материалов оконных и дверных откосов</v>
      </c>
      <c r="C131" s="28" t="str">
        <f>Source!H633</f>
        <v>100 м2</v>
      </c>
      <c r="D131" s="29">
        <f>Source!I633</f>
        <v>1.35E-2</v>
      </c>
      <c r="E131" s="26"/>
    </row>
    <row r="132" spans="1:5" ht="28.5" x14ac:dyDescent="0.2">
      <c r="A132" s="26" t="str">
        <f>Source!E634</f>
        <v>7</v>
      </c>
      <c r="B132" s="27" t="str">
        <f>Source!G634</f>
        <v>Устройстве полов из керамических плиток типа керамогранит на клее из сухих смесей толщиной клеевого слоя 5 мм с затиркой швов</v>
      </c>
      <c r="C132" s="28" t="str">
        <f>Source!H634</f>
        <v>100 м2</v>
      </c>
      <c r="D132" s="29">
        <f>Source!I634</f>
        <v>2.7300000000000001E-2</v>
      </c>
      <c r="E132" s="26"/>
    </row>
    <row r="133" spans="1:5" ht="28.5" x14ac:dyDescent="0.2">
      <c r="A133" s="26" t="str">
        <f>Source!E635</f>
        <v>8</v>
      </c>
      <c r="B133" s="27" t="str">
        <f>Source!G635</f>
        <v>Устройство покрытия скатов из листовой оцинкованной стали толщиной 0,5 мм</v>
      </c>
      <c r="C133" s="28" t="str">
        <f>Source!H635</f>
        <v>100 м2</v>
      </c>
      <c r="D133" s="29">
        <f>Source!I635</f>
        <v>3.5999999999999997E-2</v>
      </c>
      <c r="E133" s="26"/>
    </row>
    <row r="134" spans="1:5" ht="14.25" x14ac:dyDescent="0.2">
      <c r="A134" s="26" t="str">
        <f>Source!E636</f>
        <v>9</v>
      </c>
      <c r="B134" s="27" t="str">
        <f>Source!G636</f>
        <v>Устройство металлической обрешетки из оцинкованного профиля</v>
      </c>
      <c r="C134" s="28" t="str">
        <f>Source!H636</f>
        <v>100 м2</v>
      </c>
      <c r="D134" s="29">
        <f>Source!I636</f>
        <v>3.5999999999999997E-2</v>
      </c>
      <c r="E134" s="26"/>
    </row>
    <row r="135" spans="1:5" ht="28.5" x14ac:dyDescent="0.2">
      <c r="A135" s="26" t="str">
        <f>Source!E637</f>
        <v>10</v>
      </c>
      <c r="B135" s="27" t="str">
        <f>Source!G637</f>
        <v>Устройство примыканий к стенам каменным из листовой оцинкованной стали толщиной 0,5 мм</v>
      </c>
      <c r="C135" s="28" t="str">
        <f>Source!H637</f>
        <v>100 м</v>
      </c>
      <c r="D135" s="29">
        <f>Source!I637</f>
        <v>0.03</v>
      </c>
      <c r="E135" s="26"/>
    </row>
    <row r="136" spans="1:5" ht="14.25" x14ac:dyDescent="0.2">
      <c r="A136" s="26" t="str">
        <f>Source!E638</f>
        <v>11</v>
      </c>
      <c r="B136" s="27" t="str">
        <f>Source!G638</f>
        <v>Установка стальных плинтусов из гнутого профиля</v>
      </c>
      <c r="C136" s="28" t="str">
        <f>Source!H638</f>
        <v>100 м</v>
      </c>
      <c r="D136" s="29">
        <f>Source!I638</f>
        <v>0.03</v>
      </c>
      <c r="E136" s="26"/>
    </row>
    <row r="137" spans="1:5" ht="28.5" x14ac:dyDescent="0.2">
      <c r="A137" s="26" t="str">
        <f>Source!E639</f>
        <v>12</v>
      </c>
      <c r="B137" s="27" t="str">
        <f>Source!G639</f>
        <v>Окраска перхлорвиниловыми красками марка ХВ-182 (белая) по подготовленной поверхности фасадов простых за 1 раз с земли и лесов</v>
      </c>
      <c r="C137" s="28" t="str">
        <f>Source!H639</f>
        <v>100 м2</v>
      </c>
      <c r="D137" s="29">
        <f>Source!I639</f>
        <v>1.6E-2</v>
      </c>
      <c r="E137" s="26"/>
    </row>
    <row r="138" spans="1:5" ht="28.5" x14ac:dyDescent="0.2">
      <c r="A138" s="26" t="str">
        <f>Source!E640</f>
        <v>13</v>
      </c>
      <c r="B138" s="27" t="str">
        <f>Source!G640</f>
        <v>Устройство коньковых продухов (флюгарок) из оцинкованной кровельной стали толщиной 0,5 мм</v>
      </c>
      <c r="C138" s="28" t="str">
        <f>Source!H640</f>
        <v>шт.</v>
      </c>
      <c r="D138" s="29">
        <f>Source!I640</f>
        <v>1</v>
      </c>
      <c r="E138" s="26"/>
    </row>
    <row r="139" spans="1:5" ht="57" x14ac:dyDescent="0.2">
      <c r="A139" s="26" t="str">
        <f>Source!E641</f>
        <v>14</v>
      </c>
      <c r="B139" s="27" t="str">
        <f>Source!G641</f>
        <v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v>
      </c>
      <c r="C139" s="28" t="str">
        <f>Source!H641</f>
        <v>100 м</v>
      </c>
      <c r="D139" s="29">
        <f>Source!I641</f>
        <v>0.04</v>
      </c>
      <c r="E139" s="26"/>
    </row>
    <row r="140" spans="1:5" ht="14.25" x14ac:dyDescent="0.2">
      <c r="A140" s="26" t="str">
        <f>Source!E642</f>
        <v>15</v>
      </c>
      <c r="B140" s="27" t="str">
        <f>Source!G642</f>
        <v>Прокладка проводов и кабелей в коробах, провод сечением до 6 мм2</v>
      </c>
      <c r="C140" s="28" t="str">
        <f>Source!H642</f>
        <v>100 м</v>
      </c>
      <c r="D140" s="29">
        <f>Source!I642</f>
        <v>0.04</v>
      </c>
      <c r="E140" s="26"/>
    </row>
    <row r="141" spans="1:5" ht="42.75" x14ac:dyDescent="0.2">
      <c r="A141" s="26" t="str">
        <f>Source!E643</f>
        <v>15,1</v>
      </c>
      <c r="B141" s="27" t="str">
        <f>Source!G643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141" s="28" t="str">
        <f>Source!H643</f>
        <v>км</v>
      </c>
      <c r="D141" s="29">
        <f>Source!I643</f>
        <v>-4.1200000000000004E-3</v>
      </c>
      <c r="E141" s="26"/>
    </row>
    <row r="142" spans="1:5" ht="42.75" x14ac:dyDescent="0.2">
      <c r="A142" s="26" t="str">
        <f>Source!E644</f>
        <v>15,2</v>
      </c>
      <c r="B142" s="27" t="str">
        <f>Source!G644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C142" s="28" t="str">
        <f>Source!H644</f>
        <v>км</v>
      </c>
      <c r="D142" s="29">
        <f>Source!I644</f>
        <v>4.1200000000000004E-3</v>
      </c>
      <c r="E142" s="26"/>
    </row>
    <row r="143" spans="1:5" ht="42.75" x14ac:dyDescent="0.2">
      <c r="A143" s="26" t="str">
        <f>Source!E645</f>
        <v>16</v>
      </c>
      <c r="B143" s="27" t="str">
        <f>Source!G645</f>
        <v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v>
      </c>
      <c r="C143" s="28" t="str">
        <f>Source!H645</f>
        <v>100 шт.</v>
      </c>
      <c r="D143" s="29">
        <f>Source!I645</f>
        <v>0.01</v>
      </c>
      <c r="E143" s="26"/>
    </row>
    <row r="144" spans="1:5" ht="14.25" x14ac:dyDescent="0.2">
      <c r="A144" s="26" t="str">
        <f>Source!E646</f>
        <v>16,1</v>
      </c>
      <c r="B144" s="27" t="str">
        <f>Source!G646</f>
        <v>Накладной светодиодный светильник круглый</v>
      </c>
      <c r="C144" s="28" t="str">
        <f>Source!H646</f>
        <v>шт.</v>
      </c>
      <c r="D144" s="29">
        <f>Source!I646</f>
        <v>1</v>
      </c>
      <c r="E144" s="26"/>
    </row>
    <row r="145" spans="1:31" ht="16.5" x14ac:dyDescent="0.25">
      <c r="A145" s="32" t="str">
        <f>CONCATENATE("Раздел: ", Source!G690)</f>
        <v>Раздел: Крыльцо № 2</v>
      </c>
      <c r="B145" s="32"/>
      <c r="C145" s="32"/>
      <c r="D145" s="32"/>
      <c r="E145" s="32"/>
      <c r="AE145" s="19" t="str">
        <f>CONCATENATE("Раздел: ", Source!G690)</f>
        <v>Раздел: Крыльцо № 2</v>
      </c>
    </row>
    <row r="146" spans="1:31" ht="16.5" x14ac:dyDescent="0.25">
      <c r="A146" s="32" t="str">
        <f>CONCATENATE("Подраздел: ", Source!G694)</f>
        <v>Подраздел: Демонтажные работы</v>
      </c>
      <c r="B146" s="32"/>
      <c r="C146" s="32"/>
      <c r="D146" s="32"/>
      <c r="E146" s="32"/>
      <c r="AE146" s="19" t="str">
        <f>CONCATENATE("Подраздел: ", Source!G694)</f>
        <v>Подраздел: Демонтажные работы</v>
      </c>
    </row>
    <row r="147" spans="1:31" ht="14.25" x14ac:dyDescent="0.2">
      <c r="A147" s="26" t="str">
        <f>Source!E698</f>
        <v>1</v>
      </c>
      <c r="B147" s="27" t="str">
        <f>Source!G698</f>
        <v>Разборка цементных покрытий, толщина 30 мм</v>
      </c>
      <c r="C147" s="28" t="str">
        <f>Source!H698</f>
        <v>100 м2</v>
      </c>
      <c r="D147" s="29">
        <f>Source!I698</f>
        <v>3.2199999999999999E-2</v>
      </c>
      <c r="E147" s="26"/>
    </row>
    <row r="148" spans="1:31" ht="14.25" x14ac:dyDescent="0.2">
      <c r="A148" s="26" t="str">
        <f>Source!E699</f>
        <v>2</v>
      </c>
      <c r="B148" s="27" t="str">
        <f>Source!G699</f>
        <v>Разборка покрытий кровли из листовой стали</v>
      </c>
      <c r="C148" s="28" t="str">
        <f>Source!H699</f>
        <v>100 м2</v>
      </c>
      <c r="D148" s="29">
        <f>Source!I699</f>
        <v>3.5999999999999997E-2</v>
      </c>
      <c r="E148" s="26"/>
    </row>
    <row r="149" spans="1:31" ht="16.5" x14ac:dyDescent="0.25">
      <c r="A149" s="32" t="str">
        <f>CONCATENATE("Подраздел: ", Source!G722)</f>
        <v>Подраздел: Ремонтные работы</v>
      </c>
      <c r="B149" s="32"/>
      <c r="C149" s="32"/>
      <c r="D149" s="32"/>
      <c r="E149" s="32"/>
      <c r="AE149" s="19" t="str">
        <f>CONCATENATE("Подраздел: ", Source!G722)</f>
        <v>Подраздел: Ремонтные работы</v>
      </c>
    </row>
    <row r="150" spans="1:31" ht="28.5" x14ac:dyDescent="0.2">
      <c r="A150" s="26" t="str">
        <f>Source!E726</f>
        <v>1</v>
      </c>
      <c r="B150" s="27" t="str">
        <f>Source!G726</f>
        <v>Окраска по металлу за один раз кузбасским лаком заполнений дверных проемов и печей</v>
      </c>
      <c r="C150" s="28" t="str">
        <f>Source!H726</f>
        <v>100 м2</v>
      </c>
      <c r="D150" s="29">
        <f>Source!I726</f>
        <v>0.04</v>
      </c>
      <c r="E150" s="26"/>
    </row>
    <row r="151" spans="1:31" ht="57" x14ac:dyDescent="0.2">
      <c r="A151" s="26" t="str">
        <f>Source!E727</f>
        <v>2</v>
      </c>
      <c r="B151" s="27" t="str">
        <f>Source!G727</f>
        <v>Окрашивание ранее окрашенных поверхностей потолков водоэмульсионными поливинилацетатными составами, ранее окрашенных водоэмульсионной краской с расчисткой старой краски до 35%</v>
      </c>
      <c r="C151" s="28" t="str">
        <f>Source!H727</f>
        <v>100 м2</v>
      </c>
      <c r="D151" s="29">
        <f>Source!I727</f>
        <v>0.05</v>
      </c>
      <c r="E151" s="26"/>
    </row>
    <row r="152" spans="1:31" ht="42.75" x14ac:dyDescent="0.2">
      <c r="A152" s="26" t="str">
        <f>Source!E728</f>
        <v>3</v>
      </c>
      <c r="B152" s="27" t="str">
        <f>Source!G728</f>
        <v>Окрашивание ранее окрашенных поверхностей стен водоэмульсионными поливинилацетатными составами, ранее окрашенных водоэмульсионной краской с расчисткой старой краски до 35%</v>
      </c>
      <c r="C152" s="28" t="str">
        <f>Source!H728</f>
        <v>100 м2</v>
      </c>
      <c r="D152" s="29">
        <f>Source!I728</f>
        <v>1.4999999999999999E-2</v>
      </c>
      <c r="E152" s="26"/>
    </row>
    <row r="153" spans="1:31" ht="14.25" x14ac:dyDescent="0.2">
      <c r="A153" s="26" t="str">
        <f>Source!E729</f>
        <v>4</v>
      </c>
      <c r="B153" s="27" t="str">
        <f>Source!G729</f>
        <v>Установка рейки-добора</v>
      </c>
      <c r="C153" s="28" t="str">
        <f>Source!H729</f>
        <v>шт.</v>
      </c>
      <c r="D153" s="29">
        <f>Source!I729</f>
        <v>3</v>
      </c>
      <c r="E153" s="26"/>
    </row>
    <row r="154" spans="1:31" ht="28.5" x14ac:dyDescent="0.2">
      <c r="A154" s="26" t="str">
        <f>Source!E730</f>
        <v>5</v>
      </c>
      <c r="B154" s="27" t="str">
        <f>Source!G730</f>
        <v>Установка наличников хвойных пород проолифленных сечением 74х13 мм</v>
      </c>
      <c r="C154" s="28" t="str">
        <f>Source!H730</f>
        <v>100 м</v>
      </c>
      <c r="D154" s="29">
        <f>Source!I730</f>
        <v>5.1999999999999998E-2</v>
      </c>
      <c r="E154" s="26"/>
    </row>
    <row r="155" spans="1:31" ht="28.5" x14ac:dyDescent="0.2">
      <c r="A155" s="26" t="str">
        <f>Source!E731</f>
        <v>6</v>
      </c>
      <c r="B155" s="27" t="str">
        <f>Source!G731</f>
        <v>Облицовка пластиком или листами из синтетических материалов оконных и дверных откосов</v>
      </c>
      <c r="C155" s="28" t="str">
        <f>Source!H731</f>
        <v>100 м2</v>
      </c>
      <c r="D155" s="29">
        <f>Source!I731</f>
        <v>1.35E-2</v>
      </c>
      <c r="E155" s="26"/>
    </row>
    <row r="156" spans="1:31" ht="28.5" x14ac:dyDescent="0.2">
      <c r="A156" s="26" t="str">
        <f>Source!E732</f>
        <v>7</v>
      </c>
      <c r="B156" s="27" t="str">
        <f>Source!G732</f>
        <v>Устройстве полов из керамических плиток типа керамогранит на клее из сухих смесей толщиной клеевого слоя 5 мм с затиркой швов</v>
      </c>
      <c r="C156" s="28" t="str">
        <f>Source!H732</f>
        <v>100 м2</v>
      </c>
      <c r="D156" s="29">
        <f>Source!I732</f>
        <v>3.2199999999999999E-2</v>
      </c>
      <c r="E156" s="26"/>
    </row>
    <row r="157" spans="1:31" ht="14.25" x14ac:dyDescent="0.2">
      <c r="A157" s="26" t="str">
        <f>Source!E733</f>
        <v>8</v>
      </c>
      <c r="B157" s="27" t="str">
        <f>Source!G733</f>
        <v>Перетирка штукатурки гладких фасадов с земли и лесов</v>
      </c>
      <c r="C157" s="28" t="str">
        <f>Source!H733</f>
        <v>100 м2</v>
      </c>
      <c r="D157" s="29">
        <f>Source!I733</f>
        <v>2.7E-2</v>
      </c>
      <c r="E157" s="26"/>
    </row>
    <row r="158" spans="1:31" ht="28.5" x14ac:dyDescent="0.2">
      <c r="A158" s="26" t="str">
        <f>Source!E734</f>
        <v>9</v>
      </c>
      <c r="B158" s="27" t="str">
        <f>Source!G734</f>
        <v>Устройство покрытия скатов из листовой оцинкованной стали толщиной 0,5 мм</v>
      </c>
      <c r="C158" s="28" t="str">
        <f>Source!H734</f>
        <v>100 м2</v>
      </c>
      <c r="D158" s="29">
        <f>Source!I734</f>
        <v>3.5999999999999997E-2</v>
      </c>
      <c r="E158" s="26"/>
    </row>
    <row r="159" spans="1:31" ht="14.25" x14ac:dyDescent="0.2">
      <c r="A159" s="26" t="str">
        <f>Source!E735</f>
        <v>10</v>
      </c>
      <c r="B159" s="27" t="str">
        <f>Source!G735</f>
        <v>Устройство металлической обрешетки из оцинкованного профиля</v>
      </c>
      <c r="C159" s="28" t="str">
        <f>Source!H735</f>
        <v>100 м2</v>
      </c>
      <c r="D159" s="29">
        <f>Source!I735</f>
        <v>3.5999999999999997E-2</v>
      </c>
      <c r="E159" s="26"/>
    </row>
    <row r="160" spans="1:31" ht="28.5" x14ac:dyDescent="0.2">
      <c r="A160" s="26" t="str">
        <f>Source!E736</f>
        <v>11</v>
      </c>
      <c r="B160" s="27" t="str">
        <f>Source!G736</f>
        <v>Устройство примыканий к стенам каменным из листовой оцинкованной стали толщиной 0,5 мм</v>
      </c>
      <c r="C160" s="28" t="str">
        <f>Source!H736</f>
        <v>100 м</v>
      </c>
      <c r="D160" s="29">
        <f>Source!I736</f>
        <v>0.03</v>
      </c>
      <c r="E160" s="26"/>
    </row>
    <row r="161" spans="1:31" ht="14.25" x14ac:dyDescent="0.2">
      <c r="A161" s="26" t="str">
        <f>Source!E737</f>
        <v>12</v>
      </c>
      <c r="B161" s="27" t="str">
        <f>Source!G737</f>
        <v>Установка стальных плинтусов из гнутого профиля</v>
      </c>
      <c r="C161" s="28" t="str">
        <f>Source!H737</f>
        <v>100 м</v>
      </c>
      <c r="D161" s="29">
        <f>Source!I737</f>
        <v>0.03</v>
      </c>
      <c r="E161" s="26"/>
    </row>
    <row r="162" spans="1:31" ht="28.5" x14ac:dyDescent="0.2">
      <c r="A162" s="26" t="str">
        <f>Source!E738</f>
        <v>13</v>
      </c>
      <c r="B162" s="27" t="str">
        <f>Source!G738</f>
        <v>Окраска перхлорвиниловыми красками марка ХВ-182 (белая) по подготовленной поверхности фасадов простых за 1 раз с земли и лесов</v>
      </c>
      <c r="C162" s="28" t="str">
        <f>Source!H738</f>
        <v>100 м2</v>
      </c>
      <c r="D162" s="29">
        <f>Source!I738</f>
        <v>1.6E-2</v>
      </c>
      <c r="E162" s="26"/>
    </row>
    <row r="163" spans="1:31" ht="28.5" x14ac:dyDescent="0.2">
      <c r="A163" s="26" t="str">
        <f>Source!E739</f>
        <v>14</v>
      </c>
      <c r="B163" s="27" t="str">
        <f>Source!G739</f>
        <v>Устройство коньковых продухов (флюгарок) из оцинкованной кровельной стали толщиной 0,5 мм</v>
      </c>
      <c r="C163" s="28" t="str">
        <f>Source!H739</f>
        <v>шт.</v>
      </c>
      <c r="D163" s="29">
        <f>Source!I739</f>
        <v>1</v>
      </c>
      <c r="E163" s="26"/>
    </row>
    <row r="164" spans="1:31" ht="57" x14ac:dyDescent="0.2">
      <c r="A164" s="26" t="str">
        <f>Source!E740</f>
        <v>15</v>
      </c>
      <c r="B164" s="27" t="str">
        <f>Source!G740</f>
        <v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v>
      </c>
      <c r="C164" s="28" t="str">
        <f>Source!H740</f>
        <v>100 м</v>
      </c>
      <c r="D164" s="29">
        <f>Source!I740</f>
        <v>0.04</v>
      </c>
      <c r="E164" s="26"/>
    </row>
    <row r="165" spans="1:31" ht="14.25" x14ac:dyDescent="0.2">
      <c r="A165" s="26" t="str">
        <f>Source!E741</f>
        <v>16</v>
      </c>
      <c r="B165" s="27" t="str">
        <f>Source!G741</f>
        <v>Прокладка проводов и кабелей в коробах, провод сечением до 6 мм2</v>
      </c>
      <c r="C165" s="28" t="str">
        <f>Source!H741</f>
        <v>100 м</v>
      </c>
      <c r="D165" s="29">
        <f>Source!I741</f>
        <v>0.04</v>
      </c>
      <c r="E165" s="26"/>
    </row>
    <row r="166" spans="1:31" ht="42.75" x14ac:dyDescent="0.2">
      <c r="A166" s="26" t="str">
        <f>Source!E742</f>
        <v>16,1</v>
      </c>
      <c r="B166" s="27" t="str">
        <f>Source!G742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166" s="28" t="str">
        <f>Source!H742</f>
        <v>км</v>
      </c>
      <c r="D166" s="29">
        <f>Source!I742</f>
        <v>-4.1200000000000004E-3</v>
      </c>
      <c r="E166" s="26"/>
    </row>
    <row r="167" spans="1:31" ht="42.75" x14ac:dyDescent="0.2">
      <c r="A167" s="26" t="str">
        <f>Source!E743</f>
        <v>16,2</v>
      </c>
      <c r="B167" s="27" t="str">
        <f>Source!G743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C167" s="28" t="str">
        <f>Source!H743</f>
        <v>км</v>
      </c>
      <c r="D167" s="29">
        <f>Source!I743</f>
        <v>4.1200000000000004E-3</v>
      </c>
      <c r="E167" s="26"/>
    </row>
    <row r="168" spans="1:31" ht="42.75" x14ac:dyDescent="0.2">
      <c r="A168" s="26" t="str">
        <f>Source!E744</f>
        <v>17</v>
      </c>
      <c r="B168" s="27" t="str">
        <f>Source!G744</f>
        <v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v>
      </c>
      <c r="C168" s="28" t="str">
        <f>Source!H744</f>
        <v>100 шт.</v>
      </c>
      <c r="D168" s="29">
        <f>Source!I744</f>
        <v>0.01</v>
      </c>
      <c r="E168" s="26"/>
    </row>
    <row r="169" spans="1:31" ht="14.25" x14ac:dyDescent="0.2">
      <c r="A169" s="26" t="str">
        <f>Source!E745</f>
        <v>17,1</v>
      </c>
      <c r="B169" s="27" t="str">
        <f>Source!G745</f>
        <v>Накладной светодиодный светильник круглый</v>
      </c>
      <c r="C169" s="28" t="str">
        <f>Source!H745</f>
        <v>шт.</v>
      </c>
      <c r="D169" s="29">
        <f>Source!I745</f>
        <v>1</v>
      </c>
      <c r="E169" s="26"/>
    </row>
    <row r="170" spans="1:31" ht="16.5" x14ac:dyDescent="0.25">
      <c r="A170" s="32" t="str">
        <f>CONCATENATE("Раздел: ", Source!G789)</f>
        <v>Раздел: Крыльцо № 3</v>
      </c>
      <c r="B170" s="32"/>
      <c r="C170" s="32"/>
      <c r="D170" s="32"/>
      <c r="E170" s="32"/>
      <c r="AE170" s="19" t="str">
        <f>CONCATENATE("Раздел: ", Source!G789)</f>
        <v>Раздел: Крыльцо № 3</v>
      </c>
    </row>
    <row r="171" spans="1:31" ht="16.5" x14ac:dyDescent="0.25">
      <c r="A171" s="32" t="str">
        <f>CONCATENATE("Подраздел: ", Source!G793)</f>
        <v>Подраздел: Демонтажные работы</v>
      </c>
      <c r="B171" s="32"/>
      <c r="C171" s="32"/>
      <c r="D171" s="32"/>
      <c r="E171" s="32"/>
      <c r="AE171" s="19" t="str">
        <f>CONCATENATE("Подраздел: ", Source!G793)</f>
        <v>Подраздел: Демонтажные работы</v>
      </c>
    </row>
    <row r="172" spans="1:31" ht="14.25" x14ac:dyDescent="0.2">
      <c r="A172" s="26" t="str">
        <f>Source!E797</f>
        <v>1</v>
      </c>
      <c r="B172" s="27" t="str">
        <f>Source!G797</f>
        <v>Разборка цементных покрытий, толщина 30 мм</v>
      </c>
      <c r="C172" s="28" t="str">
        <f>Source!H797</f>
        <v>100 м2</v>
      </c>
      <c r="D172" s="29">
        <f>Source!I797</f>
        <v>4.2999999999999997E-2</v>
      </c>
      <c r="E172" s="26"/>
    </row>
    <row r="173" spans="1:31" ht="16.5" x14ac:dyDescent="0.25">
      <c r="A173" s="32" t="str">
        <f>CONCATENATE("Подраздел: ", Source!G820)</f>
        <v>Подраздел: Ремонтные работы</v>
      </c>
      <c r="B173" s="32"/>
      <c r="C173" s="32"/>
      <c r="D173" s="32"/>
      <c r="E173" s="32"/>
      <c r="AE173" s="19" t="str">
        <f>CONCATENATE("Подраздел: ", Source!G820)</f>
        <v>Подраздел: Ремонтные работы</v>
      </c>
    </row>
    <row r="174" spans="1:31" ht="28.5" x14ac:dyDescent="0.2">
      <c r="A174" s="26" t="str">
        <f>Source!E824</f>
        <v>1</v>
      </c>
      <c r="B174" s="27" t="str">
        <f>Source!G824</f>
        <v>Монтаж мелких конструкций из стали различного профиля массой до 100 кг</v>
      </c>
      <c r="C174" s="28" t="str">
        <f>Source!H824</f>
        <v>т</v>
      </c>
      <c r="D174" s="29">
        <f>Source!I824</f>
        <v>0.25</v>
      </c>
      <c r="E174" s="26"/>
    </row>
    <row r="175" spans="1:31" ht="28.5" x14ac:dyDescent="0.2">
      <c r="A175" s="26" t="str">
        <f>Source!E825</f>
        <v>2</v>
      </c>
      <c r="B175" s="27" t="str">
        <f>Source!G825</f>
        <v>Окраска масляными составами за два раза ранее окрашенных металлических поверхностей стальных труб</v>
      </c>
      <c r="C175" s="28" t="str">
        <f>Source!H825</f>
        <v>100 м2</v>
      </c>
      <c r="D175" s="29">
        <f>Source!I825</f>
        <v>0.03</v>
      </c>
      <c r="E175" s="26"/>
    </row>
    <row r="176" spans="1:31" ht="28.5" x14ac:dyDescent="0.2">
      <c r="A176" s="26" t="str">
        <f>Source!E826</f>
        <v>3</v>
      </c>
      <c r="B176" s="27" t="str">
        <f>Source!G826</f>
        <v>Ремонт поверхности кирпичных стен площадью в одном месте до 1 м2 глубиной заделки в 0,5 кирпича</v>
      </c>
      <c r="C176" s="28" t="str">
        <f>Source!H826</f>
        <v>10 м2</v>
      </c>
      <c r="D176" s="29">
        <f>Source!I826</f>
        <v>7.0000000000000007E-2</v>
      </c>
      <c r="E176" s="26"/>
    </row>
    <row r="177" spans="1:31" ht="28.5" x14ac:dyDescent="0.2">
      <c r="A177" s="26" t="str">
        <f>Source!E827</f>
        <v>4</v>
      </c>
      <c r="B177" s="27" t="str">
        <f>Source!G827</f>
        <v>Окраска по металлу за один раз кузбасским лаком заполнений дверных проемов и печей</v>
      </c>
      <c r="C177" s="28" t="str">
        <f>Source!H827</f>
        <v>100 м2</v>
      </c>
      <c r="D177" s="29">
        <f>Source!I827</f>
        <v>0.04</v>
      </c>
      <c r="E177" s="26"/>
    </row>
    <row r="178" spans="1:31" ht="14.25" x14ac:dyDescent="0.2">
      <c r="A178" s="26" t="str">
        <f>Source!E828</f>
        <v>5</v>
      </c>
      <c r="B178" s="27" t="str">
        <f>Source!G828</f>
        <v>Установка рейки-добора</v>
      </c>
      <c r="C178" s="28" t="str">
        <f>Source!H828</f>
        <v>шт.</v>
      </c>
      <c r="D178" s="29">
        <f>Source!I828</f>
        <v>3</v>
      </c>
      <c r="E178" s="26"/>
    </row>
    <row r="179" spans="1:31" ht="28.5" x14ac:dyDescent="0.2">
      <c r="A179" s="26" t="str">
        <f>Source!E829</f>
        <v>6</v>
      </c>
      <c r="B179" s="27" t="str">
        <f>Source!G829</f>
        <v>Установка наличников хвойных пород проолифленных сечением 74х13 мм</v>
      </c>
      <c r="C179" s="28" t="str">
        <f>Source!H829</f>
        <v>100 м</v>
      </c>
      <c r="D179" s="29">
        <f>Source!I829</f>
        <v>5.1999999999999998E-2</v>
      </c>
      <c r="E179" s="26"/>
    </row>
    <row r="180" spans="1:31" ht="28.5" x14ac:dyDescent="0.2">
      <c r="A180" s="26" t="str">
        <f>Source!E830</f>
        <v>7</v>
      </c>
      <c r="B180" s="27" t="str">
        <f>Source!G830</f>
        <v>Устройстве полов из керамических плиток типа керамогранит на клее из сухих смесей толщиной клеевого слоя 5 мм с затиркой швов</v>
      </c>
      <c r="C180" s="28" t="str">
        <f>Source!H830</f>
        <v>100 м2</v>
      </c>
      <c r="D180" s="29">
        <f>Source!I830</f>
        <v>4.2999999999999997E-2</v>
      </c>
      <c r="E180" s="26"/>
    </row>
    <row r="181" spans="1:31" ht="42.75" x14ac:dyDescent="0.2">
      <c r="A181" s="26" t="str">
        <f>Source!E831</f>
        <v>8</v>
      </c>
      <c r="B181" s="27" t="str">
        <f>Source!G831</f>
        <v>Облицовка стен наружных керамическими крупноразмерными плитами типа керамогранит на клее из сухих смесей толщиной слоя 4 мм с затиркой швов фуговочной смесью</v>
      </c>
      <c r="C181" s="28" t="str">
        <f>Source!H831</f>
        <v>100 м2</v>
      </c>
      <c r="D181" s="29">
        <f>Source!I831</f>
        <v>5.5500000000000001E-2</v>
      </c>
      <c r="E181" s="26"/>
    </row>
    <row r="182" spans="1:31" ht="28.5" x14ac:dyDescent="0.2">
      <c r="A182" s="26" t="str">
        <f>Source!E832</f>
        <v>9</v>
      </c>
      <c r="B182" s="27" t="str">
        <f>Source!G832</f>
        <v>Устройство покрытия скатов из листовой оцинкованной стали толщиной 0,5 мм</v>
      </c>
      <c r="C182" s="28" t="str">
        <f>Source!H832</f>
        <v>100 м2</v>
      </c>
      <c r="D182" s="29">
        <f>Source!I832</f>
        <v>0.08</v>
      </c>
      <c r="E182" s="26"/>
    </row>
    <row r="183" spans="1:31" ht="14.25" x14ac:dyDescent="0.2">
      <c r="A183" s="26" t="str">
        <f>Source!E833</f>
        <v>10</v>
      </c>
      <c r="B183" s="27" t="str">
        <f>Source!G833</f>
        <v>Устройство металлической обрешетки из оцинкованного профиля</v>
      </c>
      <c r="C183" s="28" t="str">
        <f>Source!H833</f>
        <v>100 м2</v>
      </c>
      <c r="D183" s="29">
        <f>Source!I833</f>
        <v>0.08</v>
      </c>
      <c r="E183" s="26"/>
    </row>
    <row r="184" spans="1:31" ht="28.5" x14ac:dyDescent="0.2">
      <c r="A184" s="26" t="str">
        <f>Source!E834</f>
        <v>11</v>
      </c>
      <c r="B184" s="27" t="str">
        <f>Source!G834</f>
        <v>Устройство примыканий к стенам каменным из листовой оцинкованной стали толщиной 0,5 мм</v>
      </c>
      <c r="C184" s="28" t="str">
        <f>Source!H834</f>
        <v>100 м</v>
      </c>
      <c r="D184" s="29">
        <f>Source!I834</f>
        <v>0.04</v>
      </c>
      <c r="E184" s="26"/>
    </row>
    <row r="185" spans="1:31" ht="14.25" x14ac:dyDescent="0.2">
      <c r="A185" s="26" t="str">
        <f>Source!E835</f>
        <v>12</v>
      </c>
      <c r="B185" s="27" t="str">
        <f>Source!G835</f>
        <v>Установка стальных плинтусов из гнутого профиля</v>
      </c>
      <c r="C185" s="28" t="str">
        <f>Source!H835</f>
        <v>100 м</v>
      </c>
      <c r="D185" s="29">
        <f>Source!I835</f>
        <v>0.03</v>
      </c>
      <c r="E185" s="26"/>
    </row>
    <row r="186" spans="1:31" ht="57" x14ac:dyDescent="0.2">
      <c r="A186" s="26" t="str">
        <f>Source!E836</f>
        <v>13</v>
      </c>
      <c r="B186" s="27" t="str">
        <f>Source!G836</f>
        <v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v>
      </c>
      <c r="C186" s="28" t="str">
        <f>Source!H836</f>
        <v>100 м</v>
      </c>
      <c r="D186" s="29">
        <f>Source!I836</f>
        <v>0.06</v>
      </c>
      <c r="E186" s="26"/>
    </row>
    <row r="187" spans="1:31" ht="14.25" x14ac:dyDescent="0.2">
      <c r="A187" s="26" t="str">
        <f>Source!E837</f>
        <v>14</v>
      </c>
      <c r="B187" s="27" t="str">
        <f>Source!G837</f>
        <v>Прокладка проводов и кабелей в коробах, провод сечением до 6 мм2</v>
      </c>
      <c r="C187" s="28" t="str">
        <f>Source!H837</f>
        <v>100 м</v>
      </c>
      <c r="D187" s="29">
        <f>Source!I837</f>
        <v>0.06</v>
      </c>
      <c r="E187" s="26"/>
    </row>
    <row r="188" spans="1:31" ht="42.75" x14ac:dyDescent="0.2">
      <c r="A188" s="26" t="str">
        <f>Source!E838</f>
        <v>14,1</v>
      </c>
      <c r="B188" s="27" t="str">
        <f>Source!G838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188" s="28" t="str">
        <f>Source!H838</f>
        <v>км</v>
      </c>
      <c r="D188" s="29">
        <f>Source!I838</f>
        <v>-6.1799999999999997E-3</v>
      </c>
      <c r="E188" s="26"/>
    </row>
    <row r="189" spans="1:31" ht="42.75" x14ac:dyDescent="0.2">
      <c r="A189" s="26" t="str">
        <f>Source!E839</f>
        <v>14,2</v>
      </c>
      <c r="B189" s="27" t="str">
        <f>Source!G839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C189" s="28" t="str">
        <f>Source!H839</f>
        <v>км</v>
      </c>
      <c r="D189" s="29">
        <f>Source!I839</f>
        <v>6.1799999999999997E-3</v>
      </c>
      <c r="E189" s="26"/>
    </row>
    <row r="190" spans="1:31" ht="42.75" x14ac:dyDescent="0.2">
      <c r="A190" s="26" t="str">
        <f>Source!E840</f>
        <v>15</v>
      </c>
      <c r="B190" s="27" t="str">
        <f>Source!G840</f>
        <v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v>
      </c>
      <c r="C190" s="28" t="str">
        <f>Source!H840</f>
        <v>100 шт.</v>
      </c>
      <c r="D190" s="29">
        <f>Source!I840</f>
        <v>0.01</v>
      </c>
      <c r="E190" s="26"/>
    </row>
    <row r="191" spans="1:31" ht="14.25" x14ac:dyDescent="0.2">
      <c r="A191" s="26" t="str">
        <f>Source!E841</f>
        <v>15,1</v>
      </c>
      <c r="B191" s="27" t="str">
        <f>Source!G841</f>
        <v>Накладной светодиодный светильник круглый</v>
      </c>
      <c r="C191" s="28" t="str">
        <f>Source!H841</f>
        <v>шт.</v>
      </c>
      <c r="D191" s="29">
        <f>Source!I841</f>
        <v>1</v>
      </c>
      <c r="E191" s="26"/>
    </row>
    <row r="192" spans="1:31" ht="16.5" x14ac:dyDescent="0.25">
      <c r="A192" s="32" t="str">
        <f>CONCATENATE("Раздел: ", Source!G885)</f>
        <v>Раздел: Крыльцо № 4</v>
      </c>
      <c r="B192" s="32"/>
      <c r="C192" s="32"/>
      <c r="D192" s="32"/>
      <c r="E192" s="32"/>
      <c r="AE192" s="19" t="str">
        <f>CONCATENATE("Раздел: ", Source!G885)</f>
        <v>Раздел: Крыльцо № 4</v>
      </c>
    </row>
    <row r="193" spans="1:31" ht="16.5" x14ac:dyDescent="0.25">
      <c r="A193" s="32" t="str">
        <f>CONCATENATE("Подраздел: ", Source!G889)</f>
        <v>Подраздел: Демонтажные работы</v>
      </c>
      <c r="B193" s="32"/>
      <c r="C193" s="32"/>
      <c r="D193" s="32"/>
      <c r="E193" s="32"/>
      <c r="AE193" s="19" t="str">
        <f>CONCATENATE("Подраздел: ", Source!G889)</f>
        <v>Подраздел: Демонтажные работы</v>
      </c>
    </row>
    <row r="194" spans="1:31" ht="14.25" x14ac:dyDescent="0.2">
      <c r="A194" s="26" t="str">
        <f>Source!E893</f>
        <v>1</v>
      </c>
      <c r="B194" s="27" t="str">
        <f>Source!G893</f>
        <v>Разборка цементных покрытий, толщина 30 мм</v>
      </c>
      <c r="C194" s="28" t="str">
        <f>Source!H893</f>
        <v>100 м2</v>
      </c>
      <c r="D194" s="29">
        <f>Source!I893</f>
        <v>7.3499999999999996E-2</v>
      </c>
      <c r="E194" s="26"/>
    </row>
    <row r="195" spans="1:31" ht="14.25" x14ac:dyDescent="0.2">
      <c r="A195" s="26" t="str">
        <f>Source!E894</f>
        <v>2</v>
      </c>
      <c r="B195" s="27" t="str">
        <f>Source!G894</f>
        <v>Разборка покрытий кровли из листовой стали</v>
      </c>
      <c r="C195" s="28" t="str">
        <f>Source!H894</f>
        <v>100 м2</v>
      </c>
      <c r="D195" s="29">
        <f>Source!I894</f>
        <v>0.08</v>
      </c>
      <c r="E195" s="26"/>
    </row>
    <row r="196" spans="1:31" ht="16.5" x14ac:dyDescent="0.25">
      <c r="A196" s="32" t="str">
        <f>CONCATENATE("Подраздел: ", Source!G917)</f>
        <v>Подраздел: Ремонтные работы</v>
      </c>
      <c r="B196" s="32"/>
      <c r="C196" s="32"/>
      <c r="D196" s="32"/>
      <c r="E196" s="32"/>
      <c r="AE196" s="19" t="str">
        <f>CONCATENATE("Подраздел: ", Source!G917)</f>
        <v>Подраздел: Ремонтные работы</v>
      </c>
    </row>
    <row r="197" spans="1:31" ht="28.5" x14ac:dyDescent="0.2">
      <c r="A197" s="26" t="str">
        <f>Source!E921</f>
        <v>1</v>
      </c>
      <c r="B197" s="27" t="str">
        <f>Source!G921</f>
        <v>Окраска по металлу за один раз кузбасским лаком заполнений дверных проемов и печей</v>
      </c>
      <c r="C197" s="28" t="str">
        <f>Source!H921</f>
        <v>100 м2</v>
      </c>
      <c r="D197" s="29">
        <f>Source!I921</f>
        <v>0.04</v>
      </c>
      <c r="E197" s="26"/>
    </row>
    <row r="198" spans="1:31" ht="14.25" x14ac:dyDescent="0.2">
      <c r="A198" s="26" t="str">
        <f>Source!E922</f>
        <v>2</v>
      </c>
      <c r="B198" s="27" t="str">
        <f>Source!G922</f>
        <v>Установка рейки-добора</v>
      </c>
      <c r="C198" s="28" t="str">
        <f>Source!H922</f>
        <v>шт.</v>
      </c>
      <c r="D198" s="29">
        <f>Source!I922</f>
        <v>3</v>
      </c>
      <c r="E198" s="26"/>
    </row>
    <row r="199" spans="1:31" ht="28.5" x14ac:dyDescent="0.2">
      <c r="A199" s="26" t="str">
        <f>Source!E923</f>
        <v>3</v>
      </c>
      <c r="B199" s="27" t="str">
        <f>Source!G923</f>
        <v>Установка наличников хвойных пород проолифленных сечением 74х13 мм</v>
      </c>
      <c r="C199" s="28" t="str">
        <f>Source!H923</f>
        <v>100 м</v>
      </c>
      <c r="D199" s="29">
        <f>Source!I923</f>
        <v>5.1999999999999998E-2</v>
      </c>
      <c r="E199" s="26"/>
    </row>
    <row r="200" spans="1:31" ht="14.25" x14ac:dyDescent="0.2">
      <c r="A200" s="26" t="str">
        <f>Source!E924</f>
        <v>3,1</v>
      </c>
      <c r="B200" s="27" t="str">
        <f>Source!G924</f>
        <v>Наличники хвойных пород, проолифленные, сечение 74х13 мм</v>
      </c>
      <c r="C200" s="28" t="str">
        <f>Source!H924</f>
        <v>м</v>
      </c>
      <c r="D200" s="29">
        <f>Source!I924</f>
        <v>-5.72</v>
      </c>
      <c r="E200" s="26"/>
    </row>
    <row r="201" spans="1:31" ht="14.25" x14ac:dyDescent="0.2">
      <c r="A201" s="26" t="str">
        <f>Source!E925</f>
        <v>3,2</v>
      </c>
      <c r="B201" s="27" t="str">
        <f>Source!G925</f>
        <v>Наличники хвойных пород, окрашенные, сечение 54х19</v>
      </c>
      <c r="C201" s="28" t="str">
        <f>Source!H925</f>
        <v>м</v>
      </c>
      <c r="D201" s="29">
        <f>Source!I925</f>
        <v>5.72</v>
      </c>
      <c r="E201" s="26"/>
    </row>
    <row r="202" spans="1:31" ht="28.5" x14ac:dyDescent="0.2">
      <c r="A202" s="26" t="str">
        <f>Source!E926</f>
        <v>4</v>
      </c>
      <c r="B202" s="27" t="str">
        <f>Source!G926</f>
        <v>Окраска масляными составами за два раза ранее окрашенных металлических поверхностей стальных труб</v>
      </c>
      <c r="C202" s="28" t="str">
        <f>Source!H926</f>
        <v>100 м2</v>
      </c>
      <c r="D202" s="29">
        <f>Source!I926</f>
        <v>0.03</v>
      </c>
      <c r="E202" s="26"/>
    </row>
    <row r="203" spans="1:31" ht="28.5" x14ac:dyDescent="0.2">
      <c r="A203" s="26" t="str">
        <f>Source!E927</f>
        <v>5</v>
      </c>
      <c r="B203" s="27" t="str">
        <f>Source!G927</f>
        <v>Окраска масляными составами за один раз металлических поверхностей площадью более 5 м2</v>
      </c>
      <c r="C203" s="28" t="str">
        <f>Source!H927</f>
        <v>100 м2</v>
      </c>
      <c r="D203" s="29">
        <f>Source!I927</f>
        <v>0.14860000000000001</v>
      </c>
      <c r="E203" s="26"/>
    </row>
    <row r="204" spans="1:31" ht="14.25" x14ac:dyDescent="0.2">
      <c r="A204" s="26" t="str">
        <f>Source!E928</f>
        <v>6</v>
      </c>
      <c r="B204" s="27" t="str">
        <f>Source!G928</f>
        <v>Устройство металлической обрешетки из оцинкованного профиля</v>
      </c>
      <c r="C204" s="28" t="str">
        <f>Source!H928</f>
        <v>100 м2</v>
      </c>
      <c r="D204" s="29">
        <f>Source!I928</f>
        <v>0.08</v>
      </c>
      <c r="E204" s="26"/>
    </row>
    <row r="205" spans="1:31" ht="28.5" x14ac:dyDescent="0.2">
      <c r="A205" s="26" t="str">
        <f>Source!E929</f>
        <v>7</v>
      </c>
      <c r="B205" s="27" t="str">
        <f>Source!G929</f>
        <v>Устройство примыканий к стенам каменным из листовой оцинкованной стали толщиной 0,5 мм</v>
      </c>
      <c r="C205" s="28" t="str">
        <f>Source!H929</f>
        <v>100 м</v>
      </c>
      <c r="D205" s="29">
        <f>Source!I929</f>
        <v>0.04</v>
      </c>
      <c r="E205" s="26"/>
    </row>
    <row r="206" spans="1:31" ht="14.25" x14ac:dyDescent="0.2">
      <c r="A206" s="26" t="str">
        <f>Source!E930</f>
        <v>8</v>
      </c>
      <c r="B206" s="27" t="str">
        <f>Source!G930</f>
        <v>Установка стальных плинтусов из гнутого профиля</v>
      </c>
      <c r="C206" s="28" t="str">
        <f>Source!H930</f>
        <v>100 м</v>
      </c>
      <c r="D206" s="29">
        <f>Source!I930</f>
        <v>0.04</v>
      </c>
      <c r="E206" s="26"/>
    </row>
    <row r="207" spans="1:31" ht="14.25" x14ac:dyDescent="0.2">
      <c r="A207" s="26" t="str">
        <f>Source!E931</f>
        <v>9</v>
      </c>
      <c r="B207" s="27" t="str">
        <f>Source!G931</f>
        <v>Устройство стяжек цементных толщиной 20 мм</v>
      </c>
      <c r="C207" s="28" t="str">
        <f>Source!H931</f>
        <v>100 м2</v>
      </c>
      <c r="D207" s="29">
        <f>Source!I931</f>
        <v>0.06</v>
      </c>
      <c r="E207" s="26"/>
    </row>
    <row r="208" spans="1:31" ht="28.5" x14ac:dyDescent="0.2">
      <c r="A208" s="26" t="str">
        <f>Source!E932</f>
        <v>10</v>
      </c>
      <c r="B208" s="27" t="str">
        <f>Source!G932</f>
        <v>Устройстве полов из керамических плиток типа керамогранит на клее из сухих смесей толщиной клеевого слоя 5 мм с затиркой швов</v>
      </c>
      <c r="C208" s="28" t="str">
        <f>Source!H932</f>
        <v>100 м2</v>
      </c>
      <c r="D208" s="29">
        <f>Source!I932</f>
        <v>2.9000000000000001E-2</v>
      </c>
      <c r="E208" s="26"/>
    </row>
    <row r="209" spans="1:31" ht="28.5" x14ac:dyDescent="0.2">
      <c r="A209" s="26" t="str">
        <f>Source!E933</f>
        <v>11</v>
      </c>
      <c r="B209" s="27" t="str">
        <f>Source!G933</f>
        <v>Улучшенная штукатурка цементно-известковым раствором по камню стен</v>
      </c>
      <c r="C209" s="28" t="str">
        <f>Source!H933</f>
        <v>100 м2</v>
      </c>
      <c r="D209" s="29">
        <f>Source!I933</f>
        <v>0.03</v>
      </c>
      <c r="E209" s="26"/>
    </row>
    <row r="210" spans="1:31" ht="57" x14ac:dyDescent="0.2">
      <c r="A210" s="26" t="str">
        <f>Source!E934</f>
        <v>12</v>
      </c>
      <c r="B210" s="27" t="str">
        <f>Source!G934</f>
        <v>Прокладка труб гофрированных поливинилхлоридных, прокладываемых в труднодоступных местах с усиленным креплением накладными скобами и установкой соединительных коробок, по железобетонным стенам и потолкам, диаметром до 16 мм</v>
      </c>
      <c r="C210" s="28" t="str">
        <f>Source!H934</f>
        <v>100 м</v>
      </c>
      <c r="D210" s="29">
        <f>Source!I934</f>
        <v>0.06</v>
      </c>
      <c r="E210" s="26"/>
    </row>
    <row r="211" spans="1:31" ht="14.25" x14ac:dyDescent="0.2">
      <c r="A211" s="26" t="str">
        <f>Source!E935</f>
        <v>13</v>
      </c>
      <c r="B211" s="27" t="str">
        <f>Source!G935</f>
        <v>Прокладка проводов и кабелей в коробах, провод сечением до 6 мм2</v>
      </c>
      <c r="C211" s="28" t="str">
        <f>Source!H935</f>
        <v>100 м</v>
      </c>
      <c r="D211" s="29">
        <f>Source!I935</f>
        <v>0.06</v>
      </c>
      <c r="E211" s="26"/>
    </row>
    <row r="212" spans="1:31" ht="42.75" x14ac:dyDescent="0.2">
      <c r="A212" s="26" t="str">
        <f>Source!E936</f>
        <v>13,1</v>
      </c>
      <c r="B212" s="27" t="str">
        <f>Source!G936</f>
        <v>Провода силовые с медными жилами в поливинилхлоридной изоляции, марка ПуГВ, номинальное напряжение до 450 В, число жил и сечение 1х6 мм2</v>
      </c>
      <c r="C212" s="28" t="str">
        <f>Source!H936</f>
        <v>км</v>
      </c>
      <c r="D212" s="29">
        <f>Source!I936</f>
        <v>-6.1799999999999997E-3</v>
      </c>
      <c r="E212" s="26"/>
    </row>
    <row r="213" spans="1:31" ht="42.75" x14ac:dyDescent="0.2">
      <c r="A213" s="26" t="str">
        <f>Source!E937</f>
        <v>13,2</v>
      </c>
      <c r="B213" s="27" t="str">
        <f>Source!G937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C213" s="28" t="str">
        <f>Source!H937</f>
        <v>км</v>
      </c>
      <c r="D213" s="29">
        <f>Source!I937</f>
        <v>6.1799999999999997E-3</v>
      </c>
      <c r="E213" s="26"/>
    </row>
    <row r="214" spans="1:31" ht="42.75" x14ac:dyDescent="0.2">
      <c r="A214" s="26" t="str">
        <f>Source!E938</f>
        <v>14</v>
      </c>
      <c r="B214" s="27" t="str">
        <f>Source!G938</f>
        <v>Установка светильников одноламповых для ламп накаливания, потолочных или настенных с креплением винтами для помещений с нормальными условиями среды (без стоимости материалов)</v>
      </c>
      <c r="C214" s="28" t="str">
        <f>Source!H938</f>
        <v>100 шт.</v>
      </c>
      <c r="D214" s="29">
        <f>Source!I938</f>
        <v>0.01</v>
      </c>
      <c r="E214" s="26"/>
    </row>
    <row r="215" spans="1:31" ht="14.25" x14ac:dyDescent="0.2">
      <c r="A215" s="26" t="str">
        <f>Source!E939</f>
        <v>14,1</v>
      </c>
      <c r="B215" s="27" t="str">
        <f>Source!G939</f>
        <v>Накладной светодиодный светильник круглый</v>
      </c>
      <c r="C215" s="28" t="str">
        <f>Source!H939</f>
        <v>шт.</v>
      </c>
      <c r="D215" s="29">
        <f>Source!I939</f>
        <v>1</v>
      </c>
      <c r="E215" s="26"/>
    </row>
    <row r="216" spans="1:31" ht="16.5" x14ac:dyDescent="0.25">
      <c r="A216" s="32" t="str">
        <f>CONCATENATE("Раздел: ", Source!G983)</f>
        <v>Раздел: Фасад</v>
      </c>
      <c r="B216" s="32"/>
      <c r="C216" s="32"/>
      <c r="D216" s="32"/>
      <c r="E216" s="32"/>
      <c r="AE216" s="19" t="str">
        <f>CONCATENATE("Раздел: ", Source!G983)</f>
        <v>Раздел: Фасад</v>
      </c>
    </row>
    <row r="217" spans="1:31" ht="16.5" x14ac:dyDescent="0.25">
      <c r="A217" s="32" t="str">
        <f>CONCATENATE("Подраздел: ", Source!G987)</f>
        <v>Подраздел: Ремонтные работы</v>
      </c>
      <c r="B217" s="32"/>
      <c r="C217" s="32"/>
      <c r="D217" s="32"/>
      <c r="E217" s="32"/>
      <c r="AE217" s="19" t="str">
        <f>CONCATENATE("Подраздел: ", Source!G987)</f>
        <v>Подраздел: Ремонтные работы</v>
      </c>
    </row>
    <row r="218" spans="1:31" ht="14.25" x14ac:dyDescent="0.2">
      <c r="A218" s="26" t="str">
        <f>Source!E991</f>
        <v>1</v>
      </c>
      <c r="B218" s="27" t="str">
        <f>Source!G991</f>
        <v>Кладка отдельных участков наружных кирпичных стен простых</v>
      </c>
      <c r="C218" s="28" t="str">
        <f>Source!H991</f>
        <v>100 м3</v>
      </c>
      <c r="D218" s="29">
        <f>Source!I991</f>
        <v>1.4999999999999999E-2</v>
      </c>
      <c r="E218" s="26"/>
    </row>
    <row r="219" spans="1:31" ht="28.5" x14ac:dyDescent="0.2">
      <c r="A219" s="26" t="str">
        <f>Source!E992</f>
        <v>2</v>
      </c>
      <c r="B219" s="27" t="str">
        <f>Source!G992</f>
        <v>Устройство карнизных свесов из листовой оцинкованной стали толщиной 0,5 мм</v>
      </c>
      <c r="C219" s="28" t="str">
        <f>Source!H992</f>
        <v>100 м</v>
      </c>
      <c r="D219" s="29">
        <f>Source!I992</f>
        <v>4.5999999999999999E-2</v>
      </c>
      <c r="E219" s="26"/>
    </row>
    <row r="220" spans="1:31" ht="16.5" x14ac:dyDescent="0.25">
      <c r="A220" s="32" t="str">
        <f>CONCATENATE("Раздел: ", Source!G1036)</f>
        <v>Раздел: Мусор</v>
      </c>
      <c r="B220" s="32"/>
      <c r="C220" s="32"/>
      <c r="D220" s="32"/>
      <c r="E220" s="32"/>
      <c r="AE220" s="19" t="str">
        <f>CONCATENATE("Раздел: ", Source!G1036)</f>
        <v>Раздел: Мусор</v>
      </c>
    </row>
    <row r="221" spans="1:31" ht="28.5" x14ac:dyDescent="0.2">
      <c r="A221" s="26" t="str">
        <f>Source!E1040</f>
        <v>1</v>
      </c>
      <c r="B221" s="27" t="str">
        <f>Source!G1040</f>
        <v>Погрузка и выгрузка вручную строительного мусора на транспортные средства</v>
      </c>
      <c r="C221" s="28" t="str">
        <f>Source!H1040</f>
        <v>т</v>
      </c>
      <c r="D221" s="29">
        <f>Source!I1040</f>
        <v>19.46</v>
      </c>
      <c r="E221" s="26"/>
    </row>
    <row r="222" spans="1:31" ht="28.5" x14ac:dyDescent="0.2">
      <c r="A222" s="26" t="str">
        <f>Source!E1041</f>
        <v>2</v>
      </c>
      <c r="B222" s="27" t="str">
        <f>Source!G1041</f>
        <v>Перевозка строительного мусора автосамосвалами грузоподъемностью до 10 т на расстояние 1 км - при погрузке вручную</v>
      </c>
      <c r="C222" s="28" t="str">
        <f>Source!H1041</f>
        <v>т</v>
      </c>
      <c r="D222" s="29">
        <f>Source!I1041</f>
        <v>19.46</v>
      </c>
      <c r="E222" s="26"/>
    </row>
    <row r="223" spans="1:31" ht="28.5" x14ac:dyDescent="0.2">
      <c r="A223" s="22" t="str">
        <f>Source!E1042</f>
        <v>3</v>
      </c>
      <c r="B223" s="23" t="str">
        <f>Source!G1042</f>
        <v>Перевозка строительного мусора автосамосвалами грузоподъемностью до 10 т - добавляется на каждый последующий 1 км до 100 км</v>
      </c>
      <c r="C223" s="24" t="str">
        <f>Source!H1042</f>
        <v>т</v>
      </c>
      <c r="D223" s="25">
        <f>Source!I1042</f>
        <v>19.46</v>
      </c>
      <c r="E223" s="22"/>
    </row>
    <row r="226" spans="1:5" ht="15" x14ac:dyDescent="0.25">
      <c r="A226" s="12" t="s">
        <v>909</v>
      </c>
      <c r="B226" s="12"/>
      <c r="C226" s="12" t="s">
        <v>910</v>
      </c>
      <c r="D226" s="12"/>
      <c r="E226" s="12"/>
    </row>
  </sheetData>
  <mergeCells count="41">
    <mergeCell ref="A193:E193"/>
    <mergeCell ref="A196:E196"/>
    <mergeCell ref="A216:E216"/>
    <mergeCell ref="A217:E217"/>
    <mergeCell ref="A220:E220"/>
    <mergeCell ref="A192:E192"/>
    <mergeCell ref="A102:E102"/>
    <mergeCell ref="A105:E105"/>
    <mergeCell ref="A121:E121"/>
    <mergeCell ref="A122:E122"/>
    <mergeCell ref="A125:E125"/>
    <mergeCell ref="A145:E145"/>
    <mergeCell ref="A146:E146"/>
    <mergeCell ref="A149:E149"/>
    <mergeCell ref="A170:E170"/>
    <mergeCell ref="A171:E171"/>
    <mergeCell ref="A173:E173"/>
    <mergeCell ref="A101:E101"/>
    <mergeCell ref="A49:E49"/>
    <mergeCell ref="A51:E51"/>
    <mergeCell ref="A58:E58"/>
    <mergeCell ref="A59:E59"/>
    <mergeCell ref="A64:E64"/>
    <mergeCell ref="A72:E72"/>
    <mergeCell ref="A73:E73"/>
    <mergeCell ref="A77:E77"/>
    <mergeCell ref="A87:E87"/>
    <mergeCell ref="A88:E88"/>
    <mergeCell ref="A90:E90"/>
    <mergeCell ref="A48:E48"/>
    <mergeCell ref="C3:D3"/>
    <mergeCell ref="C5:D5"/>
    <mergeCell ref="C7:D7"/>
    <mergeCell ref="B9:C9"/>
    <mergeCell ref="A12:D12"/>
    <mergeCell ref="A13:D13"/>
    <mergeCell ref="A20:E20"/>
    <mergeCell ref="A21:E21"/>
    <mergeCell ref="A22:E22"/>
    <mergeCell ref="A44:E44"/>
    <mergeCell ref="A45:E45"/>
  </mergeCells>
  <pageMargins left="0.4" right="0.2" top="0.2" bottom="0.4" header="0.2" footer="0.2"/>
  <pageSetup paperSize="9" scale="75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8"/>
  <sheetViews>
    <sheetView workbookViewId="0"/>
  </sheetViews>
  <sheetFormatPr defaultRowHeight="12.75" x14ac:dyDescent="0.2"/>
  <sheetData>
    <row r="1" spans="1:17" x14ac:dyDescent="0.2">
      <c r="A1" t="s">
        <v>928</v>
      </c>
      <c r="B1" t="s">
        <v>929</v>
      </c>
      <c r="C1" t="s">
        <v>930</v>
      </c>
      <c r="D1" t="s">
        <v>931</v>
      </c>
      <c r="E1" t="s">
        <v>932</v>
      </c>
      <c r="F1" t="s">
        <v>933</v>
      </c>
      <c r="G1" t="s">
        <v>934</v>
      </c>
      <c r="H1" t="s">
        <v>935</v>
      </c>
      <c r="I1" t="s">
        <v>936</v>
      </c>
      <c r="J1" t="s">
        <v>937</v>
      </c>
    </row>
    <row r="2" spans="1:17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17" x14ac:dyDescent="0.2">
      <c r="A4" t="s">
        <v>911</v>
      </c>
      <c r="B4" t="s">
        <v>912</v>
      </c>
      <c r="C4" t="s">
        <v>913</v>
      </c>
      <c r="D4" t="s">
        <v>914</v>
      </c>
      <c r="E4" t="s">
        <v>915</v>
      </c>
      <c r="F4" t="s">
        <v>916</v>
      </c>
      <c r="G4" t="s">
        <v>917</v>
      </c>
      <c r="H4" t="s">
        <v>918</v>
      </c>
      <c r="I4" t="s">
        <v>919</v>
      </c>
      <c r="J4" t="s">
        <v>920</v>
      </c>
      <c r="K4" t="s">
        <v>921</v>
      </c>
      <c r="L4" t="s">
        <v>922</v>
      </c>
      <c r="M4" t="s">
        <v>923</v>
      </c>
      <c r="N4" t="s">
        <v>924</v>
      </c>
      <c r="O4" t="s">
        <v>925</v>
      </c>
      <c r="P4" t="s">
        <v>926</v>
      </c>
      <c r="Q4" t="s">
        <v>927</v>
      </c>
    </row>
    <row r="6" spans="1:17" x14ac:dyDescent="0.2">
      <c r="A6">
        <f>Source!A20</f>
        <v>3</v>
      </c>
      <c r="B6">
        <v>20</v>
      </c>
      <c r="G6" t="str">
        <f>Source!G20</f>
        <v>Текущий ремонт в 2018 году на объекте ГБПОУ КАС №7 по адресу: г. Москва, ул. Вучетича, д. 3/1</v>
      </c>
    </row>
    <row r="7" spans="1:17" x14ac:dyDescent="0.2">
      <c r="A7">
        <f>Source!A24</f>
        <v>4</v>
      </c>
      <c r="B7">
        <v>24</v>
      </c>
      <c r="G7" t="str">
        <f>Source!G24</f>
        <v>Ремонт подвала</v>
      </c>
    </row>
    <row r="8" spans="1:17" x14ac:dyDescent="0.2">
      <c r="A8">
        <f>Source!A28</f>
        <v>5</v>
      </c>
      <c r="B8">
        <v>28</v>
      </c>
      <c r="G8" t="str">
        <f>Source!G28</f>
        <v>Ремонтые работы</v>
      </c>
    </row>
    <row r="9" spans="1:17" x14ac:dyDescent="0.2">
      <c r="A9">
        <f>Source!A32</f>
        <v>17</v>
      </c>
      <c r="C9">
        <v>3</v>
      </c>
      <c r="D9">
        <v>0</v>
      </c>
      <c r="E9">
        <f>SmtRes!AV6</f>
        <v>0</v>
      </c>
      <c r="F9" t="str">
        <f>SmtRes!I6</f>
        <v>21.1-25-13</v>
      </c>
      <c r="G9" t="str">
        <f>SmtRes!K6</f>
        <v>Вода</v>
      </c>
      <c r="H9" t="str">
        <f>SmtRes!O6</f>
        <v>м3</v>
      </c>
      <c r="I9">
        <f>SmtRes!Y6*Source!I32</f>
        <v>1.155</v>
      </c>
      <c r="J9">
        <f>SmtRes!AO6</f>
        <v>1</v>
      </c>
      <c r="K9">
        <f>SmtRes!AE6</f>
        <v>29.98</v>
      </c>
      <c r="L9">
        <f t="shared" ref="L9:L55" si="0">I9*K9</f>
        <v>34.626899999999999</v>
      </c>
      <c r="M9">
        <f>SmtRes!AA6</f>
        <v>29.98</v>
      </c>
      <c r="N9">
        <f t="shared" ref="N9:N55" si="1">I9*M9</f>
        <v>34.626899999999999</v>
      </c>
      <c r="O9">
        <f>SmtRes!X6</f>
        <v>1653821073</v>
      </c>
      <c r="P9">
        <v>1029078353</v>
      </c>
      <c r="Q9">
        <v>311962904</v>
      </c>
    </row>
    <row r="10" spans="1:17" x14ac:dyDescent="0.2">
      <c r="A10">
        <f>Source!A32</f>
        <v>17</v>
      </c>
      <c r="C10">
        <v>3</v>
      </c>
      <c r="D10">
        <v>0</v>
      </c>
      <c r="E10">
        <f>SmtRes!AV5</f>
        <v>0</v>
      </c>
      <c r="F10" t="str">
        <f>SmtRes!I5</f>
        <v>21.1-12-11</v>
      </c>
      <c r="G10" t="str">
        <f>SmtRes!K5</f>
        <v>Песок для строительных работ, рядовой</v>
      </c>
      <c r="H10" t="str">
        <f>SmtRes!O5</f>
        <v>м3</v>
      </c>
      <c r="I10">
        <f>SmtRes!Y5*Source!I32</f>
        <v>8.4700000000000006</v>
      </c>
      <c r="J10">
        <f>SmtRes!AO5</f>
        <v>1</v>
      </c>
      <c r="K10">
        <f>SmtRes!AE5</f>
        <v>570.52</v>
      </c>
      <c r="L10">
        <f t="shared" si="0"/>
        <v>4832.3044</v>
      </c>
      <c r="M10">
        <f>SmtRes!AA5</f>
        <v>570.52</v>
      </c>
      <c r="N10">
        <f t="shared" si="1"/>
        <v>4832.3044</v>
      </c>
      <c r="O10">
        <f>SmtRes!X5</f>
        <v>853886241</v>
      </c>
      <c r="P10">
        <v>-1334838555</v>
      </c>
      <c r="Q10">
        <v>-618833881</v>
      </c>
    </row>
    <row r="11" spans="1:17" x14ac:dyDescent="0.2">
      <c r="A11">
        <f>Source!A33</f>
        <v>17</v>
      </c>
      <c r="C11">
        <v>3</v>
      </c>
      <c r="D11">
        <v>0</v>
      </c>
      <c r="E11">
        <f>SmtRes!AV12</f>
        <v>0</v>
      </c>
      <c r="F11" t="str">
        <f>SmtRes!I12</f>
        <v>21.1-25-13</v>
      </c>
      <c r="G11" t="str">
        <f>SmtRes!K12</f>
        <v>Вода</v>
      </c>
      <c r="H11" t="str">
        <f>SmtRes!O12</f>
        <v>м3</v>
      </c>
      <c r="I11">
        <f>SmtRes!Y12*Source!I33</f>
        <v>0.375</v>
      </c>
      <c r="J11">
        <f>SmtRes!AO12</f>
        <v>1</v>
      </c>
      <c r="K11">
        <f>SmtRes!AE12</f>
        <v>29.98</v>
      </c>
      <c r="L11">
        <f t="shared" si="0"/>
        <v>11.2425</v>
      </c>
      <c r="M11">
        <f>SmtRes!AA12</f>
        <v>29.98</v>
      </c>
      <c r="N11">
        <f t="shared" si="1"/>
        <v>11.2425</v>
      </c>
      <c r="O11">
        <f>SmtRes!X12</f>
        <v>1653821073</v>
      </c>
      <c r="P11">
        <v>1029078353</v>
      </c>
      <c r="Q11">
        <v>311962904</v>
      </c>
    </row>
    <row r="12" spans="1:17" x14ac:dyDescent="0.2">
      <c r="A12">
        <f>Source!A33</f>
        <v>17</v>
      </c>
      <c r="C12">
        <v>3</v>
      </c>
      <c r="D12">
        <v>0</v>
      </c>
      <c r="E12">
        <f>SmtRes!AV11</f>
        <v>0</v>
      </c>
      <c r="F12" t="str">
        <f>SmtRes!I11</f>
        <v>21.1-12-45</v>
      </c>
      <c r="G12" t="str">
        <f>SmtRes!K11</f>
        <v>Щебень из естественного камня для строительных работ, рядовой, марка 300-200</v>
      </c>
      <c r="H12" t="str">
        <f>SmtRes!O11</f>
        <v>м3</v>
      </c>
      <c r="I12">
        <f>SmtRes!Y11*Source!I33</f>
        <v>2.875</v>
      </c>
      <c r="J12">
        <f>SmtRes!AO11</f>
        <v>1</v>
      </c>
      <c r="K12">
        <f>SmtRes!AE11</f>
        <v>1383.28</v>
      </c>
      <c r="L12">
        <f t="shared" si="0"/>
        <v>3976.93</v>
      </c>
      <c r="M12">
        <f>SmtRes!AA11</f>
        <v>1383.28</v>
      </c>
      <c r="N12">
        <f t="shared" si="1"/>
        <v>3976.93</v>
      </c>
      <c r="O12">
        <f>SmtRes!X11</f>
        <v>259637600</v>
      </c>
      <c r="P12">
        <v>-1321653008</v>
      </c>
      <c r="Q12">
        <v>142583557</v>
      </c>
    </row>
    <row r="13" spans="1:17" x14ac:dyDescent="0.2">
      <c r="A13">
        <f>Source!A34</f>
        <v>17</v>
      </c>
      <c r="C13">
        <v>3</v>
      </c>
      <c r="D13">
        <v>0</v>
      </c>
      <c r="E13">
        <f>SmtRes!AV17</f>
        <v>0</v>
      </c>
      <c r="F13" t="str">
        <f>SmtRes!I17</f>
        <v>21.1-4-9</v>
      </c>
      <c r="G13" t="str">
        <f>SmtRes!K17</f>
        <v>Керосин</v>
      </c>
      <c r="H13" t="str">
        <f>SmtRes!O17</f>
        <v>т</v>
      </c>
      <c r="I13">
        <f>SmtRes!Y17*Source!I34</f>
        <v>9.6000000000000002E-4</v>
      </c>
      <c r="J13">
        <f>SmtRes!AO17</f>
        <v>1</v>
      </c>
      <c r="K13">
        <f>SmtRes!AE17</f>
        <v>47985.31</v>
      </c>
      <c r="L13">
        <f t="shared" si="0"/>
        <v>46.0658976</v>
      </c>
      <c r="M13">
        <f>SmtRes!AA17</f>
        <v>47985.31</v>
      </c>
      <c r="N13">
        <f t="shared" si="1"/>
        <v>46.0658976</v>
      </c>
      <c r="O13">
        <f>SmtRes!X17</f>
        <v>2079485835</v>
      </c>
      <c r="P13">
        <v>-2036202037</v>
      </c>
      <c r="Q13">
        <v>1981863805</v>
      </c>
    </row>
    <row r="14" spans="1:17" x14ac:dyDescent="0.2">
      <c r="A14">
        <f>Source!A34</f>
        <v>17</v>
      </c>
      <c r="C14">
        <v>3</v>
      </c>
      <c r="D14">
        <v>0</v>
      </c>
      <c r="E14">
        <f>SmtRes!AV16</f>
        <v>0</v>
      </c>
      <c r="F14" t="str">
        <f>SmtRes!I16</f>
        <v>21.1-20-7</v>
      </c>
      <c r="G14" t="str">
        <f>SmtRes!K16</f>
        <v>Ветошь</v>
      </c>
      <c r="H14" t="str">
        <f>SmtRes!O16</f>
        <v>кг</v>
      </c>
      <c r="I14">
        <f>SmtRes!Y16*Source!I34</f>
        <v>4.0000000000000001E-3</v>
      </c>
      <c r="J14">
        <f>SmtRes!AO16</f>
        <v>1</v>
      </c>
      <c r="K14">
        <f>SmtRes!AE16</f>
        <v>28.66</v>
      </c>
      <c r="L14">
        <f t="shared" si="0"/>
        <v>0.11464000000000001</v>
      </c>
      <c r="M14">
        <f>SmtRes!AA16</f>
        <v>28.66</v>
      </c>
      <c r="N14">
        <f t="shared" si="1"/>
        <v>0.11464000000000001</v>
      </c>
      <c r="O14">
        <f>SmtRes!X16</f>
        <v>-613561335</v>
      </c>
      <c r="P14">
        <v>1198111763</v>
      </c>
      <c r="Q14">
        <v>1578595315</v>
      </c>
    </row>
    <row r="15" spans="1:17" x14ac:dyDescent="0.2">
      <c r="A15">
        <f>Source!A34</f>
        <v>17</v>
      </c>
      <c r="C15">
        <v>3</v>
      </c>
      <c r="D15">
        <v>0</v>
      </c>
      <c r="E15">
        <f>SmtRes!AV15</f>
        <v>0</v>
      </c>
      <c r="F15" t="str">
        <f>SmtRes!I15</f>
        <v>21.1-1-75</v>
      </c>
      <c r="G15" t="str">
        <f>SmtRes!K15</f>
        <v>Мастика клеящая морозостойкая, марка МБ-50, битумно-масляная</v>
      </c>
      <c r="H15" t="str">
        <f>SmtRes!O15</f>
        <v>т</v>
      </c>
      <c r="I15">
        <f>SmtRes!Y15*Source!I34</f>
        <v>9.5999999999999992E-3</v>
      </c>
      <c r="J15">
        <f>SmtRes!AO15</f>
        <v>1</v>
      </c>
      <c r="K15">
        <f>SmtRes!AE15</f>
        <v>39414.99</v>
      </c>
      <c r="L15">
        <f t="shared" si="0"/>
        <v>378.38390399999997</v>
      </c>
      <c r="M15">
        <f>SmtRes!AA15</f>
        <v>39414.99</v>
      </c>
      <c r="N15">
        <f t="shared" si="1"/>
        <v>378.38390399999997</v>
      </c>
      <c r="O15">
        <f>SmtRes!X15</f>
        <v>-1051249692</v>
      </c>
      <c r="P15">
        <v>-1328259186</v>
      </c>
      <c r="Q15">
        <v>1650487666</v>
      </c>
    </row>
    <row r="16" spans="1:17" x14ac:dyDescent="0.2">
      <c r="A16">
        <f>Source!A34</f>
        <v>17</v>
      </c>
      <c r="C16">
        <v>3</v>
      </c>
      <c r="D16">
        <v>0</v>
      </c>
      <c r="E16">
        <f>SmtRes!AV14</f>
        <v>0</v>
      </c>
      <c r="F16" t="str">
        <f>SmtRes!I14</f>
        <v>21.1-1-5</v>
      </c>
      <c r="G16" t="str">
        <f>SmtRes!K14</f>
        <v>Битумы нефтяные, строительные марка БН, БНСК</v>
      </c>
      <c r="H16" t="str">
        <f>SmtRes!O14</f>
        <v>т</v>
      </c>
      <c r="I16">
        <f>SmtRes!Y14*Source!I34</f>
        <v>6.4000000000000005E-4</v>
      </c>
      <c r="J16">
        <f>SmtRes!AO14</f>
        <v>1</v>
      </c>
      <c r="K16">
        <f>SmtRes!AE14</f>
        <v>13728.45</v>
      </c>
      <c r="L16">
        <f t="shared" si="0"/>
        <v>8.786208000000002</v>
      </c>
      <c r="M16">
        <f>SmtRes!AA14</f>
        <v>13728.45</v>
      </c>
      <c r="N16">
        <f t="shared" si="1"/>
        <v>8.786208000000002</v>
      </c>
      <c r="O16">
        <f>SmtRes!X14</f>
        <v>1100087543</v>
      </c>
      <c r="P16">
        <v>-1660089082</v>
      </c>
      <c r="Q16">
        <v>1981564075</v>
      </c>
    </row>
    <row r="17" spans="1:17" x14ac:dyDescent="0.2">
      <c r="A17">
        <f>Source!A35</f>
        <v>17</v>
      </c>
      <c r="C17">
        <v>3</v>
      </c>
      <c r="D17">
        <v>0</v>
      </c>
      <c r="E17">
        <f>SmtRes!AV22</f>
        <v>0</v>
      </c>
      <c r="F17" t="str">
        <f>SmtRes!I22</f>
        <v>21.1-4-9</v>
      </c>
      <c r="G17" t="str">
        <f>SmtRes!K22</f>
        <v>Керосин</v>
      </c>
      <c r="H17" t="str">
        <f>SmtRes!O22</f>
        <v>т</v>
      </c>
      <c r="I17">
        <f>SmtRes!Y22*Source!I35</f>
        <v>1.6279999999999999E-2</v>
      </c>
      <c r="J17">
        <f>SmtRes!AO22</f>
        <v>1</v>
      </c>
      <c r="K17">
        <f>SmtRes!AE22</f>
        <v>47985.31</v>
      </c>
      <c r="L17">
        <f t="shared" si="0"/>
        <v>781.20084679999991</v>
      </c>
      <c r="M17">
        <f>SmtRes!AA22</f>
        <v>47985.31</v>
      </c>
      <c r="N17">
        <f t="shared" si="1"/>
        <v>781.20084679999991</v>
      </c>
      <c r="O17">
        <f>SmtRes!X22</f>
        <v>2079485835</v>
      </c>
      <c r="P17">
        <v>-2036202037</v>
      </c>
      <c r="Q17">
        <v>1981863805</v>
      </c>
    </row>
    <row r="18" spans="1:17" x14ac:dyDescent="0.2">
      <c r="A18">
        <f>Source!A35</f>
        <v>17</v>
      </c>
      <c r="C18">
        <v>3</v>
      </c>
      <c r="D18">
        <v>0</v>
      </c>
      <c r="E18">
        <f>SmtRes!AV21</f>
        <v>0</v>
      </c>
      <c r="F18" t="str">
        <f>SmtRes!I21</f>
        <v>21.1-1-5</v>
      </c>
      <c r="G18" t="str">
        <f>SmtRes!K21</f>
        <v>Битумы нефтяные, строительные марка БН, БНСК</v>
      </c>
      <c r="H18" t="str">
        <f>SmtRes!O21</f>
        <v>т</v>
      </c>
      <c r="I18">
        <f>SmtRes!Y21*Source!I35</f>
        <v>7.1040000000000001E-3</v>
      </c>
      <c r="J18">
        <f>SmtRes!AO21</f>
        <v>1</v>
      </c>
      <c r="K18">
        <f>SmtRes!AE21</f>
        <v>13728.45</v>
      </c>
      <c r="L18">
        <f t="shared" si="0"/>
        <v>97.526908800000001</v>
      </c>
      <c r="M18">
        <f>SmtRes!AA21</f>
        <v>13728.45</v>
      </c>
      <c r="N18">
        <f t="shared" si="1"/>
        <v>97.526908800000001</v>
      </c>
      <c r="O18">
        <f>SmtRes!X21</f>
        <v>1100087543</v>
      </c>
      <c r="P18">
        <v>-1660089082</v>
      </c>
      <c r="Q18">
        <v>1981564075</v>
      </c>
    </row>
    <row r="19" spans="1:17" x14ac:dyDescent="0.2">
      <c r="A19">
        <f>Source!A35</f>
        <v>17</v>
      </c>
      <c r="C19">
        <v>3</v>
      </c>
      <c r="D19">
        <v>0</v>
      </c>
      <c r="E19">
        <f>SmtRes!AV20</f>
        <v>0</v>
      </c>
      <c r="F19" t="str">
        <f>SmtRes!I20</f>
        <v>21.1-1-18</v>
      </c>
      <c r="G19" t="str">
        <f>SmtRes!K20</f>
        <v>Мастика герметизирующая нетвердеющая, строительная, битумно-атактическая, антикоррозийная</v>
      </c>
      <c r="H19" t="str">
        <f>SmtRes!O20</f>
        <v>т</v>
      </c>
      <c r="I19">
        <f>SmtRes!Y20*Source!I35</f>
        <v>8.5839999999999986E-2</v>
      </c>
      <c r="J19">
        <f>SmtRes!AO20</f>
        <v>1</v>
      </c>
      <c r="K19">
        <f>SmtRes!AE20</f>
        <v>127269.68</v>
      </c>
      <c r="L19">
        <f t="shared" si="0"/>
        <v>10924.829331199997</v>
      </c>
      <c r="M19">
        <f>SmtRes!AA20</f>
        <v>127269.68</v>
      </c>
      <c r="N19">
        <f t="shared" si="1"/>
        <v>10924.829331199997</v>
      </c>
      <c r="O19">
        <f>SmtRes!X20</f>
        <v>-645493017</v>
      </c>
      <c r="P19">
        <v>-1101574956</v>
      </c>
      <c r="Q19">
        <v>1774964724</v>
      </c>
    </row>
    <row r="20" spans="1:17" x14ac:dyDescent="0.2">
      <c r="A20">
        <f>Source!A36</f>
        <v>17</v>
      </c>
      <c r="C20">
        <v>3</v>
      </c>
      <c r="D20">
        <v>0</v>
      </c>
      <c r="E20">
        <f>SmtRes!AV26</f>
        <v>0</v>
      </c>
      <c r="F20" t="str">
        <f>SmtRes!I26</f>
        <v>21.3-2-16</v>
      </c>
      <c r="G20" t="str">
        <f>SmtRes!K26</f>
        <v>Растворы цементные, марка 150</v>
      </c>
      <c r="H20" t="str">
        <f>SmtRes!O26</f>
        <v>м3</v>
      </c>
      <c r="I20">
        <f>SmtRes!Y26*Source!I36</f>
        <v>0.60383999999999993</v>
      </c>
      <c r="J20">
        <f>SmtRes!AO26</f>
        <v>1</v>
      </c>
      <c r="K20">
        <f>SmtRes!AE26</f>
        <v>3079.71</v>
      </c>
      <c r="L20">
        <f t="shared" si="0"/>
        <v>1859.6520863999999</v>
      </c>
      <c r="M20">
        <f>SmtRes!AA26</f>
        <v>3079.71</v>
      </c>
      <c r="N20">
        <f t="shared" si="1"/>
        <v>1859.6520863999999</v>
      </c>
      <c r="O20">
        <f>SmtRes!X26</f>
        <v>-1742542958</v>
      </c>
      <c r="P20">
        <v>757260190</v>
      </c>
      <c r="Q20">
        <v>372698167</v>
      </c>
    </row>
    <row r="21" spans="1:17" x14ac:dyDescent="0.2">
      <c r="A21">
        <f>Source!A36</f>
        <v>17</v>
      </c>
      <c r="C21">
        <v>3</v>
      </c>
      <c r="D21">
        <v>0</v>
      </c>
      <c r="E21">
        <f>SmtRes!AV25</f>
        <v>0</v>
      </c>
      <c r="F21" t="str">
        <f>SmtRes!I25</f>
        <v>21.1-25-13</v>
      </c>
      <c r="G21" t="str">
        <f>SmtRes!K25</f>
        <v>Вода</v>
      </c>
      <c r="H21" t="str">
        <f>SmtRes!O25</f>
        <v>м3</v>
      </c>
      <c r="I21">
        <f>SmtRes!Y25*Source!I36</f>
        <v>1.036</v>
      </c>
      <c r="J21">
        <f>SmtRes!AO25</f>
        <v>1</v>
      </c>
      <c r="K21">
        <f>SmtRes!AE25</f>
        <v>29.98</v>
      </c>
      <c r="L21">
        <f t="shared" si="0"/>
        <v>31.059280000000001</v>
      </c>
      <c r="M21">
        <f>SmtRes!AA25</f>
        <v>29.98</v>
      </c>
      <c r="N21">
        <f t="shared" si="1"/>
        <v>31.059280000000001</v>
      </c>
      <c r="O21">
        <f>SmtRes!X25</f>
        <v>1653821073</v>
      </c>
      <c r="P21">
        <v>1029078353</v>
      </c>
      <c r="Q21">
        <v>311962904</v>
      </c>
    </row>
    <row r="22" spans="1:17" x14ac:dyDescent="0.2">
      <c r="A22">
        <f>Source!A37</f>
        <v>17</v>
      </c>
      <c r="C22">
        <v>3</v>
      </c>
      <c r="D22">
        <v>0</v>
      </c>
      <c r="E22">
        <f>SmtRes!AV29</f>
        <v>0</v>
      </c>
      <c r="F22" t="str">
        <f>SmtRes!I29</f>
        <v>21.3-2-16</v>
      </c>
      <c r="G22" t="str">
        <f>SmtRes!K29</f>
        <v>Растворы цементные, марка 150</v>
      </c>
      <c r="H22" t="str">
        <f>SmtRes!O29</f>
        <v>м3</v>
      </c>
      <c r="I22">
        <f>SmtRes!Y29*Source!I37</f>
        <v>0.75183999999999995</v>
      </c>
      <c r="J22">
        <f>SmtRes!AO29</f>
        <v>1</v>
      </c>
      <c r="K22">
        <f>SmtRes!AE29</f>
        <v>3079.71</v>
      </c>
      <c r="L22">
        <f t="shared" si="0"/>
        <v>2315.4491663999997</v>
      </c>
      <c r="M22">
        <f>SmtRes!AA29</f>
        <v>3079.71</v>
      </c>
      <c r="N22">
        <f t="shared" si="1"/>
        <v>2315.4491663999997</v>
      </c>
      <c r="O22">
        <f>SmtRes!X29</f>
        <v>-1742542958</v>
      </c>
      <c r="P22">
        <v>757260190</v>
      </c>
      <c r="Q22">
        <v>372698167</v>
      </c>
    </row>
    <row r="23" spans="1:17" x14ac:dyDescent="0.2">
      <c r="A23">
        <f>Source!A37</f>
        <v>17</v>
      </c>
      <c r="C23">
        <v>3</v>
      </c>
      <c r="D23">
        <v>0</v>
      </c>
      <c r="E23">
        <f>SmtRes!AV28</f>
        <v>0</v>
      </c>
      <c r="F23" t="str">
        <f>SmtRes!I28</f>
        <v>21.1-5-25</v>
      </c>
      <c r="G23" t="str">
        <f>SmtRes!K28</f>
        <v>Плитки керамические декорированные различными методами, квадратные, для полов, одноцветные</v>
      </c>
      <c r="H23" t="str">
        <f>SmtRes!O28</f>
        <v>м2</v>
      </c>
      <c r="I23">
        <f>SmtRes!Y28*Source!I37</f>
        <v>30.192</v>
      </c>
      <c r="J23">
        <f>SmtRes!AO28</f>
        <v>1</v>
      </c>
      <c r="K23">
        <f>SmtRes!AE28</f>
        <v>247.54</v>
      </c>
      <c r="L23">
        <f t="shared" si="0"/>
        <v>7473.72768</v>
      </c>
      <c r="M23">
        <f>SmtRes!AA28</f>
        <v>247.54</v>
      </c>
      <c r="N23">
        <f t="shared" si="1"/>
        <v>7473.72768</v>
      </c>
      <c r="O23">
        <f>SmtRes!X28</f>
        <v>-1117619532</v>
      </c>
      <c r="P23">
        <v>-838381964</v>
      </c>
      <c r="Q23">
        <v>1486582910</v>
      </c>
    </row>
    <row r="24" spans="1:17" x14ac:dyDescent="0.2">
      <c r="A24">
        <f>Source!A38</f>
        <v>17</v>
      </c>
      <c r="C24">
        <v>3</v>
      </c>
      <c r="D24">
        <v>0</v>
      </c>
      <c r="E24">
        <f>SmtRes!AV31</f>
        <v>0</v>
      </c>
      <c r="F24" t="str">
        <f>SmtRes!I31</f>
        <v>21.1-10-6</v>
      </c>
      <c r="G24" t="str">
        <f>SmtRes!K31</f>
        <v>Катанка (проволока катаная) общего назначения (углеродистая) кипящая и полуспокойная, марка БСт0, БСт1кп-3кп, БСт1пс-3пс, диаметр 5,5-6,5 мм</v>
      </c>
      <c r="H24" t="str">
        <f>SmtRes!O31</f>
        <v>т</v>
      </c>
      <c r="I24">
        <f>SmtRes!Y31*Source!I38</f>
        <v>0.11415599999999999</v>
      </c>
      <c r="J24">
        <f>SmtRes!AO31</f>
        <v>1</v>
      </c>
      <c r="K24">
        <f>SmtRes!AE31</f>
        <v>31493.279999999999</v>
      </c>
      <c r="L24">
        <f t="shared" si="0"/>
        <v>3595.1468716799995</v>
      </c>
      <c r="M24">
        <f>SmtRes!AA31</f>
        <v>31493.279999999999</v>
      </c>
      <c r="N24">
        <f t="shared" si="1"/>
        <v>3595.1468716799995</v>
      </c>
      <c r="O24">
        <f>SmtRes!X31</f>
        <v>1571432467</v>
      </c>
      <c r="P24">
        <v>-152462373</v>
      </c>
      <c r="Q24">
        <v>-484529225</v>
      </c>
    </row>
    <row r="25" spans="1:17" x14ac:dyDescent="0.2">
      <c r="A25">
        <f>Source!A39</f>
        <v>17</v>
      </c>
      <c r="C25">
        <v>3</v>
      </c>
      <c r="D25">
        <v>0</v>
      </c>
      <c r="E25">
        <f>SmtRes!AV33</f>
        <v>0</v>
      </c>
      <c r="F25" t="str">
        <f>SmtRes!I33</f>
        <v>21.3-2-3</v>
      </c>
      <c r="G25" t="str">
        <f>SmtRes!K33</f>
        <v>Раствор известковый, марка 4</v>
      </c>
      <c r="H25" t="str">
        <f>SmtRes!O33</f>
        <v>м3</v>
      </c>
      <c r="I25">
        <f>SmtRes!Y33*Source!I39</f>
        <v>0.68200000000000005</v>
      </c>
      <c r="J25">
        <f>SmtRes!AO33</f>
        <v>1</v>
      </c>
      <c r="K25">
        <f>SmtRes!AE33</f>
        <v>3388.43</v>
      </c>
      <c r="L25">
        <f t="shared" si="0"/>
        <v>2310.9092599999999</v>
      </c>
      <c r="M25">
        <f>SmtRes!AA33</f>
        <v>3388.43</v>
      </c>
      <c r="N25">
        <f t="shared" si="1"/>
        <v>2310.9092599999999</v>
      </c>
      <c r="O25">
        <f>SmtRes!X33</f>
        <v>2145706081</v>
      </c>
      <c r="P25">
        <v>1387758374</v>
      </c>
      <c r="Q25">
        <v>-1961902484</v>
      </c>
    </row>
    <row r="26" spans="1:17" x14ac:dyDescent="0.2">
      <c r="A26">
        <f>Source!A40</f>
        <v>17</v>
      </c>
      <c r="C26">
        <v>3</v>
      </c>
      <c r="D26">
        <v>0</v>
      </c>
      <c r="E26">
        <f>SmtRes!AV42</f>
        <v>0</v>
      </c>
      <c r="F26" t="str">
        <f>SmtRes!I42</f>
        <v>21.1-6-38</v>
      </c>
      <c r="G26" t="str">
        <f>SmtRes!K42</f>
        <v>Краски водно-дисперсионные поливинилацетатные, белые, марка ВД-ВА-27А, Э-ВА-27Т</v>
      </c>
      <c r="H26" t="str">
        <f>SmtRes!O42</f>
        <v>т</v>
      </c>
      <c r="I26">
        <f>SmtRes!Y42*Source!I40</f>
        <v>2.1265800000000001E-2</v>
      </c>
      <c r="J26">
        <f>SmtRes!AO42</f>
        <v>1</v>
      </c>
      <c r="K26">
        <f>SmtRes!AE42</f>
        <v>55020.23</v>
      </c>
      <c r="L26">
        <f t="shared" si="0"/>
        <v>1170.0492071340002</v>
      </c>
      <c r="M26">
        <f>SmtRes!AA42</f>
        <v>55020.23</v>
      </c>
      <c r="N26">
        <f t="shared" si="1"/>
        <v>1170.0492071340002</v>
      </c>
      <c r="O26">
        <f>SmtRes!X42</f>
        <v>-1082216174</v>
      </c>
      <c r="P26">
        <v>-1575513330</v>
      </c>
      <c r="Q26">
        <v>76339368</v>
      </c>
    </row>
    <row r="27" spans="1:17" x14ac:dyDescent="0.2">
      <c r="A27">
        <f>Source!A40</f>
        <v>17</v>
      </c>
      <c r="C27">
        <v>3</v>
      </c>
      <c r="D27">
        <v>0</v>
      </c>
      <c r="E27">
        <f>SmtRes!AV41</f>
        <v>0</v>
      </c>
      <c r="F27" t="str">
        <f>SmtRes!I41</f>
        <v>21.1-25-88</v>
      </c>
      <c r="G27" t="str">
        <f>SmtRes!K41</f>
        <v>Клей малярный</v>
      </c>
      <c r="H27" t="str">
        <f>SmtRes!O41</f>
        <v>т</v>
      </c>
      <c r="I27">
        <f>SmtRes!Y41*Source!I40</f>
        <v>7.7128199999999998E-4</v>
      </c>
      <c r="J27">
        <f>SmtRes!AO41</f>
        <v>1</v>
      </c>
      <c r="K27">
        <f>SmtRes!AE41</f>
        <v>398091.73</v>
      </c>
      <c r="L27">
        <f t="shared" si="0"/>
        <v>307.04098569785998</v>
      </c>
      <c r="M27">
        <f>SmtRes!AA41</f>
        <v>398091.73</v>
      </c>
      <c r="N27">
        <f t="shared" si="1"/>
        <v>307.04098569785998</v>
      </c>
      <c r="O27">
        <f>SmtRes!X41</f>
        <v>-1979692298</v>
      </c>
      <c r="P27">
        <v>-1688540978</v>
      </c>
      <c r="Q27">
        <v>1388669198</v>
      </c>
    </row>
    <row r="28" spans="1:17" x14ac:dyDescent="0.2">
      <c r="A28">
        <f>Source!A40</f>
        <v>17</v>
      </c>
      <c r="C28">
        <v>3</v>
      </c>
      <c r="D28">
        <v>0</v>
      </c>
      <c r="E28">
        <f>SmtRes!AV40</f>
        <v>0</v>
      </c>
      <c r="F28" t="str">
        <f>SmtRes!I40</f>
        <v>21.1-25-407</v>
      </c>
      <c r="G28" t="str">
        <f>SmtRes!K40</f>
        <v>Шпатлевка масляно-клеевая универсальная</v>
      </c>
      <c r="H28" t="str">
        <f>SmtRes!O40</f>
        <v>т</v>
      </c>
      <c r="I28">
        <f>SmtRes!Y40*Source!I40</f>
        <v>2.0313600000000003E-3</v>
      </c>
      <c r="J28">
        <f>SmtRes!AO40</f>
        <v>1</v>
      </c>
      <c r="K28">
        <f>SmtRes!AE40</f>
        <v>15222.65</v>
      </c>
      <c r="L28">
        <f t="shared" si="0"/>
        <v>30.922682304000002</v>
      </c>
      <c r="M28">
        <f>SmtRes!AA40</f>
        <v>15222.65</v>
      </c>
      <c r="N28">
        <f t="shared" si="1"/>
        <v>30.922682304000002</v>
      </c>
      <c r="O28">
        <f>SmtRes!X40</f>
        <v>843538113</v>
      </c>
      <c r="P28">
        <v>-1383085302</v>
      </c>
      <c r="Q28">
        <v>-41669266</v>
      </c>
    </row>
    <row r="29" spans="1:17" x14ac:dyDescent="0.2">
      <c r="A29">
        <f>Source!A40</f>
        <v>17</v>
      </c>
      <c r="C29">
        <v>3</v>
      </c>
      <c r="D29">
        <v>0</v>
      </c>
      <c r="E29">
        <f>SmtRes!AV39</f>
        <v>0</v>
      </c>
      <c r="F29" t="str">
        <f>SmtRes!I39</f>
        <v>21.1-25-388</v>
      </c>
      <c r="G29" t="str">
        <f>SmtRes!K39</f>
        <v>Шкурка шлифовальная на бумажной основе</v>
      </c>
      <c r="H29" t="str">
        <f>SmtRes!O39</f>
        <v>м2</v>
      </c>
      <c r="I29">
        <f>SmtRes!Y39*Source!I40</f>
        <v>0.25392000000000003</v>
      </c>
      <c r="J29">
        <f>SmtRes!AO39</f>
        <v>1</v>
      </c>
      <c r="K29">
        <f>SmtRes!AE39</f>
        <v>165.36</v>
      </c>
      <c r="L29">
        <f t="shared" si="0"/>
        <v>41.988211200000009</v>
      </c>
      <c r="M29">
        <f>SmtRes!AA39</f>
        <v>165.36</v>
      </c>
      <c r="N29">
        <f t="shared" si="1"/>
        <v>41.988211200000009</v>
      </c>
      <c r="O29">
        <f>SmtRes!X39</f>
        <v>899841616</v>
      </c>
      <c r="P29">
        <v>1317348351</v>
      </c>
      <c r="Q29">
        <v>-1502172731</v>
      </c>
    </row>
    <row r="30" spans="1:17" x14ac:dyDescent="0.2">
      <c r="A30">
        <f>Source!A40</f>
        <v>17</v>
      </c>
      <c r="C30">
        <v>3</v>
      </c>
      <c r="D30">
        <v>0</v>
      </c>
      <c r="E30">
        <f>SmtRes!AV38</f>
        <v>0</v>
      </c>
      <c r="F30" t="str">
        <f>SmtRes!I38</f>
        <v>21.1-25-193</v>
      </c>
      <c r="G30" t="str">
        <f>SmtRes!K38</f>
        <v>Мыло твердое</v>
      </c>
      <c r="H30" t="str">
        <f>SmtRes!O38</f>
        <v>т</v>
      </c>
      <c r="I30">
        <f>SmtRes!Y38*Source!I40</f>
        <v>2.0313600000000003E-4</v>
      </c>
      <c r="J30">
        <f>SmtRes!AO38</f>
        <v>1</v>
      </c>
      <c r="K30">
        <f>SmtRes!AE38</f>
        <v>35067.730000000003</v>
      </c>
      <c r="L30">
        <f t="shared" si="0"/>
        <v>7.1235184012800019</v>
      </c>
      <c r="M30">
        <f>SmtRes!AA38</f>
        <v>35067.730000000003</v>
      </c>
      <c r="N30">
        <f t="shared" si="1"/>
        <v>7.1235184012800019</v>
      </c>
      <c r="O30">
        <f>SmtRes!X38</f>
        <v>-1485000216</v>
      </c>
      <c r="P30">
        <v>-1580368824</v>
      </c>
      <c r="Q30">
        <v>-1643172182</v>
      </c>
    </row>
    <row r="31" spans="1:17" x14ac:dyDescent="0.2">
      <c r="A31">
        <f>Source!A40</f>
        <v>17</v>
      </c>
      <c r="C31">
        <v>3</v>
      </c>
      <c r="D31">
        <v>0</v>
      </c>
      <c r="E31">
        <f>SmtRes!AV37</f>
        <v>0</v>
      </c>
      <c r="F31" t="str">
        <f>SmtRes!I37</f>
        <v>21.1-25-187</v>
      </c>
      <c r="G31" t="str">
        <f>SmtRes!K37</f>
        <v>Мел молотый</v>
      </c>
      <c r="H31" t="str">
        <f>SmtRes!O37</f>
        <v>т</v>
      </c>
      <c r="I31">
        <f>SmtRes!Y37*Source!I40</f>
        <v>3.8088000000000002E-3</v>
      </c>
      <c r="J31">
        <f>SmtRes!AO37</f>
        <v>1</v>
      </c>
      <c r="K31">
        <f>SmtRes!AE37</f>
        <v>2393.4699999999998</v>
      </c>
      <c r="L31">
        <f t="shared" si="0"/>
        <v>9.1162485360000005</v>
      </c>
      <c r="M31">
        <f>SmtRes!AA37</f>
        <v>2393.4699999999998</v>
      </c>
      <c r="N31">
        <f t="shared" si="1"/>
        <v>9.1162485360000005</v>
      </c>
      <c r="O31">
        <f>SmtRes!X37</f>
        <v>-1580207076</v>
      </c>
      <c r="P31">
        <v>1646003502</v>
      </c>
      <c r="Q31">
        <v>747461031</v>
      </c>
    </row>
    <row r="32" spans="1:17" x14ac:dyDescent="0.2">
      <c r="A32">
        <f>Source!A40</f>
        <v>17</v>
      </c>
      <c r="C32">
        <v>3</v>
      </c>
      <c r="D32">
        <v>0</v>
      </c>
      <c r="E32">
        <f>SmtRes!AV36</f>
        <v>0</v>
      </c>
      <c r="F32" t="str">
        <f>SmtRes!I36</f>
        <v>21.1-25-13</v>
      </c>
      <c r="G32" t="str">
        <f>SmtRes!K36</f>
        <v>Вода</v>
      </c>
      <c r="H32" t="str">
        <f>SmtRes!O36</f>
        <v>м3</v>
      </c>
      <c r="I32">
        <f>SmtRes!Y36*Source!I40</f>
        <v>7.6176000000000008E-2</v>
      </c>
      <c r="J32">
        <f>SmtRes!AO36</f>
        <v>1</v>
      </c>
      <c r="K32">
        <f>SmtRes!AE36</f>
        <v>29.98</v>
      </c>
      <c r="L32">
        <f t="shared" si="0"/>
        <v>2.2837564800000001</v>
      </c>
      <c r="M32">
        <f>SmtRes!AA36</f>
        <v>29.98</v>
      </c>
      <c r="N32">
        <f t="shared" si="1"/>
        <v>2.2837564800000001</v>
      </c>
      <c r="O32">
        <f>SmtRes!X36</f>
        <v>1653821073</v>
      </c>
      <c r="P32">
        <v>1029078353</v>
      </c>
      <c r="Q32">
        <v>311962904</v>
      </c>
    </row>
    <row r="33" spans="1:17" x14ac:dyDescent="0.2">
      <c r="A33">
        <f>Source!A41</f>
        <v>17</v>
      </c>
      <c r="C33">
        <v>3</v>
      </c>
      <c r="D33">
        <v>0</v>
      </c>
      <c r="E33">
        <f>SmtRes!AV50</f>
        <v>0</v>
      </c>
      <c r="F33" t="str">
        <f>SmtRes!I50</f>
        <v>21.1-6-38</v>
      </c>
      <c r="G33" t="str">
        <f>SmtRes!K50</f>
        <v>Краски водно-дисперсионные поливинилацетатные, белые, марка ВД-ВА-27А, Э-ВА-27Т</v>
      </c>
      <c r="H33" t="str">
        <f>SmtRes!O50</f>
        <v>т</v>
      </c>
      <c r="I33">
        <f>SmtRes!Y50*Source!I41</f>
        <v>1.6482E-2</v>
      </c>
      <c r="J33">
        <f>SmtRes!AO50</f>
        <v>1</v>
      </c>
      <c r="K33">
        <f>SmtRes!AE50</f>
        <v>55020.23</v>
      </c>
      <c r="L33">
        <f t="shared" si="0"/>
        <v>906.84343086000001</v>
      </c>
      <c r="M33">
        <f>SmtRes!AA50</f>
        <v>55020.23</v>
      </c>
      <c r="N33">
        <f t="shared" si="1"/>
        <v>906.84343086000001</v>
      </c>
      <c r="O33">
        <f>SmtRes!X50</f>
        <v>-1082216174</v>
      </c>
      <c r="P33">
        <v>-1575513330</v>
      </c>
      <c r="Q33">
        <v>76339368</v>
      </c>
    </row>
    <row r="34" spans="1:17" x14ac:dyDescent="0.2">
      <c r="A34">
        <f>Source!A41</f>
        <v>17</v>
      </c>
      <c r="C34">
        <v>3</v>
      </c>
      <c r="D34">
        <v>0</v>
      </c>
      <c r="E34">
        <f>SmtRes!AV49</f>
        <v>0</v>
      </c>
      <c r="F34" t="str">
        <f>SmtRes!I49</f>
        <v>21.1-25-88</v>
      </c>
      <c r="G34" t="str">
        <f>SmtRes!K49</f>
        <v>Клей малярный</v>
      </c>
      <c r="H34" t="str">
        <f>SmtRes!O49</f>
        <v>т</v>
      </c>
      <c r="I34">
        <f>SmtRes!Y49*Source!I41</f>
        <v>5.9778000000000001E-4</v>
      </c>
      <c r="J34">
        <f>SmtRes!AO49</f>
        <v>1</v>
      </c>
      <c r="K34">
        <f>SmtRes!AE49</f>
        <v>398091.73</v>
      </c>
      <c r="L34">
        <f t="shared" si="0"/>
        <v>237.97127435939998</v>
      </c>
      <c r="M34">
        <f>SmtRes!AA49</f>
        <v>398091.73</v>
      </c>
      <c r="N34">
        <f t="shared" si="1"/>
        <v>237.97127435939998</v>
      </c>
      <c r="O34">
        <f>SmtRes!X49</f>
        <v>-1979692298</v>
      </c>
      <c r="P34">
        <v>-1688540978</v>
      </c>
      <c r="Q34">
        <v>1388669198</v>
      </c>
    </row>
    <row r="35" spans="1:17" x14ac:dyDescent="0.2">
      <c r="A35">
        <f>Source!A41</f>
        <v>17</v>
      </c>
      <c r="C35">
        <v>3</v>
      </c>
      <c r="D35">
        <v>0</v>
      </c>
      <c r="E35">
        <f>SmtRes!AV48</f>
        <v>0</v>
      </c>
      <c r="F35" t="str">
        <f>SmtRes!I48</f>
        <v>21.1-25-407</v>
      </c>
      <c r="G35" t="str">
        <f>SmtRes!K48</f>
        <v>Шпатлевка масляно-клеевая универсальная</v>
      </c>
      <c r="H35" t="str">
        <f>SmtRes!O48</f>
        <v>т</v>
      </c>
      <c r="I35">
        <f>SmtRes!Y48*Source!I41</f>
        <v>1.6727999999999999E-3</v>
      </c>
      <c r="J35">
        <f>SmtRes!AO48</f>
        <v>1</v>
      </c>
      <c r="K35">
        <f>SmtRes!AE48</f>
        <v>15222.65</v>
      </c>
      <c r="L35">
        <f t="shared" si="0"/>
        <v>25.464448919999999</v>
      </c>
      <c r="M35">
        <f>SmtRes!AA48</f>
        <v>15222.65</v>
      </c>
      <c r="N35">
        <f t="shared" si="1"/>
        <v>25.464448919999999</v>
      </c>
      <c r="O35">
        <f>SmtRes!X48</f>
        <v>843538113</v>
      </c>
      <c r="P35">
        <v>-1383085302</v>
      </c>
      <c r="Q35">
        <v>-41669266</v>
      </c>
    </row>
    <row r="36" spans="1:17" x14ac:dyDescent="0.2">
      <c r="A36">
        <f>Source!A41</f>
        <v>17</v>
      </c>
      <c r="C36">
        <v>3</v>
      </c>
      <c r="D36">
        <v>0</v>
      </c>
      <c r="E36">
        <f>SmtRes!AV47</f>
        <v>0</v>
      </c>
      <c r="F36" t="str">
        <f>SmtRes!I47</f>
        <v>21.1-25-388</v>
      </c>
      <c r="G36" t="str">
        <f>SmtRes!K47</f>
        <v>Шкурка шлифовальная на бумажной основе</v>
      </c>
      <c r="H36" t="str">
        <f>SmtRes!O47</f>
        <v>м2</v>
      </c>
      <c r="I36">
        <f>SmtRes!Y47*Source!I41</f>
        <v>0.39360000000000001</v>
      </c>
      <c r="J36">
        <f>SmtRes!AO47</f>
        <v>1</v>
      </c>
      <c r="K36">
        <f>SmtRes!AE47</f>
        <v>165.36</v>
      </c>
      <c r="L36">
        <f t="shared" si="0"/>
        <v>65.085696000000013</v>
      </c>
      <c r="M36">
        <f>SmtRes!AA47</f>
        <v>165.36</v>
      </c>
      <c r="N36">
        <f t="shared" si="1"/>
        <v>65.085696000000013</v>
      </c>
      <c r="O36">
        <f>SmtRes!X47</f>
        <v>899841616</v>
      </c>
      <c r="P36">
        <v>1317348351</v>
      </c>
      <c r="Q36">
        <v>-1502172731</v>
      </c>
    </row>
    <row r="37" spans="1:17" x14ac:dyDescent="0.2">
      <c r="A37">
        <f>Source!A41</f>
        <v>17</v>
      </c>
      <c r="C37">
        <v>3</v>
      </c>
      <c r="D37">
        <v>0</v>
      </c>
      <c r="E37">
        <f>SmtRes!AV46</f>
        <v>0</v>
      </c>
      <c r="F37" t="str">
        <f>SmtRes!I46</f>
        <v>21.1-25-193</v>
      </c>
      <c r="G37" t="str">
        <f>SmtRes!K46</f>
        <v>Мыло твердое</v>
      </c>
      <c r="H37" t="str">
        <f>SmtRes!O46</f>
        <v>т</v>
      </c>
      <c r="I37">
        <f>SmtRes!Y46*Source!I41</f>
        <v>1.5744000000000001E-4</v>
      </c>
      <c r="J37">
        <f>SmtRes!AO46</f>
        <v>1</v>
      </c>
      <c r="K37">
        <f>SmtRes!AE46</f>
        <v>35067.730000000003</v>
      </c>
      <c r="L37">
        <f t="shared" si="0"/>
        <v>5.521063411200001</v>
      </c>
      <c r="M37">
        <f>SmtRes!AA46</f>
        <v>35067.730000000003</v>
      </c>
      <c r="N37">
        <f t="shared" si="1"/>
        <v>5.521063411200001</v>
      </c>
      <c r="O37">
        <f>SmtRes!X46</f>
        <v>-1485000216</v>
      </c>
      <c r="P37">
        <v>-1580368824</v>
      </c>
      <c r="Q37">
        <v>-1643172182</v>
      </c>
    </row>
    <row r="38" spans="1:17" x14ac:dyDescent="0.2">
      <c r="A38">
        <f>Source!A41</f>
        <v>17</v>
      </c>
      <c r="C38">
        <v>3</v>
      </c>
      <c r="D38">
        <v>0</v>
      </c>
      <c r="E38">
        <f>SmtRes!AV45</f>
        <v>0</v>
      </c>
      <c r="F38" t="str">
        <f>SmtRes!I45</f>
        <v>21.1-25-187</v>
      </c>
      <c r="G38" t="str">
        <f>SmtRes!K45</f>
        <v>Мел молотый</v>
      </c>
      <c r="H38" t="str">
        <f>SmtRes!O45</f>
        <v>т</v>
      </c>
      <c r="I38">
        <f>SmtRes!Y45*Source!I41</f>
        <v>2.9520000000000002E-3</v>
      </c>
      <c r="J38">
        <f>SmtRes!AO45</f>
        <v>1</v>
      </c>
      <c r="K38">
        <f>SmtRes!AE45</f>
        <v>2393.4699999999998</v>
      </c>
      <c r="L38">
        <f t="shared" si="0"/>
        <v>7.0655234399999998</v>
      </c>
      <c r="M38">
        <f>SmtRes!AA45</f>
        <v>2393.4699999999998</v>
      </c>
      <c r="N38">
        <f t="shared" si="1"/>
        <v>7.0655234399999998</v>
      </c>
      <c r="O38">
        <f>SmtRes!X45</f>
        <v>-1580207076</v>
      </c>
      <c r="P38">
        <v>1646003502</v>
      </c>
      <c r="Q38">
        <v>747461031</v>
      </c>
    </row>
    <row r="39" spans="1:17" x14ac:dyDescent="0.2">
      <c r="A39">
        <f>Source!A41</f>
        <v>17</v>
      </c>
      <c r="C39">
        <v>3</v>
      </c>
      <c r="D39">
        <v>0</v>
      </c>
      <c r="E39">
        <f>SmtRes!AV44</f>
        <v>0</v>
      </c>
      <c r="F39" t="str">
        <f>SmtRes!I44</f>
        <v>21.1-25-13</v>
      </c>
      <c r="G39" t="str">
        <f>SmtRes!K44</f>
        <v>Вода</v>
      </c>
      <c r="H39" t="str">
        <f>SmtRes!O44</f>
        <v>м3</v>
      </c>
      <c r="I39">
        <f>SmtRes!Y44*Source!I41</f>
        <v>5.9039999999999995E-2</v>
      </c>
      <c r="J39">
        <f>SmtRes!AO44</f>
        <v>1</v>
      </c>
      <c r="K39">
        <f>SmtRes!AE44</f>
        <v>29.98</v>
      </c>
      <c r="L39">
        <f t="shared" si="0"/>
        <v>1.7700191999999999</v>
      </c>
      <c r="M39">
        <f>SmtRes!AA44</f>
        <v>29.98</v>
      </c>
      <c r="N39">
        <f t="shared" si="1"/>
        <v>1.7700191999999999</v>
      </c>
      <c r="O39">
        <f>SmtRes!X44</f>
        <v>1653821073</v>
      </c>
      <c r="P39">
        <v>1029078353</v>
      </c>
      <c r="Q39">
        <v>311962904</v>
      </c>
    </row>
    <row r="40" spans="1:17" x14ac:dyDescent="0.2">
      <c r="A40">
        <f>Source!A42</f>
        <v>17</v>
      </c>
      <c r="C40">
        <v>3</v>
      </c>
      <c r="D40">
        <v>0</v>
      </c>
      <c r="E40">
        <f>SmtRes!AV63</f>
        <v>0</v>
      </c>
      <c r="F40" t="str">
        <f>SmtRes!I63</f>
        <v>21.7-3-54</v>
      </c>
      <c r="G40" t="str">
        <f>SmtRes!K63</f>
        <v>Сверло с алмазным покрытием, диаметр 6 мм</v>
      </c>
      <c r="H40" t="str">
        <f>SmtRes!O63</f>
        <v>шт.</v>
      </c>
      <c r="I40">
        <f>SmtRes!Y63*Source!I42</f>
        <v>0.96</v>
      </c>
      <c r="J40">
        <f>SmtRes!AO63</f>
        <v>1</v>
      </c>
      <c r="K40">
        <f>SmtRes!AE63</f>
        <v>497.86</v>
      </c>
      <c r="L40">
        <f t="shared" si="0"/>
        <v>477.94560000000001</v>
      </c>
      <c r="M40">
        <f>SmtRes!AA63</f>
        <v>497.86</v>
      </c>
      <c r="N40">
        <f t="shared" si="1"/>
        <v>477.94560000000001</v>
      </c>
      <c r="O40">
        <f>SmtRes!X63</f>
        <v>818678808</v>
      </c>
      <c r="P40">
        <v>-1875582038</v>
      </c>
      <c r="Q40">
        <v>1864837296</v>
      </c>
    </row>
    <row r="41" spans="1:17" x14ac:dyDescent="0.2">
      <c r="A41">
        <f>Source!A42</f>
        <v>17</v>
      </c>
      <c r="C41">
        <v>3</v>
      </c>
      <c r="D41">
        <v>0</v>
      </c>
      <c r="E41">
        <f>SmtRes!AV62</f>
        <v>0</v>
      </c>
      <c r="F41" t="str">
        <f>SmtRes!I62</f>
        <v>21.1-25-764</v>
      </c>
      <c r="G41" t="str">
        <f>SmtRes!K62</f>
        <v>Кабель-каналы, размер 20х12,5 мм: накладки стыковые</v>
      </c>
      <c r="H41" t="str">
        <f>SmtRes!O62</f>
        <v>1000 шт.</v>
      </c>
      <c r="I41">
        <f>SmtRes!Y62*Source!I42</f>
        <v>9.6000000000000002E-4</v>
      </c>
      <c r="J41">
        <f>SmtRes!AO62</f>
        <v>1</v>
      </c>
      <c r="K41">
        <f>SmtRes!AE62</f>
        <v>10386.299999999999</v>
      </c>
      <c r="L41">
        <f t="shared" si="0"/>
        <v>9.9708480000000002</v>
      </c>
      <c r="M41">
        <f>SmtRes!AA62</f>
        <v>10386.299999999999</v>
      </c>
      <c r="N41">
        <f t="shared" si="1"/>
        <v>9.9708480000000002</v>
      </c>
      <c r="O41">
        <f>SmtRes!X62</f>
        <v>-2125168460</v>
      </c>
      <c r="P41">
        <v>-594453085</v>
      </c>
      <c r="Q41">
        <v>-789110130</v>
      </c>
    </row>
    <row r="42" spans="1:17" x14ac:dyDescent="0.2">
      <c r="A42">
        <f>Source!A42</f>
        <v>17</v>
      </c>
      <c r="C42">
        <v>3</v>
      </c>
      <c r="D42">
        <v>0</v>
      </c>
      <c r="E42">
        <f>SmtRes!AV61</f>
        <v>0</v>
      </c>
      <c r="F42" t="str">
        <f>SmtRes!I61</f>
        <v>21.1-25-763</v>
      </c>
      <c r="G42" t="str">
        <f>SmtRes!K61</f>
        <v>Кабель-каналы, размер 20х12,5 мм: ответвления Т-образные</v>
      </c>
      <c r="H42" t="str">
        <f>SmtRes!O61</f>
        <v>1000 шт.</v>
      </c>
      <c r="I42">
        <f>SmtRes!Y61*Source!I42</f>
        <v>4.8000000000000001E-4</v>
      </c>
      <c r="J42">
        <f>SmtRes!AO61</f>
        <v>1</v>
      </c>
      <c r="K42">
        <f>SmtRes!AE61</f>
        <v>16154.47</v>
      </c>
      <c r="L42">
        <f t="shared" si="0"/>
        <v>7.7541456000000002</v>
      </c>
      <c r="M42">
        <f>SmtRes!AA61</f>
        <v>16154.47</v>
      </c>
      <c r="N42">
        <f t="shared" si="1"/>
        <v>7.7541456000000002</v>
      </c>
      <c r="O42">
        <f>SmtRes!X61</f>
        <v>-46035816</v>
      </c>
      <c r="P42">
        <v>-1052247683</v>
      </c>
      <c r="Q42">
        <v>793122105</v>
      </c>
    </row>
    <row r="43" spans="1:17" x14ac:dyDescent="0.2">
      <c r="A43">
        <f>Source!A42</f>
        <v>17</v>
      </c>
      <c r="C43">
        <v>3</v>
      </c>
      <c r="D43">
        <v>0</v>
      </c>
      <c r="E43">
        <f>SmtRes!AV60</f>
        <v>0</v>
      </c>
      <c r="F43" t="str">
        <f>SmtRes!I60</f>
        <v>21.1-25-762</v>
      </c>
      <c r="G43" t="str">
        <f>SmtRes!K60</f>
        <v>Кабель-каналы, размер 20х12,5 мм: заглушки</v>
      </c>
      <c r="H43" t="str">
        <f>SmtRes!O60</f>
        <v>1000 шт.</v>
      </c>
      <c r="I43">
        <f>SmtRes!Y60*Source!I42</f>
        <v>3.5999999999999999E-3</v>
      </c>
      <c r="J43">
        <f>SmtRes!AO60</f>
        <v>1</v>
      </c>
      <c r="K43">
        <f>SmtRes!AE60</f>
        <v>10405.11</v>
      </c>
      <c r="L43">
        <f t="shared" si="0"/>
        <v>37.458396</v>
      </c>
      <c r="M43">
        <f>SmtRes!AA60</f>
        <v>10405.11</v>
      </c>
      <c r="N43">
        <f t="shared" si="1"/>
        <v>37.458396</v>
      </c>
      <c r="O43">
        <f>SmtRes!X60</f>
        <v>-403974863</v>
      </c>
      <c r="P43">
        <v>-603657037</v>
      </c>
      <c r="Q43">
        <v>1221547295</v>
      </c>
    </row>
    <row r="44" spans="1:17" x14ac:dyDescent="0.2">
      <c r="A44">
        <f>Source!A42</f>
        <v>17</v>
      </c>
      <c r="C44">
        <v>3</v>
      </c>
      <c r="D44">
        <v>0</v>
      </c>
      <c r="E44">
        <f>SmtRes!AV59</f>
        <v>0</v>
      </c>
      <c r="F44" t="str">
        <f>SmtRes!I59</f>
        <v>21.1-25-761</v>
      </c>
      <c r="G44" t="str">
        <f>SmtRes!K59</f>
        <v>Кабель-каналы, размер 20х12,5 мм: углы плоские</v>
      </c>
      <c r="H44" t="str">
        <f>SmtRes!O59</f>
        <v>1000 шт.</v>
      </c>
      <c r="I44">
        <f>SmtRes!Y59*Source!I42</f>
        <v>4.8000000000000001E-4</v>
      </c>
      <c r="J44">
        <f>SmtRes!AO59</f>
        <v>1</v>
      </c>
      <c r="K44">
        <f>SmtRes!AE59</f>
        <v>10795.6</v>
      </c>
      <c r="L44">
        <f t="shared" si="0"/>
        <v>5.1818880000000007</v>
      </c>
      <c r="M44">
        <f>SmtRes!AA59</f>
        <v>10795.6</v>
      </c>
      <c r="N44">
        <f t="shared" si="1"/>
        <v>5.1818880000000007</v>
      </c>
      <c r="O44">
        <f>SmtRes!X59</f>
        <v>-1609649891</v>
      </c>
      <c r="P44">
        <v>1851944205</v>
      </c>
      <c r="Q44">
        <v>1242305220</v>
      </c>
    </row>
    <row r="45" spans="1:17" x14ac:dyDescent="0.2">
      <c r="A45">
        <f>Source!A42</f>
        <v>17</v>
      </c>
      <c r="C45">
        <v>3</v>
      </c>
      <c r="D45">
        <v>0</v>
      </c>
      <c r="E45">
        <f>SmtRes!AV58</f>
        <v>0</v>
      </c>
      <c r="F45" t="str">
        <f>SmtRes!I58</f>
        <v>21.1-25-760</v>
      </c>
      <c r="G45" t="str">
        <f>SmtRes!K58</f>
        <v>Кабель-каналы, размер 20х12,5 мм: углы наружные</v>
      </c>
      <c r="H45" t="str">
        <f>SmtRes!O58</f>
        <v>1000 шт.</v>
      </c>
      <c r="I45">
        <f>SmtRes!Y58*Source!I42</f>
        <v>3.5999999999999999E-3</v>
      </c>
      <c r="J45">
        <f>SmtRes!AO58</f>
        <v>1</v>
      </c>
      <c r="K45">
        <f>SmtRes!AE58</f>
        <v>10359.9</v>
      </c>
      <c r="L45">
        <f t="shared" si="0"/>
        <v>37.295639999999999</v>
      </c>
      <c r="M45">
        <f>SmtRes!AA58</f>
        <v>10359.9</v>
      </c>
      <c r="N45">
        <f t="shared" si="1"/>
        <v>37.295639999999999</v>
      </c>
      <c r="O45">
        <f>SmtRes!X58</f>
        <v>-608051949</v>
      </c>
      <c r="P45">
        <v>2119833850</v>
      </c>
      <c r="Q45">
        <v>-339922534</v>
      </c>
    </row>
    <row r="46" spans="1:17" x14ac:dyDescent="0.2">
      <c r="A46">
        <f>Source!A42</f>
        <v>17</v>
      </c>
      <c r="C46">
        <v>3</v>
      </c>
      <c r="D46">
        <v>0</v>
      </c>
      <c r="E46">
        <f>SmtRes!AV57</f>
        <v>0</v>
      </c>
      <c r="F46" t="str">
        <f>SmtRes!I57</f>
        <v>21.1-25-759</v>
      </c>
      <c r="G46" t="str">
        <f>SmtRes!K57</f>
        <v>Кабель-каналы, размер 20х12,5 мм: углы внутренние</v>
      </c>
      <c r="H46" t="str">
        <f>SmtRes!O57</f>
        <v>1000 шт.</v>
      </c>
      <c r="I46">
        <f>SmtRes!Y57*Source!I42</f>
        <v>4.8000000000000001E-4</v>
      </c>
      <c r="J46">
        <f>SmtRes!AO57</f>
        <v>1</v>
      </c>
      <c r="K46">
        <f>SmtRes!AE57</f>
        <v>10383.959999999999</v>
      </c>
      <c r="L46">
        <f t="shared" si="0"/>
        <v>4.9843007999999998</v>
      </c>
      <c r="M46">
        <f>SmtRes!AA57</f>
        <v>10383.959999999999</v>
      </c>
      <c r="N46">
        <f t="shared" si="1"/>
        <v>4.9843007999999998</v>
      </c>
      <c r="O46">
        <f>SmtRes!X57</f>
        <v>-129295530</v>
      </c>
      <c r="P46">
        <v>1108094143</v>
      </c>
      <c r="Q46">
        <v>-1443184163</v>
      </c>
    </row>
    <row r="47" spans="1:17" x14ac:dyDescent="0.2">
      <c r="A47">
        <f>Source!A42</f>
        <v>17</v>
      </c>
      <c r="C47">
        <v>3</v>
      </c>
      <c r="D47">
        <v>0</v>
      </c>
      <c r="E47">
        <f>SmtRes!AV56</f>
        <v>0</v>
      </c>
      <c r="F47" t="str">
        <f>SmtRes!I56</f>
        <v>21.1-25-758</v>
      </c>
      <c r="G47" t="str">
        <f>SmtRes!K56</f>
        <v>Кабель-каналы, размер 20х12,5 мм: кабель-каналы</v>
      </c>
      <c r="H47" t="str">
        <f>SmtRes!O56</f>
        <v>м</v>
      </c>
      <c r="I47">
        <f>SmtRes!Y56*Source!I42</f>
        <v>24</v>
      </c>
      <c r="J47">
        <f>SmtRes!AO56</f>
        <v>1</v>
      </c>
      <c r="K47">
        <f>SmtRes!AE56</f>
        <v>19.95</v>
      </c>
      <c r="L47">
        <f t="shared" si="0"/>
        <v>478.79999999999995</v>
      </c>
      <c r="M47">
        <f>SmtRes!AA56</f>
        <v>19.95</v>
      </c>
      <c r="N47">
        <f t="shared" si="1"/>
        <v>478.79999999999995</v>
      </c>
      <c r="O47">
        <f>SmtRes!X56</f>
        <v>-1500372951</v>
      </c>
      <c r="P47">
        <v>953899725</v>
      </c>
      <c r="Q47">
        <v>-40029823</v>
      </c>
    </row>
    <row r="48" spans="1:17" x14ac:dyDescent="0.2">
      <c r="A48">
        <f>Source!A42</f>
        <v>17</v>
      </c>
      <c r="C48">
        <v>3</v>
      </c>
      <c r="D48">
        <v>0</v>
      </c>
      <c r="E48">
        <f>SmtRes!AV55</f>
        <v>0</v>
      </c>
      <c r="F48" t="str">
        <f>SmtRes!I55</f>
        <v>21.1-11-81</v>
      </c>
      <c r="G48" t="str">
        <f>SmtRes!K55</f>
        <v>Патроны, калибр 6,8/11 М для дюбеля</v>
      </c>
      <c r="H48" t="str">
        <f>SmtRes!O55</f>
        <v>100 шт.</v>
      </c>
      <c r="I48">
        <f>SmtRes!Y55*Source!I42</f>
        <v>0.96</v>
      </c>
      <c r="J48">
        <f>SmtRes!AO55</f>
        <v>1</v>
      </c>
      <c r="K48">
        <f>SmtRes!AE55</f>
        <v>658.13</v>
      </c>
      <c r="L48">
        <f t="shared" si="0"/>
        <v>631.8048</v>
      </c>
      <c r="M48">
        <f>SmtRes!AA55</f>
        <v>658.13</v>
      </c>
      <c r="N48">
        <f t="shared" si="1"/>
        <v>631.8048</v>
      </c>
      <c r="O48">
        <f>SmtRes!X55</f>
        <v>-184875277</v>
      </c>
      <c r="P48">
        <v>27698245</v>
      </c>
      <c r="Q48">
        <v>-1468148548</v>
      </c>
    </row>
    <row r="49" spans="1:17" x14ac:dyDescent="0.2">
      <c r="A49">
        <f>Source!A42</f>
        <v>17</v>
      </c>
      <c r="C49">
        <v>3</v>
      </c>
      <c r="D49">
        <v>0</v>
      </c>
      <c r="E49">
        <f>SmtRes!AV54</f>
        <v>0</v>
      </c>
      <c r="F49" t="str">
        <f>SmtRes!I54</f>
        <v>21.1-11-108</v>
      </c>
      <c r="G49" t="str">
        <f>SmtRes!K54</f>
        <v>Шурупы - саморезы, размер 3,5х45 мм</v>
      </c>
      <c r="H49" t="str">
        <f>SmtRes!O54</f>
        <v>т</v>
      </c>
      <c r="I49">
        <f>SmtRes!Y54*Source!I42</f>
        <v>1.7759999999999998E-4</v>
      </c>
      <c r="J49">
        <f>SmtRes!AO54</f>
        <v>1</v>
      </c>
      <c r="K49">
        <f>SmtRes!AE54</f>
        <v>121037.47</v>
      </c>
      <c r="L49">
        <f t="shared" si="0"/>
        <v>21.496254671999999</v>
      </c>
      <c r="M49">
        <f>SmtRes!AA54</f>
        <v>121037.47</v>
      </c>
      <c r="N49">
        <f t="shared" si="1"/>
        <v>21.496254671999999</v>
      </c>
      <c r="O49">
        <f>SmtRes!X54</f>
        <v>-738792026</v>
      </c>
      <c r="P49">
        <v>-1707892657</v>
      </c>
      <c r="Q49">
        <v>-1697807337</v>
      </c>
    </row>
    <row r="50" spans="1:17" x14ac:dyDescent="0.2">
      <c r="A50">
        <f>Source!A43</f>
        <v>17</v>
      </c>
      <c r="C50">
        <v>3</v>
      </c>
      <c r="D50">
        <v>0</v>
      </c>
      <c r="E50">
        <f>SmtRes!AV70</f>
        <v>0</v>
      </c>
      <c r="F50" t="str">
        <f>SmtRes!I70</f>
        <v>21.21-5-44</v>
      </c>
      <c r="G50" t="str">
        <f>SmtRes!K70</f>
        <v>Кнопки для ленты ЛМ, тип 3,5</v>
      </c>
      <c r="H50" t="str">
        <f>SmtRes!O70</f>
        <v>1000 шт.</v>
      </c>
      <c r="I50">
        <f>SmtRes!Y70*Source!I43</f>
        <v>4.7999999999999996E-3</v>
      </c>
      <c r="J50">
        <f>SmtRes!AO70</f>
        <v>1</v>
      </c>
      <c r="K50">
        <f>SmtRes!AE70</f>
        <v>145.29</v>
      </c>
      <c r="L50">
        <f t="shared" si="0"/>
        <v>0.6973919999999999</v>
      </c>
      <c r="M50">
        <f>SmtRes!AA70</f>
        <v>145.29</v>
      </c>
      <c r="N50">
        <f t="shared" si="1"/>
        <v>0.6973919999999999</v>
      </c>
      <c r="O50">
        <f>SmtRes!X70</f>
        <v>-2097439660</v>
      </c>
      <c r="P50">
        <v>589981458</v>
      </c>
      <c r="Q50">
        <v>-1596857914</v>
      </c>
    </row>
    <row r="51" spans="1:17" x14ac:dyDescent="0.2">
      <c r="A51">
        <f>Source!A43</f>
        <v>17</v>
      </c>
      <c r="C51">
        <v>3</v>
      </c>
      <c r="D51">
        <v>0</v>
      </c>
      <c r="E51">
        <f>SmtRes!AV69</f>
        <v>0</v>
      </c>
      <c r="F51" t="str">
        <f>SmtRes!I69</f>
        <v>21.21-5-342</v>
      </c>
      <c r="G51" t="str">
        <f>SmtRes!K69</f>
        <v>Хомуты (стяжки) кабельные из полиамида, размеры 3,6х200 мм</v>
      </c>
      <c r="H51" t="str">
        <f>SmtRes!O69</f>
        <v>100 шт.</v>
      </c>
      <c r="I51">
        <f>SmtRes!Y69*Source!I43</f>
        <v>6.2399999999999997E-2</v>
      </c>
      <c r="J51">
        <f>SmtRes!AO69</f>
        <v>1</v>
      </c>
      <c r="K51">
        <f>SmtRes!AE69</f>
        <v>95.09</v>
      </c>
      <c r="L51">
        <f t="shared" si="0"/>
        <v>5.9336159999999998</v>
      </c>
      <c r="M51">
        <f>SmtRes!AA69</f>
        <v>95.09</v>
      </c>
      <c r="N51">
        <f t="shared" si="1"/>
        <v>5.9336159999999998</v>
      </c>
      <c r="O51">
        <f>SmtRes!X69</f>
        <v>2082646862</v>
      </c>
      <c r="P51">
        <v>533245034</v>
      </c>
      <c r="Q51">
        <v>1299238667</v>
      </c>
    </row>
    <row r="52" spans="1:17" x14ac:dyDescent="0.2">
      <c r="A52">
        <f>Source!A43</f>
        <v>17</v>
      </c>
      <c r="C52">
        <v>3</v>
      </c>
      <c r="D52">
        <v>0</v>
      </c>
      <c r="E52">
        <f>SmtRes!AV68</f>
        <v>0</v>
      </c>
      <c r="F52" t="str">
        <f>SmtRes!I68</f>
        <v>21.21-5-305</v>
      </c>
      <c r="G52" t="str">
        <f>SmtRes!K68</f>
        <v>Сжимы, тип У731М для проводников магистральных сечением от 4 до 10 мм2 и ответвительных от 1,5 до 10 мм2</v>
      </c>
      <c r="H52" t="str">
        <f>SmtRes!O68</f>
        <v>шт.</v>
      </c>
      <c r="I52">
        <f>SmtRes!Y68*Source!I43</f>
        <v>2.4</v>
      </c>
      <c r="J52">
        <f>SmtRes!AO68</f>
        <v>1</v>
      </c>
      <c r="K52">
        <f>SmtRes!AE68</f>
        <v>11.94</v>
      </c>
      <c r="L52">
        <f t="shared" si="0"/>
        <v>28.655999999999999</v>
      </c>
      <c r="M52">
        <f>SmtRes!AA68</f>
        <v>11.94</v>
      </c>
      <c r="N52">
        <f t="shared" si="1"/>
        <v>28.655999999999999</v>
      </c>
      <c r="O52">
        <f>SmtRes!X68</f>
        <v>-1910502396</v>
      </c>
      <c r="P52">
        <v>921454873</v>
      </c>
      <c r="Q52">
        <v>479612023</v>
      </c>
    </row>
    <row r="53" spans="1:17" x14ac:dyDescent="0.2">
      <c r="A53">
        <f>Source!A43</f>
        <v>17</v>
      </c>
      <c r="C53">
        <v>3</v>
      </c>
      <c r="D53">
        <v>0</v>
      </c>
      <c r="E53">
        <f>SmtRes!AV67</f>
        <v>0</v>
      </c>
      <c r="F53" t="str">
        <f>SmtRes!I67</f>
        <v>21.21-5-2</v>
      </c>
      <c r="G53" t="str">
        <f>SmtRes!K67</f>
        <v>Бирки маркировочные для кабелей и проводов, тип У153 У3,5</v>
      </c>
      <c r="H53" t="str">
        <f>SmtRes!O67</f>
        <v>1000 шт.</v>
      </c>
      <c r="I53">
        <f>SmtRes!Y67*Source!I43</f>
        <v>1.1999999999999999E-3</v>
      </c>
      <c r="J53">
        <f>SmtRes!AO67</f>
        <v>1</v>
      </c>
      <c r="K53">
        <f>SmtRes!AE67</f>
        <v>313.43</v>
      </c>
      <c r="L53">
        <f t="shared" si="0"/>
        <v>0.37611599999999995</v>
      </c>
      <c r="M53">
        <f>SmtRes!AA67</f>
        <v>313.43</v>
      </c>
      <c r="N53">
        <f t="shared" si="1"/>
        <v>0.37611599999999995</v>
      </c>
      <c r="O53">
        <f>SmtRes!X67</f>
        <v>-1973012171</v>
      </c>
      <c r="P53">
        <v>888626331</v>
      </c>
      <c r="Q53">
        <v>-1920119101</v>
      </c>
    </row>
    <row r="54" spans="1:17" x14ac:dyDescent="0.2">
      <c r="A54">
        <f>Source!A43</f>
        <v>17</v>
      </c>
      <c r="C54">
        <v>3</v>
      </c>
      <c r="D54">
        <v>0</v>
      </c>
      <c r="E54">
        <f>SmtRes!AV66</f>
        <v>0</v>
      </c>
      <c r="F54" t="str">
        <f>SmtRes!I66</f>
        <v>21.21-5-114</v>
      </c>
      <c r="G54" t="str">
        <f>SmtRes!K66</f>
        <v>Лента монтажная, тип ЛМ-5</v>
      </c>
      <c r="H54" t="str">
        <f>SmtRes!O66</f>
        <v>м</v>
      </c>
      <c r="I54">
        <f>SmtRes!Y66*Source!I43</f>
        <v>1.2</v>
      </c>
      <c r="J54">
        <f>SmtRes!AO66</f>
        <v>1</v>
      </c>
      <c r="K54">
        <f>SmtRes!AE66</f>
        <v>3.23</v>
      </c>
      <c r="L54">
        <f t="shared" si="0"/>
        <v>3.8759999999999999</v>
      </c>
      <c r="M54">
        <f>SmtRes!AA66</f>
        <v>3.23</v>
      </c>
      <c r="N54">
        <f t="shared" si="1"/>
        <v>3.8759999999999999</v>
      </c>
      <c r="O54">
        <f>SmtRes!X66</f>
        <v>1043042085</v>
      </c>
      <c r="P54">
        <v>1443518224</v>
      </c>
      <c r="Q54">
        <v>1451572748</v>
      </c>
    </row>
    <row r="55" spans="1:17" x14ac:dyDescent="0.2">
      <c r="A55">
        <f>Source!A43</f>
        <v>17</v>
      </c>
      <c r="C55">
        <v>3</v>
      </c>
      <c r="D55">
        <v>0</v>
      </c>
      <c r="E55">
        <f>SmtRes!AV65</f>
        <v>0</v>
      </c>
      <c r="F55" t="str">
        <f>SmtRes!I65</f>
        <v>21.1-20-10</v>
      </c>
      <c r="G55" t="str">
        <f>SmtRes!K65</f>
        <v>Лента изоляционная хлопчатобумажная</v>
      </c>
      <c r="H55" t="str">
        <f>SmtRes!O65</f>
        <v>кг</v>
      </c>
      <c r="I55">
        <f>SmtRes!Y65*Source!I43</f>
        <v>3.8399999999999997E-2</v>
      </c>
      <c r="J55">
        <f>SmtRes!AO65</f>
        <v>1</v>
      </c>
      <c r="K55">
        <f>SmtRes!AE65</f>
        <v>135.63</v>
      </c>
      <c r="L55">
        <f t="shared" si="0"/>
        <v>5.2081919999999995</v>
      </c>
      <c r="M55">
        <f>SmtRes!AA65</f>
        <v>135.63</v>
      </c>
      <c r="N55">
        <f t="shared" si="1"/>
        <v>5.2081919999999995</v>
      </c>
      <c r="O55">
        <f>SmtRes!X65</f>
        <v>1224238716</v>
      </c>
      <c r="P55">
        <v>-901667588</v>
      </c>
      <c r="Q55">
        <v>-924046680</v>
      </c>
    </row>
    <row r="56" spans="1:17" x14ac:dyDescent="0.2">
      <c r="A56">
        <f>Source!A45</f>
        <v>18</v>
      </c>
      <c r="C56">
        <v>3</v>
      </c>
      <c r="D56">
        <f>Source!BI45</f>
        <v>4</v>
      </c>
      <c r="E56">
        <f>Source!FS45</f>
        <v>0</v>
      </c>
      <c r="F56" t="str">
        <f>Source!F45</f>
        <v>21.23-8-139</v>
      </c>
      <c r="G56" t="str">
        <f>Source!G45</f>
        <v>Кабели силовые с медными жилами, с изоляцией и оболочкой из поливинилхлоридных композиций пониженной пожароопасности, с низким дымо - и газовыделением, марка ВВГнг(А)-LS, напряжение 660 В, число жил и сечение, мм2: 3х1,5</v>
      </c>
      <c r="H56" t="str">
        <f>Source!H45</f>
        <v>км</v>
      </c>
      <c r="I56">
        <f>Source!I45</f>
        <v>2.4719999999999999E-2</v>
      </c>
      <c r="J56">
        <v>1</v>
      </c>
      <c r="K56">
        <f>ROUND(Source!AC45, 2)</f>
        <v>64503.9</v>
      </c>
      <c r="L56">
        <f>ROUND(K56*I56, 2)</f>
        <v>1594.54</v>
      </c>
      <c r="M56">
        <f>ROUND(Source!AC45*IF(Source!BC45&lt;&gt; 0, Source!BC45, 1), 6)</f>
        <v>64503.9</v>
      </c>
      <c r="N56">
        <f>ROUND(M56*I56, 2)</f>
        <v>1594.54</v>
      </c>
      <c r="O56">
        <f>Source!GF45</f>
        <v>720182202</v>
      </c>
      <c r="P56">
        <v>95310038</v>
      </c>
      <c r="Q56">
        <v>-257129936</v>
      </c>
    </row>
    <row r="57" spans="1:17" x14ac:dyDescent="0.2">
      <c r="A57">
        <f>Source!A47</f>
        <v>18</v>
      </c>
      <c r="C57">
        <v>3</v>
      </c>
      <c r="D57">
        <f>Source!BI47</f>
        <v>4</v>
      </c>
      <c r="E57">
        <f>Source!FS47</f>
        <v>0</v>
      </c>
      <c r="F57" t="str">
        <f>Source!F47</f>
        <v>Цена поставщика</v>
      </c>
      <c r="G57" t="str">
        <f>Source!G47</f>
        <v>Светильник светодиодный LED 1195 х 295</v>
      </c>
      <c r="H57" t="str">
        <f>Source!H47</f>
        <v>шт.</v>
      </c>
      <c r="I57">
        <f>Source!I47</f>
        <v>4</v>
      </c>
      <c r="J57">
        <v>1</v>
      </c>
      <c r="K57">
        <f>ROUND(Source!AC47, 2)</f>
        <v>1549.04</v>
      </c>
      <c r="L57">
        <f>ROUND(K57*I57, 2)</f>
        <v>6196.16</v>
      </c>
      <c r="M57">
        <f>ROUND(Source!AC47*IF(Source!BC47&lt;&gt; 0, Source!BC47, 1), 6)</f>
        <v>1549.04</v>
      </c>
      <c r="N57">
        <f>ROUND(M57*I57, 2)</f>
        <v>6196.16</v>
      </c>
      <c r="O57">
        <f>Source!GF47</f>
        <v>-1305494552</v>
      </c>
      <c r="P57">
        <v>-1714599267</v>
      </c>
      <c r="Q57">
        <v>-1714248605</v>
      </c>
    </row>
    <row r="58" spans="1:17" x14ac:dyDescent="0.2">
      <c r="A58">
        <f>Source!A49</f>
        <v>18</v>
      </c>
      <c r="C58">
        <v>3</v>
      </c>
      <c r="D58">
        <f>Source!BI49</f>
        <v>4</v>
      </c>
      <c r="E58">
        <f>Source!FS49</f>
        <v>0</v>
      </c>
      <c r="F58" t="str">
        <f>Source!F49</f>
        <v>21.21-5-25</v>
      </c>
      <c r="G58" t="str">
        <f>Source!G49</f>
        <v>Выключатели серии "Прима", напряжение 250 В, сила тока 6 А, открытой установки двухклавишные, тип А56-029</v>
      </c>
      <c r="H58" t="str">
        <f>Source!H49</f>
        <v>шт.</v>
      </c>
      <c r="I58">
        <f>Source!I49</f>
        <v>1</v>
      </c>
      <c r="J58">
        <v>1</v>
      </c>
      <c r="K58">
        <f>ROUND(Source!AC49, 2)</f>
        <v>37.869999999999997</v>
      </c>
      <c r="L58">
        <f>ROUND(K58*I58, 2)</f>
        <v>37.869999999999997</v>
      </c>
      <c r="M58">
        <f>ROUND(Source!AC49*IF(Source!BC49&lt;&gt; 0, Source!BC49, 1), 6)</f>
        <v>37.869999999999997</v>
      </c>
      <c r="N58">
        <f>ROUND(M58*I58, 2)</f>
        <v>37.869999999999997</v>
      </c>
      <c r="O58">
        <f>Source!GF49</f>
        <v>2138921537</v>
      </c>
      <c r="P58">
        <v>1211192419</v>
      </c>
      <c r="Q58">
        <v>469699269</v>
      </c>
    </row>
    <row r="59" spans="1:17" x14ac:dyDescent="0.2">
      <c r="A59">
        <f>Source!A50</f>
        <v>17</v>
      </c>
      <c r="C59">
        <v>3</v>
      </c>
      <c r="D59">
        <v>0</v>
      </c>
      <c r="E59">
        <f>SmtRes!AV82</f>
        <v>0</v>
      </c>
      <c r="F59" t="str">
        <f>SmtRes!I82</f>
        <v>21.12-5-292</v>
      </c>
      <c r="G59" t="str">
        <f>SmtRes!K82</f>
        <v>Кольца резиновые уплотнительные для канализации из поливинилхлоридных труб, диаметр 110 мм</v>
      </c>
      <c r="H59" t="str">
        <f>SmtRes!O82</f>
        <v>шт.</v>
      </c>
      <c r="I59">
        <f>SmtRes!Y82*Source!I50</f>
        <v>1.92</v>
      </c>
      <c r="J59">
        <f>SmtRes!AO82</f>
        <v>1</v>
      </c>
      <c r="K59">
        <f>SmtRes!AE82</f>
        <v>7.16</v>
      </c>
      <c r="L59">
        <f t="shared" ref="L59:L69" si="2">I59*K59</f>
        <v>13.747199999999999</v>
      </c>
      <c r="M59">
        <f>SmtRes!AA82</f>
        <v>7.16</v>
      </c>
      <c r="N59">
        <f t="shared" ref="N59:N69" si="3">I59*M59</f>
        <v>13.747199999999999</v>
      </c>
      <c r="O59">
        <f>SmtRes!X82</f>
        <v>-1238461877</v>
      </c>
      <c r="P59">
        <v>-376880418</v>
      </c>
      <c r="Q59">
        <v>-169209583</v>
      </c>
    </row>
    <row r="60" spans="1:17" x14ac:dyDescent="0.2">
      <c r="A60">
        <f>Source!A50</f>
        <v>17</v>
      </c>
      <c r="C60">
        <v>3</v>
      </c>
      <c r="D60">
        <v>0</v>
      </c>
      <c r="E60">
        <f>SmtRes!AV81</f>
        <v>0</v>
      </c>
      <c r="F60" t="str">
        <f>SmtRes!I81</f>
        <v>21.1-25-13</v>
      </c>
      <c r="G60" t="str">
        <f>SmtRes!K81</f>
        <v>Вода</v>
      </c>
      <c r="H60" t="str">
        <f>SmtRes!O81</f>
        <v>м3</v>
      </c>
      <c r="I60">
        <f>SmtRes!Y81*Source!I50</f>
        <v>3.1519999999999999E-2</v>
      </c>
      <c r="J60">
        <f>SmtRes!AO81</f>
        <v>1</v>
      </c>
      <c r="K60">
        <f>SmtRes!AE81</f>
        <v>29.98</v>
      </c>
      <c r="L60">
        <f t="shared" si="2"/>
        <v>0.94496959999999997</v>
      </c>
      <c r="M60">
        <f>SmtRes!AA81</f>
        <v>29.98</v>
      </c>
      <c r="N60">
        <f t="shared" si="3"/>
        <v>0.94496959999999997</v>
      </c>
      <c r="O60">
        <f>SmtRes!X81</f>
        <v>1653821073</v>
      </c>
      <c r="P60">
        <v>1029078353</v>
      </c>
      <c r="Q60">
        <v>311962904</v>
      </c>
    </row>
    <row r="61" spans="1:17" x14ac:dyDescent="0.2">
      <c r="A61">
        <f>Source!A50</f>
        <v>17</v>
      </c>
      <c r="C61">
        <v>3</v>
      </c>
      <c r="D61">
        <v>0</v>
      </c>
      <c r="E61">
        <f>SmtRes!AV80</f>
        <v>0</v>
      </c>
      <c r="F61" t="str">
        <f>SmtRes!I80</f>
        <v>21.12-1-21</v>
      </c>
      <c r="G61" t="str">
        <f>SmtRes!K80</f>
        <v>Заготовки трубные поливинилхлоридные, внутренней канализации без средств крепления, диаметр 50 мм</v>
      </c>
      <c r="H61" t="str">
        <f>SmtRes!O80</f>
        <v>м</v>
      </c>
      <c r="I61">
        <f>SmtRes!Y80*Source!I50</f>
        <v>15.968</v>
      </c>
      <c r="J61">
        <f>SmtRes!AO80</f>
        <v>1</v>
      </c>
      <c r="K61">
        <f>SmtRes!AE80</f>
        <v>211.92</v>
      </c>
      <c r="L61">
        <f t="shared" si="2"/>
        <v>3383.9385599999996</v>
      </c>
      <c r="M61">
        <f>SmtRes!AA80</f>
        <v>211.92</v>
      </c>
      <c r="N61">
        <f t="shared" si="3"/>
        <v>3383.9385599999996</v>
      </c>
      <c r="O61">
        <f>SmtRes!X80</f>
        <v>2108255111</v>
      </c>
      <c r="P61">
        <v>-148043741</v>
      </c>
      <c r="Q61">
        <v>2055048840</v>
      </c>
    </row>
    <row r="62" spans="1:17" x14ac:dyDescent="0.2">
      <c r="A62">
        <f>Source!A50</f>
        <v>17</v>
      </c>
      <c r="C62">
        <v>3</v>
      </c>
      <c r="D62">
        <v>0</v>
      </c>
      <c r="E62">
        <f>SmtRes!AV79</f>
        <v>0</v>
      </c>
      <c r="F62" t="str">
        <f>SmtRes!I79</f>
        <v>21.1-11-21</v>
      </c>
      <c r="G62" t="str">
        <f>SmtRes!K79</f>
        <v>Болты строительные черные с гайками и шайбами (10х100мм)</v>
      </c>
      <c r="H62" t="str">
        <f>SmtRes!O79</f>
        <v>т</v>
      </c>
      <c r="I62">
        <f>SmtRes!Y79*Source!I50</f>
        <v>1.9199999999999998E-4</v>
      </c>
      <c r="J62">
        <f>SmtRes!AO79</f>
        <v>1</v>
      </c>
      <c r="K62">
        <f>SmtRes!AE79</f>
        <v>93317.47</v>
      </c>
      <c r="L62">
        <f t="shared" si="2"/>
        <v>17.916954239999999</v>
      </c>
      <c r="M62">
        <f>SmtRes!AA79</f>
        <v>93317.47</v>
      </c>
      <c r="N62">
        <f t="shared" si="3"/>
        <v>17.916954239999999</v>
      </c>
      <c r="O62">
        <f>SmtRes!X79</f>
        <v>19696855</v>
      </c>
      <c r="P62">
        <v>1361253865</v>
      </c>
      <c r="Q62">
        <v>886128082</v>
      </c>
    </row>
    <row r="63" spans="1:17" x14ac:dyDescent="0.2">
      <c r="A63">
        <f>Source!A51</f>
        <v>17</v>
      </c>
      <c r="C63">
        <v>3</v>
      </c>
      <c r="D63">
        <v>0</v>
      </c>
      <c r="E63">
        <f>SmtRes!AV88</f>
        <v>0</v>
      </c>
      <c r="F63" t="str">
        <f>SmtRes!I88</f>
        <v>21.3-2-12</v>
      </c>
      <c r="G63" t="str">
        <f>SmtRes!K88</f>
        <v>Растворы цементные, марка 25</v>
      </c>
      <c r="H63" t="str">
        <f>SmtRes!O88</f>
        <v>м3</v>
      </c>
      <c r="I63">
        <f>SmtRes!Y88*Source!I51</f>
        <v>0.03</v>
      </c>
      <c r="J63">
        <f>SmtRes!AO88</f>
        <v>1</v>
      </c>
      <c r="K63">
        <f>SmtRes!AE88</f>
        <v>2685.66</v>
      </c>
      <c r="L63">
        <f t="shared" si="2"/>
        <v>80.569799999999987</v>
      </c>
      <c r="M63">
        <f>SmtRes!AA88</f>
        <v>2685.66</v>
      </c>
      <c r="N63">
        <f t="shared" si="3"/>
        <v>80.569799999999987</v>
      </c>
      <c r="O63">
        <f>SmtRes!X88</f>
        <v>-698274867</v>
      </c>
      <c r="P63">
        <v>-1973304359</v>
      </c>
      <c r="Q63">
        <v>-1926081370</v>
      </c>
    </row>
    <row r="64" spans="1:17" x14ac:dyDescent="0.2">
      <c r="A64">
        <f>Source!A51</f>
        <v>17</v>
      </c>
      <c r="C64">
        <v>3</v>
      </c>
      <c r="D64">
        <v>0</v>
      </c>
      <c r="E64">
        <f>SmtRes!AV87</f>
        <v>0</v>
      </c>
      <c r="F64" t="str">
        <f>SmtRes!I87</f>
        <v>21.1-4-9</v>
      </c>
      <c r="G64" t="str">
        <f>SmtRes!K87</f>
        <v>Керосин</v>
      </c>
      <c r="H64" t="str">
        <f>SmtRes!O87</f>
        <v>т</v>
      </c>
      <c r="I64">
        <f>SmtRes!Y87*Source!I51</f>
        <v>2.8800000000000001E-4</v>
      </c>
      <c r="J64">
        <f>SmtRes!AO87</f>
        <v>1</v>
      </c>
      <c r="K64">
        <f>SmtRes!AE87</f>
        <v>47985.31</v>
      </c>
      <c r="L64">
        <f t="shared" si="2"/>
        <v>13.819769279999999</v>
      </c>
      <c r="M64">
        <f>SmtRes!AA87</f>
        <v>47985.31</v>
      </c>
      <c r="N64">
        <f t="shared" si="3"/>
        <v>13.819769279999999</v>
      </c>
      <c r="O64">
        <f>SmtRes!X87</f>
        <v>2079485835</v>
      </c>
      <c r="P64">
        <v>-2036202037</v>
      </c>
      <c r="Q64">
        <v>1981863805</v>
      </c>
    </row>
    <row r="65" spans="1:17" x14ac:dyDescent="0.2">
      <c r="A65">
        <f>Source!A51</f>
        <v>17</v>
      </c>
      <c r="C65">
        <v>3</v>
      </c>
      <c r="D65">
        <v>0</v>
      </c>
      <c r="E65">
        <f>SmtRes!AV86</f>
        <v>0</v>
      </c>
      <c r="F65" t="str">
        <f>SmtRes!I86</f>
        <v>21.1-3-44</v>
      </c>
      <c r="G65" t="str">
        <f>SmtRes!K86</f>
        <v>Материал рулонный кровельный и гидроизоляционный наплавляемый битумный на основе стеклоткани "Гидростеклоизол", марка ТПП-3,5</v>
      </c>
      <c r="H65" t="str">
        <f>SmtRes!O86</f>
        <v>м2</v>
      </c>
      <c r="I65">
        <f>SmtRes!Y86*Source!I51</f>
        <v>2.64</v>
      </c>
      <c r="J65">
        <f>SmtRes!AO86</f>
        <v>1</v>
      </c>
      <c r="K65">
        <f>SmtRes!AE86</f>
        <v>61.31</v>
      </c>
      <c r="L65">
        <f t="shared" si="2"/>
        <v>161.85840000000002</v>
      </c>
      <c r="M65">
        <f>SmtRes!AA86</f>
        <v>61.31</v>
      </c>
      <c r="N65">
        <f t="shared" si="3"/>
        <v>161.85840000000002</v>
      </c>
      <c r="O65">
        <f>SmtRes!X86</f>
        <v>1126655523</v>
      </c>
      <c r="P65">
        <v>-775382750</v>
      </c>
      <c r="Q65">
        <v>1841879364</v>
      </c>
    </row>
    <row r="66" spans="1:17" x14ac:dyDescent="0.2">
      <c r="A66">
        <f>Source!A51</f>
        <v>17</v>
      </c>
      <c r="C66">
        <v>3</v>
      </c>
      <c r="D66">
        <v>0</v>
      </c>
      <c r="E66">
        <f>SmtRes!AV85</f>
        <v>0</v>
      </c>
      <c r="F66" t="str">
        <f>SmtRes!I85</f>
        <v>21.1-1-75</v>
      </c>
      <c r="G66" t="str">
        <f>SmtRes!K85</f>
        <v>Мастика клеящая морозостойкая, марка МБ-50, битумно-масляная</v>
      </c>
      <c r="H66" t="str">
        <f>SmtRes!O85</f>
        <v>т</v>
      </c>
      <c r="I66">
        <f>SmtRes!Y85*Source!I51</f>
        <v>5.0400000000000002E-3</v>
      </c>
      <c r="J66">
        <f>SmtRes!AO85</f>
        <v>1</v>
      </c>
      <c r="K66">
        <f>SmtRes!AE85</f>
        <v>39414.99</v>
      </c>
      <c r="L66">
        <f t="shared" si="2"/>
        <v>198.65154960000001</v>
      </c>
      <c r="M66">
        <f>SmtRes!AA85</f>
        <v>39414.99</v>
      </c>
      <c r="N66">
        <f t="shared" si="3"/>
        <v>198.65154960000001</v>
      </c>
      <c r="O66">
        <f>SmtRes!X85</f>
        <v>-1051249692</v>
      </c>
      <c r="P66">
        <v>-1328259186</v>
      </c>
      <c r="Q66">
        <v>1650487666</v>
      </c>
    </row>
    <row r="67" spans="1:17" x14ac:dyDescent="0.2">
      <c r="A67">
        <f>Source!A51</f>
        <v>17</v>
      </c>
      <c r="C67">
        <v>3</v>
      </c>
      <c r="D67">
        <v>0</v>
      </c>
      <c r="E67">
        <f>SmtRes!AV84</f>
        <v>0</v>
      </c>
      <c r="F67" t="str">
        <f>SmtRes!I84</f>
        <v>21.1-1-5</v>
      </c>
      <c r="G67" t="str">
        <f>SmtRes!K84</f>
        <v>Битумы нефтяные, строительные марка БН, БНСК</v>
      </c>
      <c r="H67" t="str">
        <f>SmtRes!O84</f>
        <v>т</v>
      </c>
      <c r="I67">
        <f>SmtRes!Y84*Source!I51</f>
        <v>1.92E-4</v>
      </c>
      <c r="J67">
        <f>SmtRes!AO84</f>
        <v>1</v>
      </c>
      <c r="K67">
        <f>SmtRes!AE84</f>
        <v>13728.45</v>
      </c>
      <c r="L67">
        <f t="shared" si="2"/>
        <v>2.6358624000000002</v>
      </c>
      <c r="M67">
        <f>SmtRes!AA84</f>
        <v>13728.45</v>
      </c>
      <c r="N67">
        <f t="shared" si="3"/>
        <v>2.6358624000000002</v>
      </c>
      <c r="O67">
        <f>SmtRes!X84</f>
        <v>1100087543</v>
      </c>
      <c r="P67">
        <v>-1660089082</v>
      </c>
      <c r="Q67">
        <v>1981564075</v>
      </c>
    </row>
    <row r="68" spans="1:17" x14ac:dyDescent="0.2">
      <c r="A68">
        <f>Source!A52</f>
        <v>17</v>
      </c>
      <c r="C68">
        <v>3</v>
      </c>
      <c r="D68">
        <v>0</v>
      </c>
      <c r="E68">
        <f>SmtRes!AV91</f>
        <v>0</v>
      </c>
      <c r="F68" t="str">
        <f>SmtRes!I91</f>
        <v>21.3-2-9</v>
      </c>
      <c r="G68" t="str">
        <f>SmtRes!K91</f>
        <v>Растворы цементно-известковые, марка 50</v>
      </c>
      <c r="H68" t="str">
        <f>SmtRes!O91</f>
        <v>м3</v>
      </c>
      <c r="I68">
        <f>SmtRes!Y91*Source!I52</f>
        <v>7.0800000000000002E-2</v>
      </c>
      <c r="J68">
        <f>SmtRes!AO91</f>
        <v>1</v>
      </c>
      <c r="K68">
        <f>SmtRes!AE91</f>
        <v>3455.09</v>
      </c>
      <c r="L68">
        <f t="shared" si="2"/>
        <v>244.620372</v>
      </c>
      <c r="M68">
        <f>SmtRes!AA91</f>
        <v>3455.09</v>
      </c>
      <c r="N68">
        <f t="shared" si="3"/>
        <v>244.620372</v>
      </c>
      <c r="O68">
        <f>SmtRes!X91</f>
        <v>907702308</v>
      </c>
      <c r="P68">
        <v>1014739123</v>
      </c>
      <c r="Q68">
        <v>-531240840</v>
      </c>
    </row>
    <row r="69" spans="1:17" x14ac:dyDescent="0.2">
      <c r="A69">
        <f>Source!A52</f>
        <v>17</v>
      </c>
      <c r="C69">
        <v>3</v>
      </c>
      <c r="D69">
        <v>0</v>
      </c>
      <c r="E69">
        <f>SmtRes!AV90</f>
        <v>0</v>
      </c>
      <c r="F69" t="str">
        <f>SmtRes!I90</f>
        <v>21.1-5-8</v>
      </c>
      <c r="G69" t="str">
        <f>SmtRes!K90</f>
        <v>Кирпич керамический обыкновенный, размер 250х120х65 мм, марка средняя</v>
      </c>
      <c r="H69" t="str">
        <f>SmtRes!O90</f>
        <v>1000 шт.</v>
      </c>
      <c r="I69">
        <f>SmtRes!Y90*Source!I52</f>
        <v>0.12</v>
      </c>
      <c r="J69">
        <f>SmtRes!AO90</f>
        <v>1</v>
      </c>
      <c r="K69">
        <f>SmtRes!AE90</f>
        <v>10205.92</v>
      </c>
      <c r="L69">
        <f t="shared" si="2"/>
        <v>1224.7103999999999</v>
      </c>
      <c r="M69">
        <f>SmtRes!AA90</f>
        <v>10205.92</v>
      </c>
      <c r="N69">
        <f t="shared" si="3"/>
        <v>1224.7103999999999</v>
      </c>
      <c r="O69">
        <f>SmtRes!X90</f>
        <v>573698201</v>
      </c>
      <c r="P69">
        <v>-759881101</v>
      </c>
      <c r="Q69">
        <v>-1467916943</v>
      </c>
    </row>
    <row r="70" spans="1:17" x14ac:dyDescent="0.2">
      <c r="A70">
        <f>Source!A96</f>
        <v>4</v>
      </c>
      <c r="B70">
        <v>96</v>
      </c>
      <c r="G70" t="str">
        <f>Source!G96</f>
        <v>Приямок подвала</v>
      </c>
    </row>
    <row r="71" spans="1:17" x14ac:dyDescent="0.2">
      <c r="A71">
        <f>Source!A100</f>
        <v>5</v>
      </c>
      <c r="B71">
        <v>100</v>
      </c>
      <c r="G71" t="str">
        <f>Source!G100</f>
        <v>Ремонтные работы</v>
      </c>
    </row>
    <row r="72" spans="1:17" x14ac:dyDescent="0.2">
      <c r="A72">
        <f>Source!A104</f>
        <v>17</v>
      </c>
      <c r="C72">
        <v>3</v>
      </c>
      <c r="D72">
        <v>0</v>
      </c>
      <c r="E72">
        <f>SmtRes!AV96</f>
        <v>0</v>
      </c>
      <c r="F72" t="str">
        <f>SmtRes!I96</f>
        <v>21.3-1-64</v>
      </c>
      <c r="G72" t="str">
        <f>SmtRes!K96</f>
        <v>Смеси бетонные, БСГ, тяжелого бетона на гранитном щебне, класс прочности: В7,5 (М100); П3, фракция 5-20</v>
      </c>
      <c r="H72" t="str">
        <f>SmtRes!O96</f>
        <v>м3</v>
      </c>
      <c r="I72">
        <f>SmtRes!Y96*Source!I104</f>
        <v>0.30599999999999999</v>
      </c>
      <c r="J72">
        <f>SmtRes!AO96</f>
        <v>1</v>
      </c>
      <c r="K72">
        <f>SmtRes!AE96</f>
        <v>3195.93</v>
      </c>
      <c r="L72">
        <f>I72*K72</f>
        <v>977.95457999999996</v>
      </c>
      <c r="M72">
        <f>SmtRes!AA96</f>
        <v>3195.93</v>
      </c>
      <c r="N72">
        <f>I72*M72</f>
        <v>977.95457999999996</v>
      </c>
      <c r="O72">
        <f>SmtRes!X96</f>
        <v>-1613524913</v>
      </c>
      <c r="P72">
        <v>1210983201</v>
      </c>
      <c r="Q72">
        <v>646520619</v>
      </c>
    </row>
    <row r="73" spans="1:17" x14ac:dyDescent="0.2">
      <c r="A73">
        <f>Source!A104</f>
        <v>17</v>
      </c>
      <c r="C73">
        <v>3</v>
      </c>
      <c r="D73">
        <v>0</v>
      </c>
      <c r="E73">
        <f>SmtRes!AV95</f>
        <v>0</v>
      </c>
      <c r="F73" t="str">
        <f>SmtRes!I95</f>
        <v>21.1-25-13</v>
      </c>
      <c r="G73" t="str">
        <f>SmtRes!K95</f>
        <v>Вода</v>
      </c>
      <c r="H73" t="str">
        <f>SmtRes!O95</f>
        <v>м3</v>
      </c>
      <c r="I73">
        <f>SmtRes!Y95*Source!I104</f>
        <v>5.2500000000000003E-3</v>
      </c>
      <c r="J73">
        <f>SmtRes!AO95</f>
        <v>1</v>
      </c>
      <c r="K73">
        <f>SmtRes!AE95</f>
        <v>29.98</v>
      </c>
      <c r="L73">
        <f>I73*K73</f>
        <v>0.15739500000000001</v>
      </c>
      <c r="M73">
        <f>SmtRes!AA95</f>
        <v>29.98</v>
      </c>
      <c r="N73">
        <f>I73*M73</f>
        <v>0.15739500000000001</v>
      </c>
      <c r="O73">
        <f>SmtRes!X95</f>
        <v>1653821073</v>
      </c>
      <c r="P73">
        <v>1029078353</v>
      </c>
      <c r="Q73">
        <v>311962904</v>
      </c>
    </row>
    <row r="74" spans="1:17" x14ac:dyDescent="0.2">
      <c r="A74">
        <f>Source!A104</f>
        <v>17</v>
      </c>
      <c r="C74">
        <v>3</v>
      </c>
      <c r="D74">
        <v>0</v>
      </c>
      <c r="E74">
        <f>SmtRes!AV94</f>
        <v>0</v>
      </c>
      <c r="F74" t="str">
        <f>SmtRes!I94</f>
        <v>21.1-20-17</v>
      </c>
      <c r="G74" t="str">
        <f>SmtRes!K94</f>
        <v>Мешковина</v>
      </c>
      <c r="H74" t="str">
        <f>SmtRes!O94</f>
        <v>м2</v>
      </c>
      <c r="I74">
        <f>SmtRes!Y94*Source!I104</f>
        <v>0.75</v>
      </c>
      <c r="J74">
        <f>SmtRes!AO94</f>
        <v>1</v>
      </c>
      <c r="K74">
        <f>SmtRes!AE94</f>
        <v>63.78</v>
      </c>
      <c r="L74">
        <f>I74*K74</f>
        <v>47.835000000000001</v>
      </c>
      <c r="M74">
        <f>SmtRes!AA94</f>
        <v>63.78</v>
      </c>
      <c r="N74">
        <f>I74*M74</f>
        <v>47.835000000000001</v>
      </c>
      <c r="O74">
        <f>SmtRes!X94</f>
        <v>-1132375348</v>
      </c>
      <c r="P74">
        <v>2142568086</v>
      </c>
      <c r="Q74">
        <v>1376046708</v>
      </c>
    </row>
    <row r="75" spans="1:17" x14ac:dyDescent="0.2">
      <c r="A75">
        <f>Source!A105</f>
        <v>17</v>
      </c>
      <c r="C75">
        <v>3</v>
      </c>
      <c r="D75">
        <v>0</v>
      </c>
      <c r="E75">
        <f>SmtRes!AV99</f>
        <v>0</v>
      </c>
      <c r="F75" t="str">
        <f>SmtRes!I99</f>
        <v>21.3-4-68</v>
      </c>
      <c r="G75" t="str">
        <f>SmtRes!K99</f>
        <v>Каркасы и сетки арматурные плоские, собранные и сваренные (связанные) в арматурные изделия, класс ВР-I, диаметр 5 мм</v>
      </c>
      <c r="H75" t="str">
        <f>SmtRes!O99</f>
        <v>т</v>
      </c>
      <c r="I75">
        <f>SmtRes!Y99*Source!I105</f>
        <v>1.4999999999999999E-2</v>
      </c>
      <c r="J75">
        <f>SmtRes!AO99</f>
        <v>1</v>
      </c>
      <c r="K75">
        <f>SmtRes!AE99</f>
        <v>34468.870000000003</v>
      </c>
      <c r="L75">
        <f>I75*K75</f>
        <v>517.03305</v>
      </c>
      <c r="M75">
        <f>SmtRes!AA99</f>
        <v>34468.870000000003</v>
      </c>
      <c r="N75">
        <f>I75*M75</f>
        <v>517.03305</v>
      </c>
      <c r="O75">
        <f>SmtRes!X99</f>
        <v>1555868557</v>
      </c>
      <c r="P75">
        <v>176727592</v>
      </c>
      <c r="Q75">
        <v>784745772</v>
      </c>
    </row>
    <row r="76" spans="1:17" x14ac:dyDescent="0.2">
      <c r="A76">
        <f>Source!A105</f>
        <v>17</v>
      </c>
      <c r="C76">
        <v>3</v>
      </c>
      <c r="D76">
        <v>0</v>
      </c>
      <c r="E76">
        <f>SmtRes!AV98</f>
        <v>0</v>
      </c>
      <c r="F76" t="str">
        <f>SmtRes!I98</f>
        <v>21.1-10-21</v>
      </c>
      <c r="G76" t="str">
        <f>SmtRes!K98</f>
        <v>Проволока стальная низкоуглеродистая общего назначения, диаметр 1,1 мм</v>
      </c>
      <c r="H76" t="str">
        <f>SmtRes!O98</f>
        <v>т</v>
      </c>
      <c r="I76">
        <f>SmtRes!Y98*Source!I105</f>
        <v>4.2000000000000002E-4</v>
      </c>
      <c r="J76">
        <f>SmtRes!AO98</f>
        <v>1</v>
      </c>
      <c r="K76">
        <f>SmtRes!AE98</f>
        <v>49656.18</v>
      </c>
      <c r="L76">
        <f>I76*K76</f>
        <v>20.855595600000001</v>
      </c>
      <c r="M76">
        <f>SmtRes!AA98</f>
        <v>49656.18</v>
      </c>
      <c r="N76">
        <f>I76*M76</f>
        <v>20.855595600000001</v>
      </c>
      <c r="O76">
        <f>SmtRes!X98</f>
        <v>1877083900</v>
      </c>
      <c r="P76">
        <v>-2018600690</v>
      </c>
      <c r="Q76">
        <v>1690343052</v>
      </c>
    </row>
    <row r="77" spans="1:17" x14ac:dyDescent="0.2">
      <c r="A77">
        <f>Source!A149</f>
        <v>4</v>
      </c>
      <c r="B77">
        <v>149</v>
      </c>
      <c r="G77" t="str">
        <f>Source!G149</f>
        <v>Коридор в подвале</v>
      </c>
    </row>
    <row r="78" spans="1:17" x14ac:dyDescent="0.2">
      <c r="A78">
        <f>Source!A153</f>
        <v>5</v>
      </c>
      <c r="B78">
        <v>153</v>
      </c>
      <c r="G78" t="str">
        <f>Source!G153</f>
        <v>Демонтажные работы</v>
      </c>
    </row>
    <row r="79" spans="1:17" x14ac:dyDescent="0.2">
      <c r="A79">
        <f>Source!A180</f>
        <v>5</v>
      </c>
      <c r="B79">
        <v>180</v>
      </c>
      <c r="G79" t="str">
        <f>Source!G180</f>
        <v>Ремонтные работы</v>
      </c>
    </row>
    <row r="80" spans="1:17" x14ac:dyDescent="0.2">
      <c r="A80">
        <f>Source!A184</f>
        <v>17</v>
      </c>
      <c r="C80">
        <v>3</v>
      </c>
      <c r="D80">
        <v>0</v>
      </c>
      <c r="E80">
        <f>SmtRes!AV106</f>
        <v>0</v>
      </c>
      <c r="F80" t="str">
        <f>SmtRes!I106</f>
        <v>21.1-4-9</v>
      </c>
      <c r="G80" t="str">
        <f>SmtRes!K106</f>
        <v>Керосин</v>
      </c>
      <c r="H80" t="str">
        <f>SmtRes!O106</f>
        <v>т</v>
      </c>
      <c r="I80">
        <f>SmtRes!Y106*Source!I184</f>
        <v>3.2400000000000005E-2</v>
      </c>
      <c r="J80">
        <f>SmtRes!AO106</f>
        <v>1</v>
      </c>
      <c r="K80">
        <f>SmtRes!AE106</f>
        <v>47985.31</v>
      </c>
      <c r="L80">
        <f t="shared" ref="L80:L97" si="4">I80*K80</f>
        <v>1554.7240440000003</v>
      </c>
      <c r="M80">
        <f>SmtRes!AA106</f>
        <v>47985.31</v>
      </c>
      <c r="N80">
        <f t="shared" ref="N80:N97" si="5">I80*M80</f>
        <v>1554.7240440000003</v>
      </c>
      <c r="O80">
        <f>SmtRes!X106</f>
        <v>2079485835</v>
      </c>
      <c r="P80">
        <v>-2036202037</v>
      </c>
      <c r="Q80">
        <v>1981863805</v>
      </c>
    </row>
    <row r="81" spans="1:17" x14ac:dyDescent="0.2">
      <c r="A81">
        <f>Source!A184</f>
        <v>17</v>
      </c>
      <c r="C81">
        <v>3</v>
      </c>
      <c r="D81">
        <v>0</v>
      </c>
      <c r="E81">
        <f>SmtRes!AV105</f>
        <v>0</v>
      </c>
      <c r="F81" t="str">
        <f>SmtRes!I105</f>
        <v>21.1-20-7</v>
      </c>
      <c r="G81" t="str">
        <f>SmtRes!K105</f>
        <v>Ветошь</v>
      </c>
      <c r="H81" t="str">
        <f>SmtRes!O105</f>
        <v>кг</v>
      </c>
      <c r="I81">
        <f>SmtRes!Y105*Source!I184</f>
        <v>0.13500000000000001</v>
      </c>
      <c r="J81">
        <f>SmtRes!AO105</f>
        <v>1</v>
      </c>
      <c r="K81">
        <f>SmtRes!AE105</f>
        <v>28.66</v>
      </c>
      <c r="L81">
        <f t="shared" si="4"/>
        <v>3.8691000000000004</v>
      </c>
      <c r="M81">
        <f>SmtRes!AA105</f>
        <v>28.66</v>
      </c>
      <c r="N81">
        <f t="shared" si="5"/>
        <v>3.8691000000000004</v>
      </c>
      <c r="O81">
        <f>SmtRes!X105</f>
        <v>-613561335</v>
      </c>
      <c r="P81">
        <v>1198111763</v>
      </c>
      <c r="Q81">
        <v>1578595315</v>
      </c>
    </row>
    <row r="82" spans="1:17" x14ac:dyDescent="0.2">
      <c r="A82">
        <f>Source!A184</f>
        <v>17</v>
      </c>
      <c r="C82">
        <v>3</v>
      </c>
      <c r="D82">
        <v>0</v>
      </c>
      <c r="E82">
        <f>SmtRes!AV104</f>
        <v>0</v>
      </c>
      <c r="F82" t="str">
        <f>SmtRes!I104</f>
        <v>21.1-1-75</v>
      </c>
      <c r="G82" t="str">
        <f>SmtRes!K104</f>
        <v>Мастика клеящая морозостойкая, марка МБ-50, битумно-масляная</v>
      </c>
      <c r="H82" t="str">
        <f>SmtRes!O104</f>
        <v>т</v>
      </c>
      <c r="I82">
        <f>SmtRes!Y104*Source!I184</f>
        <v>0.32400000000000001</v>
      </c>
      <c r="J82">
        <f>SmtRes!AO104</f>
        <v>1</v>
      </c>
      <c r="K82">
        <f>SmtRes!AE104</f>
        <v>39414.99</v>
      </c>
      <c r="L82">
        <f t="shared" si="4"/>
        <v>12770.456759999999</v>
      </c>
      <c r="M82">
        <f>SmtRes!AA104</f>
        <v>39414.99</v>
      </c>
      <c r="N82">
        <f t="shared" si="5"/>
        <v>12770.456759999999</v>
      </c>
      <c r="O82">
        <f>SmtRes!X104</f>
        <v>-1051249692</v>
      </c>
      <c r="P82">
        <v>-1328259186</v>
      </c>
      <c r="Q82">
        <v>1650487666</v>
      </c>
    </row>
    <row r="83" spans="1:17" x14ac:dyDescent="0.2">
      <c r="A83">
        <f>Source!A184</f>
        <v>17</v>
      </c>
      <c r="C83">
        <v>3</v>
      </c>
      <c r="D83">
        <v>0</v>
      </c>
      <c r="E83">
        <f>SmtRes!AV103</f>
        <v>0</v>
      </c>
      <c r="F83" t="str">
        <f>SmtRes!I103</f>
        <v>21.1-1-5</v>
      </c>
      <c r="G83" t="str">
        <f>SmtRes!K103</f>
        <v>Битумы нефтяные, строительные марка БН, БНСК</v>
      </c>
      <c r="H83" t="str">
        <f>SmtRes!O103</f>
        <v>т</v>
      </c>
      <c r="I83">
        <f>SmtRes!Y103*Source!I184</f>
        <v>2.1600000000000001E-2</v>
      </c>
      <c r="J83">
        <f>SmtRes!AO103</f>
        <v>1</v>
      </c>
      <c r="K83">
        <f>SmtRes!AE103</f>
        <v>13728.45</v>
      </c>
      <c r="L83">
        <f t="shared" si="4"/>
        <v>296.53452000000004</v>
      </c>
      <c r="M83">
        <f>SmtRes!AA103</f>
        <v>13728.45</v>
      </c>
      <c r="N83">
        <f t="shared" si="5"/>
        <v>296.53452000000004</v>
      </c>
      <c r="O83">
        <f>SmtRes!X103</f>
        <v>1100087543</v>
      </c>
      <c r="P83">
        <v>-1660089082</v>
      </c>
      <c r="Q83">
        <v>1981564075</v>
      </c>
    </row>
    <row r="84" spans="1:17" x14ac:dyDescent="0.2">
      <c r="A84">
        <f>Source!A185</f>
        <v>17</v>
      </c>
      <c r="C84">
        <v>3</v>
      </c>
      <c r="D84">
        <v>0</v>
      </c>
      <c r="E84">
        <f>SmtRes!AV108</f>
        <v>0</v>
      </c>
      <c r="F84" t="str">
        <f>SmtRes!I108</f>
        <v>21.3-2-3</v>
      </c>
      <c r="G84" t="str">
        <f>SmtRes!K108</f>
        <v>Раствор известковый, марка 4</v>
      </c>
      <c r="H84" t="str">
        <f>SmtRes!O108</f>
        <v>м3</v>
      </c>
      <c r="I84">
        <f>SmtRes!Y108*Source!I185</f>
        <v>0.29700000000000004</v>
      </c>
      <c r="J84">
        <f>SmtRes!AO108</f>
        <v>1</v>
      </c>
      <c r="K84">
        <f>SmtRes!AE108</f>
        <v>3388.43</v>
      </c>
      <c r="L84">
        <f t="shared" si="4"/>
        <v>1006.3637100000001</v>
      </c>
      <c r="M84">
        <f>SmtRes!AA108</f>
        <v>3388.43</v>
      </c>
      <c r="N84">
        <f t="shared" si="5"/>
        <v>1006.3637100000001</v>
      </c>
      <c r="O84">
        <f>SmtRes!X108</f>
        <v>2145706081</v>
      </c>
      <c r="P84">
        <v>1387758374</v>
      </c>
      <c r="Q84">
        <v>-1961902484</v>
      </c>
    </row>
    <row r="85" spans="1:17" x14ac:dyDescent="0.2">
      <c r="A85">
        <f>Source!A186</f>
        <v>17</v>
      </c>
      <c r="C85">
        <v>3</v>
      </c>
      <c r="D85">
        <v>0</v>
      </c>
      <c r="E85">
        <f>SmtRes!AV117</f>
        <v>0</v>
      </c>
      <c r="F85" t="str">
        <f>SmtRes!I117</f>
        <v>21.3-2-97</v>
      </c>
      <c r="G85" t="str">
        <f>SmtRes!K117</f>
        <v>Смеси сухие штукатурные цементно-известковые для внутренних и наружных работ, для машинного и ручного нанесения, марка 75</v>
      </c>
      <c r="H85" t="str">
        <f>SmtRes!O117</f>
        <v>т</v>
      </c>
      <c r="I85">
        <f>SmtRes!Y117*Source!I186</f>
        <v>0.12096000000000001</v>
      </c>
      <c r="J85">
        <f>SmtRes!AO117</f>
        <v>1</v>
      </c>
      <c r="K85">
        <f>SmtRes!AE117</f>
        <v>6209.74</v>
      </c>
      <c r="L85">
        <f t="shared" si="4"/>
        <v>751.13015040000005</v>
      </c>
      <c r="M85">
        <f>SmtRes!AA117</f>
        <v>6209.74</v>
      </c>
      <c r="N85">
        <f t="shared" si="5"/>
        <v>751.13015040000005</v>
      </c>
      <c r="O85">
        <f>SmtRes!X117</f>
        <v>178026074</v>
      </c>
      <c r="P85">
        <v>297488683</v>
      </c>
      <c r="Q85">
        <v>1462607073</v>
      </c>
    </row>
    <row r="86" spans="1:17" x14ac:dyDescent="0.2">
      <c r="A86">
        <f>Source!A186</f>
        <v>17</v>
      </c>
      <c r="C86">
        <v>3</v>
      </c>
      <c r="D86">
        <v>0</v>
      </c>
      <c r="E86">
        <f>SmtRes!AV116</f>
        <v>0</v>
      </c>
      <c r="F86" t="str">
        <f>SmtRes!I116</f>
        <v>21.3-2-92</v>
      </c>
      <c r="G86" t="str">
        <f>SmtRes!K116</f>
        <v>Смеси сухие штукатурные известковые для внутренних работ, В2 (М25), крупность заполнителя не более 0,5 мм</v>
      </c>
      <c r="H86" t="str">
        <f>SmtRes!O116</f>
        <v>т</v>
      </c>
      <c r="I86">
        <f>SmtRes!Y116*Source!I186</f>
        <v>0.6048</v>
      </c>
      <c r="J86">
        <f>SmtRes!AO116</f>
        <v>1</v>
      </c>
      <c r="K86">
        <f>SmtRes!AE116</f>
        <v>4574.8999999999996</v>
      </c>
      <c r="L86">
        <f t="shared" si="4"/>
        <v>2766.8995199999999</v>
      </c>
      <c r="M86">
        <f>SmtRes!AA116</f>
        <v>4574.8999999999996</v>
      </c>
      <c r="N86">
        <f t="shared" si="5"/>
        <v>2766.8995199999999</v>
      </c>
      <c r="O86">
        <f>SmtRes!X116</f>
        <v>-967002472</v>
      </c>
      <c r="P86">
        <v>1478886276</v>
      </c>
      <c r="Q86">
        <v>-287273244</v>
      </c>
    </row>
    <row r="87" spans="1:17" x14ac:dyDescent="0.2">
      <c r="A87">
        <f>Source!A186</f>
        <v>17</v>
      </c>
      <c r="C87">
        <v>3</v>
      </c>
      <c r="D87">
        <v>0</v>
      </c>
      <c r="E87">
        <f>SmtRes!AV115</f>
        <v>0</v>
      </c>
      <c r="F87" t="str">
        <f>SmtRes!I115</f>
        <v>21.3-2-3</v>
      </c>
      <c r="G87" t="str">
        <f>SmtRes!K115</f>
        <v>Раствор известковый, марка 4</v>
      </c>
      <c r="H87" t="str">
        <f>SmtRes!O115</f>
        <v>м3</v>
      </c>
      <c r="I87">
        <f>SmtRes!Y115*Source!I186</f>
        <v>1.5120000000000002</v>
      </c>
      <c r="J87">
        <f>SmtRes!AO115</f>
        <v>1</v>
      </c>
      <c r="K87">
        <f>SmtRes!AE115</f>
        <v>3388.43</v>
      </c>
      <c r="L87">
        <f t="shared" si="4"/>
        <v>5123.3061600000001</v>
      </c>
      <c r="M87">
        <f>SmtRes!AA115</f>
        <v>3388.43</v>
      </c>
      <c r="N87">
        <f t="shared" si="5"/>
        <v>5123.3061600000001</v>
      </c>
      <c r="O87">
        <f>SmtRes!X115</f>
        <v>2145706081</v>
      </c>
      <c r="P87">
        <v>1387758374</v>
      </c>
      <c r="Q87">
        <v>-1961902484</v>
      </c>
    </row>
    <row r="88" spans="1:17" x14ac:dyDescent="0.2">
      <c r="A88">
        <f>Source!A186</f>
        <v>17</v>
      </c>
      <c r="C88">
        <v>3</v>
      </c>
      <c r="D88">
        <v>0</v>
      </c>
      <c r="E88">
        <f>SmtRes!AV114</f>
        <v>0</v>
      </c>
      <c r="F88" t="str">
        <f>SmtRes!I114</f>
        <v>21.3-2-10</v>
      </c>
      <c r="G88" t="str">
        <f>SmtRes!K114</f>
        <v>Растворы цементно-известковые, марка 75</v>
      </c>
      <c r="H88" t="str">
        <f>SmtRes!O114</f>
        <v>м3</v>
      </c>
      <c r="I88">
        <f>SmtRes!Y114*Source!I186</f>
        <v>0.3024</v>
      </c>
      <c r="J88">
        <f>SmtRes!AO114</f>
        <v>1</v>
      </c>
      <c r="K88">
        <f>SmtRes!AE114</f>
        <v>3455.09</v>
      </c>
      <c r="L88">
        <f t="shared" si="4"/>
        <v>1044.8192160000001</v>
      </c>
      <c r="M88">
        <f>SmtRes!AA114</f>
        <v>3455.09</v>
      </c>
      <c r="N88">
        <f t="shared" si="5"/>
        <v>1044.8192160000001</v>
      </c>
      <c r="O88">
        <f>SmtRes!X114</f>
        <v>1382155603</v>
      </c>
      <c r="P88">
        <v>-653350024</v>
      </c>
      <c r="Q88">
        <v>520213249</v>
      </c>
    </row>
    <row r="89" spans="1:17" x14ac:dyDescent="0.2">
      <c r="A89">
        <f>Source!A186</f>
        <v>17</v>
      </c>
      <c r="C89">
        <v>3</v>
      </c>
      <c r="D89">
        <v>0</v>
      </c>
      <c r="E89">
        <f>SmtRes!AV113</f>
        <v>0</v>
      </c>
      <c r="F89" t="str">
        <f>SmtRes!I113</f>
        <v>21.1-25-335</v>
      </c>
      <c r="G89" t="str">
        <f>SmtRes!K113</f>
        <v>Сетка проволочная штукатурная тканая, квадрат 5х5 мм, толщина 1,6 мм</v>
      </c>
      <c r="H89" t="str">
        <f>SmtRes!O113</f>
        <v>м2</v>
      </c>
      <c r="I89">
        <f>SmtRes!Y113*Source!I186</f>
        <v>3.5640000000000005</v>
      </c>
      <c r="J89">
        <f>SmtRes!AO113</f>
        <v>1</v>
      </c>
      <c r="K89">
        <f>SmtRes!AE113</f>
        <v>547.36</v>
      </c>
      <c r="L89">
        <f t="shared" si="4"/>
        <v>1950.7910400000003</v>
      </c>
      <c r="M89">
        <f>SmtRes!AA113</f>
        <v>547.36</v>
      </c>
      <c r="N89">
        <f t="shared" si="5"/>
        <v>1950.7910400000003</v>
      </c>
      <c r="O89">
        <f>SmtRes!X113</f>
        <v>961608576</v>
      </c>
      <c r="P89">
        <v>-1795558137</v>
      </c>
      <c r="Q89">
        <v>-365708513</v>
      </c>
    </row>
    <row r="90" spans="1:17" x14ac:dyDescent="0.2">
      <c r="A90">
        <f>Source!A186</f>
        <v>17</v>
      </c>
      <c r="C90">
        <v>3</v>
      </c>
      <c r="D90">
        <v>0</v>
      </c>
      <c r="E90">
        <f>SmtRes!AV112</f>
        <v>0</v>
      </c>
      <c r="F90" t="str">
        <f>SmtRes!I112</f>
        <v>21.1-25-13</v>
      </c>
      <c r="G90" t="str">
        <f>SmtRes!K112</f>
        <v>Вода</v>
      </c>
      <c r="H90" t="str">
        <f>SmtRes!O112</f>
        <v>м3</v>
      </c>
      <c r="I90">
        <f>SmtRes!Y112*Source!I186</f>
        <v>0.12798000000000001</v>
      </c>
      <c r="J90">
        <f>SmtRes!AO112</f>
        <v>1</v>
      </c>
      <c r="K90">
        <f>SmtRes!AE112</f>
        <v>29.98</v>
      </c>
      <c r="L90">
        <f t="shared" si="4"/>
        <v>3.8368404000000003</v>
      </c>
      <c r="M90">
        <f>SmtRes!AA112</f>
        <v>29.98</v>
      </c>
      <c r="N90">
        <f t="shared" si="5"/>
        <v>3.8368404000000003</v>
      </c>
      <c r="O90">
        <f>SmtRes!X112</f>
        <v>1653821073</v>
      </c>
      <c r="P90">
        <v>1029078353</v>
      </c>
      <c r="Q90">
        <v>311962904</v>
      </c>
    </row>
    <row r="91" spans="1:17" x14ac:dyDescent="0.2">
      <c r="A91">
        <f>Source!A189</f>
        <v>17</v>
      </c>
      <c r="C91">
        <v>3</v>
      </c>
      <c r="D91">
        <v>0</v>
      </c>
      <c r="E91">
        <f>SmtRes!AV125</f>
        <v>0</v>
      </c>
      <c r="F91" t="str">
        <f>SmtRes!I125</f>
        <v>21.1-6-38</v>
      </c>
      <c r="G91" t="str">
        <f>SmtRes!K125</f>
        <v>Краски водно-дисперсионные поливинилацетатные, белые, марка ВД-ВА-27А, Э-ВА-27Т</v>
      </c>
      <c r="H91" t="str">
        <f>SmtRes!O125</f>
        <v>т</v>
      </c>
      <c r="I91">
        <f>SmtRes!Y125*Source!I189</f>
        <v>0.18104999999999996</v>
      </c>
      <c r="J91">
        <f>SmtRes!AO125</f>
        <v>1</v>
      </c>
      <c r="K91">
        <f>SmtRes!AE125</f>
        <v>55020.23</v>
      </c>
      <c r="L91">
        <f t="shared" si="4"/>
        <v>9961.4126414999992</v>
      </c>
      <c r="M91">
        <f>SmtRes!AA125</f>
        <v>55020.23</v>
      </c>
      <c r="N91">
        <f t="shared" si="5"/>
        <v>9961.4126414999992</v>
      </c>
      <c r="O91">
        <f>SmtRes!X125</f>
        <v>-1082216174</v>
      </c>
      <c r="P91">
        <v>-1575513330</v>
      </c>
      <c r="Q91">
        <v>76339368</v>
      </c>
    </row>
    <row r="92" spans="1:17" x14ac:dyDescent="0.2">
      <c r="A92">
        <f>Source!A189</f>
        <v>17</v>
      </c>
      <c r="C92">
        <v>3</v>
      </c>
      <c r="D92">
        <v>0</v>
      </c>
      <c r="E92">
        <f>SmtRes!AV124</f>
        <v>0</v>
      </c>
      <c r="F92" t="str">
        <f>SmtRes!I124</f>
        <v>21.1-25-88</v>
      </c>
      <c r="G92" t="str">
        <f>SmtRes!K124</f>
        <v>Клей малярный</v>
      </c>
      <c r="H92" t="str">
        <f>SmtRes!O124</f>
        <v>т</v>
      </c>
      <c r="I92">
        <f>SmtRes!Y124*Source!I189</f>
        <v>1.0251E-2</v>
      </c>
      <c r="J92">
        <f>SmtRes!AO124</f>
        <v>1</v>
      </c>
      <c r="K92">
        <f>SmtRes!AE124</f>
        <v>398091.73</v>
      </c>
      <c r="L92">
        <f t="shared" si="4"/>
        <v>4080.8383242299997</v>
      </c>
      <c r="M92">
        <f>SmtRes!AA124</f>
        <v>398091.73</v>
      </c>
      <c r="N92">
        <f t="shared" si="5"/>
        <v>4080.8383242299997</v>
      </c>
      <c r="O92">
        <f>SmtRes!X124</f>
        <v>-1979692298</v>
      </c>
      <c r="P92">
        <v>-1688540978</v>
      </c>
      <c r="Q92">
        <v>1388669198</v>
      </c>
    </row>
    <row r="93" spans="1:17" x14ac:dyDescent="0.2">
      <c r="A93">
        <f>Source!A189</f>
        <v>17</v>
      </c>
      <c r="C93">
        <v>3</v>
      </c>
      <c r="D93">
        <v>0</v>
      </c>
      <c r="E93">
        <f>SmtRes!AV123</f>
        <v>0</v>
      </c>
      <c r="F93" t="str">
        <f>SmtRes!I123</f>
        <v>21.1-25-407</v>
      </c>
      <c r="G93" t="str">
        <f>SmtRes!K123</f>
        <v>Шпатлевка масляно-клеевая универсальная</v>
      </c>
      <c r="H93" t="str">
        <f>SmtRes!O123</f>
        <v>т</v>
      </c>
      <c r="I93">
        <f>SmtRes!Y123*Source!I189</f>
        <v>1.8359999999999998E-2</v>
      </c>
      <c r="J93">
        <f>SmtRes!AO123</f>
        <v>1</v>
      </c>
      <c r="K93">
        <f>SmtRes!AE123</f>
        <v>15222.65</v>
      </c>
      <c r="L93">
        <f t="shared" si="4"/>
        <v>279.48785399999997</v>
      </c>
      <c r="M93">
        <f>SmtRes!AA123</f>
        <v>15222.65</v>
      </c>
      <c r="N93">
        <f t="shared" si="5"/>
        <v>279.48785399999997</v>
      </c>
      <c r="O93">
        <f>SmtRes!X123</f>
        <v>843538113</v>
      </c>
      <c r="P93">
        <v>-1383085302</v>
      </c>
      <c r="Q93">
        <v>-41669266</v>
      </c>
    </row>
    <row r="94" spans="1:17" x14ac:dyDescent="0.2">
      <c r="A94">
        <f>Source!A189</f>
        <v>17</v>
      </c>
      <c r="C94">
        <v>3</v>
      </c>
      <c r="D94">
        <v>0</v>
      </c>
      <c r="E94">
        <f>SmtRes!AV122</f>
        <v>0</v>
      </c>
      <c r="F94" t="str">
        <f>SmtRes!I122</f>
        <v>21.1-25-388</v>
      </c>
      <c r="G94" t="str">
        <f>SmtRes!K122</f>
        <v>Шкурка шлифовальная на бумажной основе</v>
      </c>
      <c r="H94" t="str">
        <f>SmtRes!O122</f>
        <v>м2</v>
      </c>
      <c r="I94">
        <f>SmtRes!Y122*Source!I189</f>
        <v>2.04</v>
      </c>
      <c r="J94">
        <f>SmtRes!AO122</f>
        <v>1</v>
      </c>
      <c r="K94">
        <f>SmtRes!AE122</f>
        <v>165.36</v>
      </c>
      <c r="L94">
        <f t="shared" si="4"/>
        <v>337.33440000000002</v>
      </c>
      <c r="M94">
        <f>SmtRes!AA122</f>
        <v>165.36</v>
      </c>
      <c r="N94">
        <f t="shared" si="5"/>
        <v>337.33440000000002</v>
      </c>
      <c r="O94">
        <f>SmtRes!X122</f>
        <v>899841616</v>
      </c>
      <c r="P94">
        <v>1317348351</v>
      </c>
      <c r="Q94">
        <v>-1502172731</v>
      </c>
    </row>
    <row r="95" spans="1:17" x14ac:dyDescent="0.2">
      <c r="A95">
        <f>Source!A189</f>
        <v>17</v>
      </c>
      <c r="C95">
        <v>3</v>
      </c>
      <c r="D95">
        <v>0</v>
      </c>
      <c r="E95">
        <f>SmtRes!AV121</f>
        <v>0</v>
      </c>
      <c r="F95" t="str">
        <f>SmtRes!I121</f>
        <v>21.1-25-193</v>
      </c>
      <c r="G95" t="str">
        <f>SmtRes!K121</f>
        <v>Мыло твердое</v>
      </c>
      <c r="H95" t="str">
        <f>SmtRes!O121</f>
        <v>т</v>
      </c>
      <c r="I95">
        <f>SmtRes!Y121*Source!I189</f>
        <v>2.601E-3</v>
      </c>
      <c r="J95">
        <f>SmtRes!AO121</f>
        <v>1</v>
      </c>
      <c r="K95">
        <f>SmtRes!AE121</f>
        <v>35067.730000000003</v>
      </c>
      <c r="L95">
        <f t="shared" si="4"/>
        <v>91.211165730000005</v>
      </c>
      <c r="M95">
        <f>SmtRes!AA121</f>
        <v>35067.730000000003</v>
      </c>
      <c r="N95">
        <f t="shared" si="5"/>
        <v>91.211165730000005</v>
      </c>
      <c r="O95">
        <f>SmtRes!X121</f>
        <v>-1485000216</v>
      </c>
      <c r="P95">
        <v>-1580368824</v>
      </c>
      <c r="Q95">
        <v>-1643172182</v>
      </c>
    </row>
    <row r="96" spans="1:17" x14ac:dyDescent="0.2">
      <c r="A96">
        <f>Source!A189</f>
        <v>17</v>
      </c>
      <c r="C96">
        <v>3</v>
      </c>
      <c r="D96">
        <v>0</v>
      </c>
      <c r="E96">
        <f>SmtRes!AV120</f>
        <v>0</v>
      </c>
      <c r="F96" t="str">
        <f>SmtRes!I120</f>
        <v>21.1-25-187</v>
      </c>
      <c r="G96" t="str">
        <f>SmtRes!K120</f>
        <v>Мел молотый</v>
      </c>
      <c r="H96" t="str">
        <f>SmtRes!O120</f>
        <v>т</v>
      </c>
      <c r="I96">
        <f>SmtRes!Y120*Source!I189</f>
        <v>6.5024999999999986E-2</v>
      </c>
      <c r="J96">
        <f>SmtRes!AO120</f>
        <v>1</v>
      </c>
      <c r="K96">
        <f>SmtRes!AE120</f>
        <v>2393.4699999999998</v>
      </c>
      <c r="L96">
        <f t="shared" si="4"/>
        <v>155.63538674999995</v>
      </c>
      <c r="M96">
        <f>SmtRes!AA120</f>
        <v>2393.4699999999998</v>
      </c>
      <c r="N96">
        <f t="shared" si="5"/>
        <v>155.63538674999995</v>
      </c>
      <c r="O96">
        <f>SmtRes!X120</f>
        <v>-1580207076</v>
      </c>
      <c r="P96">
        <v>1646003502</v>
      </c>
      <c r="Q96">
        <v>747461031</v>
      </c>
    </row>
    <row r="97" spans="1:17" x14ac:dyDescent="0.2">
      <c r="A97">
        <f>Source!A189</f>
        <v>17</v>
      </c>
      <c r="C97">
        <v>3</v>
      </c>
      <c r="D97">
        <v>0</v>
      </c>
      <c r="E97">
        <f>SmtRes!AV119</f>
        <v>0</v>
      </c>
      <c r="F97" t="str">
        <f>SmtRes!I119</f>
        <v>21.1-25-13</v>
      </c>
      <c r="G97" t="str">
        <f>SmtRes!K119</f>
        <v>Вода</v>
      </c>
      <c r="H97" t="str">
        <f>SmtRes!O119</f>
        <v>м3</v>
      </c>
      <c r="I97">
        <f>SmtRes!Y119*Source!I189</f>
        <v>0.61199999999999999</v>
      </c>
      <c r="J97">
        <f>SmtRes!AO119</f>
        <v>1</v>
      </c>
      <c r="K97">
        <f>SmtRes!AE119</f>
        <v>29.98</v>
      </c>
      <c r="L97">
        <f t="shared" si="4"/>
        <v>18.347760000000001</v>
      </c>
      <c r="M97">
        <f>SmtRes!AA119</f>
        <v>29.98</v>
      </c>
      <c r="N97">
        <f t="shared" si="5"/>
        <v>18.347760000000001</v>
      </c>
      <c r="O97">
        <f>SmtRes!X119</f>
        <v>1653821073</v>
      </c>
      <c r="P97">
        <v>1029078353</v>
      </c>
      <c r="Q97">
        <v>311962904</v>
      </c>
    </row>
    <row r="98" spans="1:17" x14ac:dyDescent="0.2">
      <c r="A98">
        <f>Source!A233</f>
        <v>4</v>
      </c>
      <c r="B98">
        <v>233</v>
      </c>
      <c r="G98" t="str">
        <f>Source!G233</f>
        <v>Коридор 2-го этажа</v>
      </c>
    </row>
    <row r="99" spans="1:17" x14ac:dyDescent="0.2">
      <c r="A99">
        <f>Source!A237</f>
        <v>5</v>
      </c>
      <c r="B99">
        <v>237</v>
      </c>
      <c r="G99" t="str">
        <f>Source!G237</f>
        <v>Демонтажные работы</v>
      </c>
    </row>
    <row r="100" spans="1:17" x14ac:dyDescent="0.2">
      <c r="A100">
        <f>Source!A267</f>
        <v>5</v>
      </c>
      <c r="B100">
        <v>267</v>
      </c>
      <c r="G100" t="str">
        <f>Source!G267</f>
        <v>Ремонтные работы</v>
      </c>
    </row>
    <row r="101" spans="1:17" x14ac:dyDescent="0.2">
      <c r="A101">
        <f>Source!A271</f>
        <v>17</v>
      </c>
      <c r="C101">
        <v>3</v>
      </c>
      <c r="D101">
        <v>0</v>
      </c>
      <c r="E101">
        <f>SmtRes!AV146</f>
        <v>0</v>
      </c>
      <c r="F101" t="str">
        <f>SmtRes!I146</f>
        <v>21.3-2-120</v>
      </c>
      <c r="G101" t="str">
        <f>SmtRes!K146</f>
        <v>Смеси сухие цементно-песчаные для устройства стяжки, самовыравнивающиеся: В15 (М200), F50</v>
      </c>
      <c r="H101" t="str">
        <f>SmtRes!O146</f>
        <v>т</v>
      </c>
      <c r="I101">
        <f>SmtRes!Y146*Source!I271</f>
        <v>0.11367000000000001</v>
      </c>
      <c r="J101">
        <f>SmtRes!AO146</f>
        <v>1</v>
      </c>
      <c r="K101">
        <f>SmtRes!AE146</f>
        <v>21781.17</v>
      </c>
      <c r="L101">
        <f t="shared" ref="L101:L122" si="6">I101*K101</f>
        <v>2475.8655939</v>
      </c>
      <c r="M101">
        <f>SmtRes!AA146</f>
        <v>21781.17</v>
      </c>
      <c r="N101">
        <f t="shared" ref="N101:N122" si="7">I101*M101</f>
        <v>2475.8655939</v>
      </c>
      <c r="O101">
        <f>SmtRes!X146</f>
        <v>562069298</v>
      </c>
      <c r="P101">
        <v>-406944433</v>
      </c>
      <c r="Q101">
        <v>198719525</v>
      </c>
    </row>
    <row r="102" spans="1:17" x14ac:dyDescent="0.2">
      <c r="A102">
        <f>Source!A271</f>
        <v>17</v>
      </c>
      <c r="C102">
        <v>3</v>
      </c>
      <c r="D102">
        <v>0</v>
      </c>
      <c r="E102">
        <f>SmtRes!AV145</f>
        <v>0</v>
      </c>
      <c r="F102" t="str">
        <f>SmtRes!I145</f>
        <v>21.1-6-183</v>
      </c>
      <c r="G102" t="str">
        <f>SmtRes!K145</f>
        <v>Грунтовка водно-дисперсионная на акриловых сополимерах с токопроводящими добавками</v>
      </c>
      <c r="H102" t="str">
        <f>SmtRes!O145</f>
        <v>кг</v>
      </c>
      <c r="I102">
        <f>SmtRes!Y145*Source!I271</f>
        <v>2.7</v>
      </c>
      <c r="J102">
        <f>SmtRes!AO145</f>
        <v>1</v>
      </c>
      <c r="K102">
        <f>SmtRes!AE145</f>
        <v>352.67</v>
      </c>
      <c r="L102">
        <f t="shared" si="6"/>
        <v>952.20900000000006</v>
      </c>
      <c r="M102">
        <f>SmtRes!AA145</f>
        <v>352.67</v>
      </c>
      <c r="N102">
        <f t="shared" si="7"/>
        <v>952.20900000000006</v>
      </c>
      <c r="O102">
        <f>SmtRes!X145</f>
        <v>1876488841</v>
      </c>
      <c r="P102">
        <v>2056523700</v>
      </c>
      <c r="Q102">
        <v>-2024733923</v>
      </c>
    </row>
    <row r="103" spans="1:17" x14ac:dyDescent="0.2">
      <c r="A103">
        <f>Source!A271</f>
        <v>17</v>
      </c>
      <c r="C103">
        <v>3</v>
      </c>
      <c r="D103">
        <v>0</v>
      </c>
      <c r="E103">
        <f>SmtRes!AV144</f>
        <v>0</v>
      </c>
      <c r="F103" t="str">
        <f>SmtRes!I144</f>
        <v>21.1-25-257</v>
      </c>
      <c r="G103" t="str">
        <f>SmtRes!K144</f>
        <v>Пленка полиэтиленовая, толщина 80 мкм</v>
      </c>
      <c r="H103" t="str">
        <f>SmtRes!O144</f>
        <v>м2</v>
      </c>
      <c r="I103">
        <f>SmtRes!Y144*Source!I271</f>
        <v>1.35</v>
      </c>
      <c r="J103">
        <f>SmtRes!AO144</f>
        <v>1</v>
      </c>
      <c r="K103">
        <f>SmtRes!AE144</f>
        <v>9.4700000000000006</v>
      </c>
      <c r="L103">
        <f t="shared" si="6"/>
        <v>12.784500000000001</v>
      </c>
      <c r="M103">
        <f>SmtRes!AA144</f>
        <v>9.4700000000000006</v>
      </c>
      <c r="N103">
        <f t="shared" si="7"/>
        <v>12.784500000000001</v>
      </c>
      <c r="O103">
        <f>SmtRes!X144</f>
        <v>878661288</v>
      </c>
      <c r="P103">
        <v>-478094208</v>
      </c>
      <c r="Q103">
        <v>259772683</v>
      </c>
    </row>
    <row r="104" spans="1:17" x14ac:dyDescent="0.2">
      <c r="A104">
        <f>Source!A271</f>
        <v>17</v>
      </c>
      <c r="C104">
        <v>3</v>
      </c>
      <c r="D104">
        <v>0</v>
      </c>
      <c r="E104">
        <f>SmtRes!AV143</f>
        <v>0</v>
      </c>
      <c r="F104" t="str">
        <f>SmtRes!I143</f>
        <v>21.1-25-13</v>
      </c>
      <c r="G104" t="str">
        <f>SmtRes!K143</f>
        <v>Вода</v>
      </c>
      <c r="H104" t="str">
        <f>SmtRes!O143</f>
        <v>м3</v>
      </c>
      <c r="I104">
        <f>SmtRes!Y143*Source!I271</f>
        <v>4.0770000000000001E-2</v>
      </c>
      <c r="J104">
        <f>SmtRes!AO143</f>
        <v>1</v>
      </c>
      <c r="K104">
        <f>SmtRes!AE143</f>
        <v>29.98</v>
      </c>
      <c r="L104">
        <f t="shared" si="6"/>
        <v>1.2222846000000001</v>
      </c>
      <c r="M104">
        <f>SmtRes!AA143</f>
        <v>29.98</v>
      </c>
      <c r="N104">
        <f t="shared" si="7"/>
        <v>1.2222846000000001</v>
      </c>
      <c r="O104">
        <f>SmtRes!X143</f>
        <v>1653821073</v>
      </c>
      <c r="P104">
        <v>1029078353</v>
      </c>
      <c r="Q104">
        <v>311962904</v>
      </c>
    </row>
    <row r="105" spans="1:17" x14ac:dyDescent="0.2">
      <c r="A105">
        <f>Source!A272</f>
        <v>17</v>
      </c>
      <c r="C105">
        <v>3</v>
      </c>
      <c r="D105">
        <v>0</v>
      </c>
      <c r="E105">
        <f>SmtRes!AV154</f>
        <v>0</v>
      </c>
      <c r="F105" t="str">
        <f>SmtRes!I154</f>
        <v>21.1-6-165</v>
      </c>
      <c r="G105" t="str">
        <f>SmtRes!K154</f>
        <v>Грунтовка водно-дисперсионная высококонцентрированная глубокопроникающая универсальная</v>
      </c>
      <c r="H105" t="str">
        <f>SmtRes!O154</f>
        <v>кг</v>
      </c>
      <c r="I105">
        <f>SmtRes!Y154*Source!I272</f>
        <v>14.935</v>
      </c>
      <c r="J105">
        <f>SmtRes!AO154</f>
        <v>1</v>
      </c>
      <c r="K105">
        <f>SmtRes!AE154</f>
        <v>78.41</v>
      </c>
      <c r="L105">
        <f t="shared" si="6"/>
        <v>1171.0533499999999</v>
      </c>
      <c r="M105">
        <f>SmtRes!AA154</f>
        <v>78.41</v>
      </c>
      <c r="N105">
        <f t="shared" si="7"/>
        <v>1171.0533499999999</v>
      </c>
      <c r="O105">
        <f>SmtRes!X154</f>
        <v>743440459</v>
      </c>
      <c r="P105">
        <v>-1802840498</v>
      </c>
      <c r="Q105">
        <v>-186758369</v>
      </c>
    </row>
    <row r="106" spans="1:17" x14ac:dyDescent="0.2">
      <c r="A106">
        <f>Source!A272</f>
        <v>17</v>
      </c>
      <c r="C106">
        <v>3</v>
      </c>
      <c r="D106">
        <v>0</v>
      </c>
      <c r="E106">
        <f>SmtRes!AV153</f>
        <v>0</v>
      </c>
      <c r="F106" t="str">
        <f>SmtRes!I153</f>
        <v>21.1-25-748</v>
      </c>
      <c r="G106" t="str">
        <f>SmtRes!K153</f>
        <v>Шнур для сварки швов поливинилхлоридного линолеума</v>
      </c>
      <c r="H106" t="str">
        <f>SmtRes!O153</f>
        <v>м</v>
      </c>
      <c r="I106">
        <f>SmtRes!Y153*Source!I272</f>
        <v>87</v>
      </c>
      <c r="J106">
        <f>SmtRes!AO153</f>
        <v>1</v>
      </c>
      <c r="K106">
        <f>SmtRes!AE153</f>
        <v>31.16</v>
      </c>
      <c r="L106">
        <f t="shared" si="6"/>
        <v>2710.92</v>
      </c>
      <c r="M106">
        <f>SmtRes!AA153</f>
        <v>31.16</v>
      </c>
      <c r="N106">
        <f t="shared" si="7"/>
        <v>2710.92</v>
      </c>
      <c r="O106">
        <f>SmtRes!X153</f>
        <v>274570549</v>
      </c>
      <c r="P106">
        <v>-810379201</v>
      </c>
      <c r="Q106">
        <v>275311120</v>
      </c>
    </row>
    <row r="107" spans="1:17" x14ac:dyDescent="0.2">
      <c r="A107">
        <f>Source!A272</f>
        <v>17</v>
      </c>
      <c r="C107">
        <v>3</v>
      </c>
      <c r="D107">
        <v>0</v>
      </c>
      <c r="E107">
        <f>SmtRes!AV152</f>
        <v>0</v>
      </c>
      <c r="F107" t="str">
        <f>SmtRes!I152</f>
        <v>21.1-25-735</v>
      </c>
      <c r="G107" t="str">
        <f>SmtRes!K152</f>
        <v>Линолеум поливинилхлоридный высокой износостойкости, класс 34/43, истираемость 30 г/м2 (Т), группа горючести Г1, общая толщина 2 мм, защитный слой  0,7 мм</v>
      </c>
      <c r="H107" t="str">
        <f>SmtRes!O152</f>
        <v>м2</v>
      </c>
      <c r="I107">
        <f>SmtRes!Y152*Source!I272</f>
        <v>155.15</v>
      </c>
      <c r="J107">
        <f>SmtRes!AO152</f>
        <v>1</v>
      </c>
      <c r="K107">
        <f>SmtRes!AE152</f>
        <v>416.65</v>
      </c>
      <c r="L107">
        <f t="shared" si="6"/>
        <v>64643.247499999998</v>
      </c>
      <c r="M107">
        <f>SmtRes!AA152</f>
        <v>416.65</v>
      </c>
      <c r="N107">
        <f t="shared" si="7"/>
        <v>64643.247499999998</v>
      </c>
      <c r="O107">
        <f>SmtRes!X152</f>
        <v>1288776010</v>
      </c>
      <c r="P107">
        <v>-792294379</v>
      </c>
      <c r="Q107">
        <v>-745376830</v>
      </c>
    </row>
    <row r="108" spans="1:17" x14ac:dyDescent="0.2">
      <c r="A108">
        <f>Source!A272</f>
        <v>17</v>
      </c>
      <c r="C108">
        <v>3</v>
      </c>
      <c r="D108">
        <v>0</v>
      </c>
      <c r="E108">
        <f>SmtRes!AV151</f>
        <v>0</v>
      </c>
      <c r="F108" t="str">
        <f>SmtRes!I151</f>
        <v>21.1-25-100</v>
      </c>
      <c r="G108" t="str">
        <f>SmtRes!K151</f>
        <v>Клей водно-дисперсионный акриловый, универсальный для укладки поливинилхлоридных и текстильных покрытий</v>
      </c>
      <c r="H108" t="str">
        <f>SmtRes!O151</f>
        <v>кг</v>
      </c>
      <c r="I108">
        <f>SmtRes!Y151*Source!I272</f>
        <v>52.272499999999994</v>
      </c>
      <c r="J108">
        <f>SmtRes!AO151</f>
        <v>1</v>
      </c>
      <c r="K108">
        <f>SmtRes!AE151</f>
        <v>159.5</v>
      </c>
      <c r="L108">
        <f t="shared" si="6"/>
        <v>8337.463749999999</v>
      </c>
      <c r="M108">
        <f>SmtRes!AA151</f>
        <v>159.5</v>
      </c>
      <c r="N108">
        <f t="shared" si="7"/>
        <v>8337.463749999999</v>
      </c>
      <c r="O108">
        <f>SmtRes!X151</f>
        <v>-1717007363</v>
      </c>
      <c r="P108">
        <v>598821598</v>
      </c>
      <c r="Q108">
        <v>-519547379</v>
      </c>
    </row>
    <row r="109" spans="1:17" x14ac:dyDescent="0.2">
      <c r="A109">
        <f>Source!A273</f>
        <v>17</v>
      </c>
      <c r="C109">
        <v>3</v>
      </c>
      <c r="D109">
        <v>0</v>
      </c>
      <c r="E109">
        <f>SmtRes!AV157</f>
        <v>0</v>
      </c>
      <c r="F109" t="str">
        <f>SmtRes!I157</f>
        <v>21.1-25-89</v>
      </c>
      <c r="G109" t="str">
        <f>SmtRes!K157</f>
        <v>Клей мастика (резиновый), КН-2</v>
      </c>
      <c r="H109" t="str">
        <f>SmtRes!O157</f>
        <v>кг</v>
      </c>
      <c r="I109">
        <f>SmtRes!Y157*Source!I273</f>
        <v>4.6350000000000007</v>
      </c>
      <c r="J109">
        <f>SmtRes!AO157</f>
        <v>1</v>
      </c>
      <c r="K109">
        <f>SmtRes!AE157</f>
        <v>173.93</v>
      </c>
      <c r="L109">
        <f t="shared" si="6"/>
        <v>806.16555000000017</v>
      </c>
      <c r="M109">
        <f>SmtRes!AA157</f>
        <v>173.93</v>
      </c>
      <c r="N109">
        <f t="shared" si="7"/>
        <v>806.16555000000017</v>
      </c>
      <c r="O109">
        <f>SmtRes!X157</f>
        <v>-1220503235</v>
      </c>
      <c r="P109">
        <v>937792710</v>
      </c>
      <c r="Q109">
        <v>-1446406896</v>
      </c>
    </row>
    <row r="110" spans="1:17" x14ac:dyDescent="0.2">
      <c r="A110">
        <f>Source!A273</f>
        <v>17</v>
      </c>
      <c r="C110">
        <v>3</v>
      </c>
      <c r="D110">
        <v>0</v>
      </c>
      <c r="E110">
        <f>SmtRes!AV156</f>
        <v>0</v>
      </c>
      <c r="F110" t="str">
        <f>SmtRes!I156</f>
        <v>21.1-25-259</v>
      </c>
      <c r="G110" t="str">
        <f>SmtRes!K156</f>
        <v>Плинтусы поливинилхлоридные электротехнические совмещенные</v>
      </c>
      <c r="H110" t="str">
        <f>SmtRes!O156</f>
        <v>м</v>
      </c>
      <c r="I110">
        <f>SmtRes!Y156*Source!I273</f>
        <v>90.9</v>
      </c>
      <c r="J110">
        <f>SmtRes!AO156</f>
        <v>1</v>
      </c>
      <c r="K110">
        <f>SmtRes!AE156</f>
        <v>29.94</v>
      </c>
      <c r="L110">
        <f t="shared" si="6"/>
        <v>2721.5460000000003</v>
      </c>
      <c r="M110">
        <f>SmtRes!AA156</f>
        <v>29.94</v>
      </c>
      <c r="N110">
        <f t="shared" si="7"/>
        <v>2721.5460000000003</v>
      </c>
      <c r="O110">
        <f>SmtRes!X156</f>
        <v>1199172577</v>
      </c>
      <c r="P110">
        <v>518924362</v>
      </c>
      <c r="Q110">
        <v>-1777451422</v>
      </c>
    </row>
    <row r="111" spans="1:17" x14ac:dyDescent="0.2">
      <c r="A111">
        <f>Source!A274</f>
        <v>17</v>
      </c>
      <c r="C111">
        <v>3</v>
      </c>
      <c r="D111">
        <v>0</v>
      </c>
      <c r="E111">
        <f>SmtRes!AV163</f>
        <v>0</v>
      </c>
      <c r="F111" t="str">
        <f>SmtRes!I163</f>
        <v>21.7-12-1</v>
      </c>
      <c r="G111" t="str">
        <f>SmtRes!K163</f>
        <v>Профили алюминиевые, ширина 40 мм, марка СПА 3505</v>
      </c>
      <c r="H111" t="str">
        <f>SmtRes!O163</f>
        <v>м</v>
      </c>
      <c r="I111">
        <f>SmtRes!Y163*Source!I274</f>
        <v>16.8</v>
      </c>
      <c r="J111">
        <f>SmtRes!AO163</f>
        <v>1</v>
      </c>
      <c r="K111">
        <f>SmtRes!AE163</f>
        <v>127.27</v>
      </c>
      <c r="L111">
        <f t="shared" si="6"/>
        <v>2138.136</v>
      </c>
      <c r="M111">
        <f>SmtRes!AA163</f>
        <v>127.27</v>
      </c>
      <c r="N111">
        <f t="shared" si="7"/>
        <v>2138.136</v>
      </c>
      <c r="O111">
        <f>SmtRes!X163</f>
        <v>-239779464</v>
      </c>
      <c r="P111">
        <v>-654852841</v>
      </c>
      <c r="Q111">
        <v>539086666</v>
      </c>
    </row>
    <row r="112" spans="1:17" x14ac:dyDescent="0.2">
      <c r="A112">
        <f>Source!A274</f>
        <v>17</v>
      </c>
      <c r="C112">
        <v>3</v>
      </c>
      <c r="D112">
        <v>0</v>
      </c>
      <c r="E112">
        <f>SmtRes!AV162</f>
        <v>0</v>
      </c>
      <c r="F112" t="str">
        <f>SmtRes!I162</f>
        <v>21.1-11-32</v>
      </c>
      <c r="G112" t="str">
        <f>SmtRes!K162</f>
        <v>Винты самонарезающие оцинкованные, длина 25 мм</v>
      </c>
      <c r="H112" t="str">
        <f>SmtRes!O162</f>
        <v>кг</v>
      </c>
      <c r="I112">
        <f>SmtRes!Y162*Source!I274</f>
        <v>0.15040000000000001</v>
      </c>
      <c r="J112">
        <f>SmtRes!AO162</f>
        <v>1</v>
      </c>
      <c r="K112">
        <f>SmtRes!AE162</f>
        <v>109.78</v>
      </c>
      <c r="L112">
        <f t="shared" si="6"/>
        <v>16.510912000000001</v>
      </c>
      <c r="M112">
        <f>SmtRes!AA162</f>
        <v>109.78</v>
      </c>
      <c r="N112">
        <f t="shared" si="7"/>
        <v>16.510912000000001</v>
      </c>
      <c r="O112">
        <f>SmtRes!X162</f>
        <v>1227437813</v>
      </c>
      <c r="P112">
        <v>1566801815</v>
      </c>
      <c r="Q112">
        <v>1712095891</v>
      </c>
    </row>
    <row r="113" spans="1:17" x14ac:dyDescent="0.2">
      <c r="A113">
        <f>Source!A275</f>
        <v>17</v>
      </c>
      <c r="C113">
        <v>3</v>
      </c>
      <c r="D113">
        <v>0</v>
      </c>
      <c r="E113">
        <f>SmtRes!AV167</f>
        <v>0</v>
      </c>
      <c r="F113" t="str">
        <f>SmtRes!I167</f>
        <v>21.1-25-702</v>
      </c>
      <c r="G113" t="str">
        <f>SmtRes!K167</f>
        <v>Панели отделочные гипсокартонные с декоративной пленкой</v>
      </c>
      <c r="H113" t="str">
        <f>SmtRes!O167</f>
        <v>м2</v>
      </c>
      <c r="I113">
        <f>SmtRes!Y167*Source!I275</f>
        <v>16.2</v>
      </c>
      <c r="J113">
        <f>SmtRes!AO167</f>
        <v>1</v>
      </c>
      <c r="K113">
        <f>SmtRes!AE167</f>
        <v>124.85</v>
      </c>
      <c r="L113">
        <f t="shared" si="6"/>
        <v>2022.5699999999997</v>
      </c>
      <c r="M113">
        <f>SmtRes!AA167</f>
        <v>124.85</v>
      </c>
      <c r="N113">
        <f t="shared" si="7"/>
        <v>2022.5699999999997</v>
      </c>
      <c r="O113">
        <f>SmtRes!X167</f>
        <v>-246046192</v>
      </c>
      <c r="P113">
        <v>362336535</v>
      </c>
      <c r="Q113">
        <v>1099953304</v>
      </c>
    </row>
    <row r="114" spans="1:17" x14ac:dyDescent="0.2">
      <c r="A114">
        <f>Source!A275</f>
        <v>17</v>
      </c>
      <c r="C114">
        <v>3</v>
      </c>
      <c r="D114">
        <v>0</v>
      </c>
      <c r="E114">
        <f>SmtRes!AV166</f>
        <v>0</v>
      </c>
      <c r="F114" t="str">
        <f>SmtRes!I166</f>
        <v>21.1-25-298</v>
      </c>
      <c r="G114" t="str">
        <f>SmtRes!K166</f>
        <v>Раскладки поливинилхлоридные декоративные для внутренней облицовки, белые и цветные</v>
      </c>
      <c r="H114" t="str">
        <f>SmtRes!O166</f>
        <v>м</v>
      </c>
      <c r="I114">
        <f>SmtRes!Y166*Source!I275</f>
        <v>73.125</v>
      </c>
      <c r="J114">
        <f>SmtRes!AO166</f>
        <v>1</v>
      </c>
      <c r="K114">
        <f>SmtRes!AE166</f>
        <v>23.92</v>
      </c>
      <c r="L114">
        <f t="shared" si="6"/>
        <v>1749.15</v>
      </c>
      <c r="M114">
        <f>SmtRes!AA166</f>
        <v>23.92</v>
      </c>
      <c r="N114">
        <f t="shared" si="7"/>
        <v>1749.15</v>
      </c>
      <c r="O114">
        <f>SmtRes!X166</f>
        <v>91985177</v>
      </c>
      <c r="P114">
        <v>-1638902707</v>
      </c>
      <c r="Q114">
        <v>1008234015</v>
      </c>
    </row>
    <row r="115" spans="1:17" x14ac:dyDescent="0.2">
      <c r="A115">
        <f>Source!A275</f>
        <v>17</v>
      </c>
      <c r="C115">
        <v>3</v>
      </c>
      <c r="D115">
        <v>0</v>
      </c>
      <c r="E115">
        <f>SmtRes!AV165</f>
        <v>0</v>
      </c>
      <c r="F115" t="str">
        <f>SmtRes!I165</f>
        <v>21.1-11-115</v>
      </c>
      <c r="G115" t="str">
        <f>SmtRes!K165</f>
        <v>Шурупы с потайной головкой, оцинкованные, длина 13-20 мм</v>
      </c>
      <c r="H115" t="str">
        <f>SmtRes!O165</f>
        <v>т</v>
      </c>
      <c r="I115">
        <f>SmtRes!Y165*Source!I275</f>
        <v>2.9999999999999997E-4</v>
      </c>
      <c r="J115">
        <f>SmtRes!AO165</f>
        <v>1</v>
      </c>
      <c r="K115">
        <f>SmtRes!AE165</f>
        <v>149191.89000000001</v>
      </c>
      <c r="L115">
        <f t="shared" si="6"/>
        <v>44.757567000000002</v>
      </c>
      <c r="M115">
        <f>SmtRes!AA165</f>
        <v>149191.89000000001</v>
      </c>
      <c r="N115">
        <f t="shared" si="7"/>
        <v>44.757567000000002</v>
      </c>
      <c r="O115">
        <f>SmtRes!X165</f>
        <v>112727161</v>
      </c>
      <c r="P115">
        <v>559489952</v>
      </c>
      <c r="Q115">
        <v>-666722937</v>
      </c>
    </row>
    <row r="116" spans="1:17" x14ac:dyDescent="0.2">
      <c r="A116">
        <f>Source!A276</f>
        <v>17</v>
      </c>
      <c r="C116">
        <v>3</v>
      </c>
      <c r="D116">
        <v>0</v>
      </c>
      <c r="E116">
        <f>SmtRes!AV171</f>
        <v>0</v>
      </c>
      <c r="F116" t="str">
        <f>SmtRes!I171</f>
        <v>21.1-6-37</v>
      </c>
      <c r="G116" t="str">
        <f>SmtRes!K171</f>
        <v>Краски водно-дисперсионные поливинилацетатные, белые, марка ВД-ВА-17</v>
      </c>
      <c r="H116" t="str">
        <f>SmtRes!O171</f>
        <v>т</v>
      </c>
      <c r="I116">
        <f>SmtRes!Y171*Source!I276</f>
        <v>7.7999999999999996E-3</v>
      </c>
      <c r="J116">
        <f>SmtRes!AO171</f>
        <v>1</v>
      </c>
      <c r="K116">
        <f>SmtRes!AE171</f>
        <v>74072.47</v>
      </c>
      <c r="L116">
        <f t="shared" si="6"/>
        <v>577.765266</v>
      </c>
      <c r="M116">
        <f>SmtRes!AA171</f>
        <v>74072.47</v>
      </c>
      <c r="N116">
        <f t="shared" si="7"/>
        <v>577.765266</v>
      </c>
      <c r="O116">
        <f>SmtRes!X171</f>
        <v>-1863329552</v>
      </c>
      <c r="P116">
        <v>-337077528</v>
      </c>
      <c r="Q116">
        <v>335293340</v>
      </c>
    </row>
    <row r="117" spans="1:17" x14ac:dyDescent="0.2">
      <c r="A117">
        <f>Source!A276</f>
        <v>17</v>
      </c>
      <c r="C117">
        <v>3</v>
      </c>
      <c r="D117">
        <v>0</v>
      </c>
      <c r="E117">
        <f>SmtRes!AV170</f>
        <v>0</v>
      </c>
      <c r="F117" t="str">
        <f>SmtRes!I170</f>
        <v>21.1-6-103</v>
      </c>
      <c r="G117" t="str">
        <f>SmtRes!K170</f>
        <v>Пигменты сухие для красок, охра золотистая</v>
      </c>
      <c r="H117" t="str">
        <f>SmtRes!O170</f>
        <v>т</v>
      </c>
      <c r="I117">
        <f>SmtRes!Y170*Source!I276</f>
        <v>2.5499999999999996E-4</v>
      </c>
      <c r="J117">
        <f>SmtRes!AO170</f>
        <v>1</v>
      </c>
      <c r="K117">
        <f>SmtRes!AE170</f>
        <v>43470.42</v>
      </c>
      <c r="L117">
        <f t="shared" si="6"/>
        <v>11.084957099999999</v>
      </c>
      <c r="M117">
        <f>SmtRes!AA170</f>
        <v>43470.42</v>
      </c>
      <c r="N117">
        <f t="shared" si="7"/>
        <v>11.084957099999999</v>
      </c>
      <c r="O117">
        <f>SmtRes!X170</f>
        <v>-1882181680</v>
      </c>
      <c r="P117">
        <v>785168394</v>
      </c>
      <c r="Q117">
        <v>985633143</v>
      </c>
    </row>
    <row r="118" spans="1:17" x14ac:dyDescent="0.2">
      <c r="A118">
        <f>Source!A276</f>
        <v>17</v>
      </c>
      <c r="C118">
        <v>3</v>
      </c>
      <c r="D118">
        <v>0</v>
      </c>
      <c r="E118">
        <f>SmtRes!AV169</f>
        <v>0</v>
      </c>
      <c r="F118" t="str">
        <f>SmtRes!I169</f>
        <v>21.1-25-407</v>
      </c>
      <c r="G118" t="str">
        <f>SmtRes!K169</f>
        <v>Шпатлевка масляно-клеевая универсальная</v>
      </c>
      <c r="H118" t="str">
        <f>SmtRes!O169</f>
        <v>т</v>
      </c>
      <c r="I118">
        <f>SmtRes!Y169*Source!I276</f>
        <v>8.2499999999999989E-4</v>
      </c>
      <c r="J118">
        <f>SmtRes!AO169</f>
        <v>1</v>
      </c>
      <c r="K118">
        <f>SmtRes!AE169</f>
        <v>15222.65</v>
      </c>
      <c r="L118">
        <f t="shared" si="6"/>
        <v>12.558686249999997</v>
      </c>
      <c r="M118">
        <f>SmtRes!AA169</f>
        <v>15222.65</v>
      </c>
      <c r="N118">
        <f t="shared" si="7"/>
        <v>12.558686249999997</v>
      </c>
      <c r="O118">
        <f>SmtRes!X169</f>
        <v>843538113</v>
      </c>
      <c r="P118">
        <v>-1383085302</v>
      </c>
      <c r="Q118">
        <v>-41669266</v>
      </c>
    </row>
    <row r="119" spans="1:17" x14ac:dyDescent="0.2">
      <c r="A119">
        <f>Source!A277</f>
        <v>17</v>
      </c>
      <c r="C119">
        <v>3</v>
      </c>
      <c r="D119">
        <v>0</v>
      </c>
      <c r="E119">
        <f>SmtRes!AV177</f>
        <v>0</v>
      </c>
      <c r="F119" t="str">
        <f>SmtRes!I177</f>
        <v>21.1-6-168</v>
      </c>
      <c r="G119" t="str">
        <f>SmtRes!K177</f>
        <v>Грунтовка водно-дисперсионная бутадиен-стирольная, марка ПУ-1</v>
      </c>
      <c r="H119" t="str">
        <f>SmtRes!O177</f>
        <v>т</v>
      </c>
      <c r="I119">
        <f>SmtRes!Y177*Source!I277</f>
        <v>1.9758000000000002E-4</v>
      </c>
      <c r="J119">
        <f>SmtRes!AO177</f>
        <v>1</v>
      </c>
      <c r="K119">
        <f>SmtRes!AE177</f>
        <v>44723.95</v>
      </c>
      <c r="L119">
        <f t="shared" si="6"/>
        <v>8.836558041</v>
      </c>
      <c r="M119">
        <f>SmtRes!AA177</f>
        <v>44723.95</v>
      </c>
      <c r="N119">
        <f t="shared" si="7"/>
        <v>8.836558041</v>
      </c>
      <c r="O119">
        <f>SmtRes!X177</f>
        <v>207407430</v>
      </c>
      <c r="P119">
        <v>49714754</v>
      </c>
      <c r="Q119">
        <v>-456190001</v>
      </c>
    </row>
    <row r="120" spans="1:17" x14ac:dyDescent="0.2">
      <c r="A120">
        <f>Source!A277</f>
        <v>17</v>
      </c>
      <c r="C120">
        <v>3</v>
      </c>
      <c r="D120">
        <v>0</v>
      </c>
      <c r="E120">
        <f>SmtRes!AV176</f>
        <v>0</v>
      </c>
      <c r="F120" t="str">
        <f>SmtRes!I176</f>
        <v>21.1-25-81</v>
      </c>
      <c r="G120" t="str">
        <f>SmtRes!K176</f>
        <v>Клей "ПВА"</v>
      </c>
      <c r="H120" t="str">
        <f>SmtRes!O176</f>
        <v>т</v>
      </c>
      <c r="I120">
        <f>SmtRes!Y176*Source!I277</f>
        <v>6.6600000000000003E-4</v>
      </c>
      <c r="J120">
        <f>SmtRes!AO176</f>
        <v>1</v>
      </c>
      <c r="K120">
        <f>SmtRes!AE176</f>
        <v>59188.35</v>
      </c>
      <c r="L120">
        <f t="shared" si="6"/>
        <v>39.4194411</v>
      </c>
      <c r="M120">
        <f>SmtRes!AA176</f>
        <v>59188.35</v>
      </c>
      <c r="N120">
        <f t="shared" si="7"/>
        <v>39.4194411</v>
      </c>
      <c r="O120">
        <f>SmtRes!X176</f>
        <v>-836437113</v>
      </c>
      <c r="P120">
        <v>1363071299</v>
      </c>
      <c r="Q120">
        <v>643823644</v>
      </c>
    </row>
    <row r="121" spans="1:17" x14ac:dyDescent="0.2">
      <c r="A121">
        <f>Source!A277</f>
        <v>17</v>
      </c>
      <c r="C121">
        <v>3</v>
      </c>
      <c r="D121">
        <v>0</v>
      </c>
      <c r="E121">
        <f>SmtRes!AV175</f>
        <v>0</v>
      </c>
      <c r="F121" t="str">
        <f>SmtRes!I175</f>
        <v>21.1-25-231</v>
      </c>
      <c r="G121" t="str">
        <f>SmtRes!K175</f>
        <v>Пластик бумажнослоистый декоративный, однотонный, толщина 1,3 мм</v>
      </c>
      <c r="H121" t="str">
        <f>SmtRes!O175</f>
        <v>м2</v>
      </c>
      <c r="I121">
        <f>SmtRes!Y175*Source!I277</f>
        <v>2.331</v>
      </c>
      <c r="J121">
        <f>SmtRes!AO175</f>
        <v>1</v>
      </c>
      <c r="K121">
        <f>SmtRes!AE175</f>
        <v>566.95000000000005</v>
      </c>
      <c r="L121">
        <f t="shared" si="6"/>
        <v>1321.5604500000002</v>
      </c>
      <c r="M121">
        <f>SmtRes!AA175</f>
        <v>566.95000000000005</v>
      </c>
      <c r="N121">
        <f t="shared" si="7"/>
        <v>1321.5604500000002</v>
      </c>
      <c r="O121">
        <f>SmtRes!X175</f>
        <v>-1886260957</v>
      </c>
      <c r="P121">
        <v>1832922052</v>
      </c>
      <c r="Q121">
        <v>1972618524</v>
      </c>
    </row>
    <row r="122" spans="1:17" x14ac:dyDescent="0.2">
      <c r="A122">
        <f>Source!A277</f>
        <v>17</v>
      </c>
      <c r="C122">
        <v>3</v>
      </c>
      <c r="D122">
        <v>0</v>
      </c>
      <c r="E122">
        <f>SmtRes!AV174</f>
        <v>0</v>
      </c>
      <c r="F122" t="str">
        <f>SmtRes!I174</f>
        <v>21.1-20-7</v>
      </c>
      <c r="G122" t="str">
        <f>SmtRes!K174</f>
        <v>Ветошь</v>
      </c>
      <c r="H122" t="str">
        <f>SmtRes!O174</f>
        <v>кг</v>
      </c>
      <c r="I122">
        <f>SmtRes!Y174*Source!I277</f>
        <v>4.4400000000000004E-3</v>
      </c>
      <c r="J122">
        <f>SmtRes!AO174</f>
        <v>1</v>
      </c>
      <c r="K122">
        <f>SmtRes!AE174</f>
        <v>28.66</v>
      </c>
      <c r="L122">
        <f t="shared" si="6"/>
        <v>0.12725040000000001</v>
      </c>
      <c r="M122">
        <f>SmtRes!AA174</f>
        <v>28.66</v>
      </c>
      <c r="N122">
        <f t="shared" si="7"/>
        <v>0.12725040000000001</v>
      </c>
      <c r="O122">
        <f>SmtRes!X174</f>
        <v>-613561335</v>
      </c>
      <c r="P122">
        <v>1198111763</v>
      </c>
      <c r="Q122">
        <v>1578595315</v>
      </c>
    </row>
    <row r="123" spans="1:17" x14ac:dyDescent="0.2">
      <c r="A123">
        <f>Source!A321</f>
        <v>4</v>
      </c>
      <c r="B123">
        <v>321</v>
      </c>
      <c r="G123" t="str">
        <f>Source!G321</f>
        <v>Кровля</v>
      </c>
    </row>
    <row r="124" spans="1:17" x14ac:dyDescent="0.2">
      <c r="A124">
        <f>Source!A325</f>
        <v>5</v>
      </c>
      <c r="B124">
        <v>325</v>
      </c>
      <c r="G124" t="str">
        <f>Source!G325</f>
        <v>Демонтажные работы</v>
      </c>
    </row>
    <row r="125" spans="1:17" x14ac:dyDescent="0.2">
      <c r="A125">
        <f>Source!A354</f>
        <v>5</v>
      </c>
      <c r="B125">
        <v>354</v>
      </c>
      <c r="G125" t="str">
        <f>Source!G354</f>
        <v>Ремонтные работы</v>
      </c>
    </row>
    <row r="126" spans="1:17" x14ac:dyDescent="0.2">
      <c r="A126">
        <f>Source!A358</f>
        <v>17</v>
      </c>
      <c r="C126">
        <v>3</v>
      </c>
      <c r="D126">
        <v>0</v>
      </c>
      <c r="E126">
        <f>SmtRes!AV186</f>
        <v>0</v>
      </c>
      <c r="F126" t="str">
        <f>SmtRes!I186</f>
        <v>21.3-2-9</v>
      </c>
      <c r="G126" t="str">
        <f>SmtRes!K186</f>
        <v>Растворы цементно-известковые, марка 50</v>
      </c>
      <c r="H126" t="str">
        <f>SmtRes!O186</f>
        <v>м3</v>
      </c>
      <c r="I126">
        <f>SmtRes!Y186*Source!I358</f>
        <v>0.75900000000000001</v>
      </c>
      <c r="J126">
        <f>SmtRes!AO186</f>
        <v>1</v>
      </c>
      <c r="K126">
        <f>SmtRes!AE186</f>
        <v>3455.09</v>
      </c>
      <c r="L126">
        <f t="shared" ref="L126:L145" si="8">I126*K126</f>
        <v>2622.4133100000004</v>
      </c>
      <c r="M126">
        <f>SmtRes!AA186</f>
        <v>3455.09</v>
      </c>
      <c r="N126">
        <f t="shared" ref="N126:N145" si="9">I126*M126</f>
        <v>2622.4133100000004</v>
      </c>
      <c r="O126">
        <f>SmtRes!X186</f>
        <v>907702308</v>
      </c>
      <c r="P126">
        <v>1014739123</v>
      </c>
      <c r="Q126">
        <v>-531240840</v>
      </c>
    </row>
    <row r="127" spans="1:17" x14ac:dyDescent="0.2">
      <c r="A127">
        <f>Source!A358</f>
        <v>17</v>
      </c>
      <c r="C127">
        <v>3</v>
      </c>
      <c r="D127">
        <v>0</v>
      </c>
      <c r="E127">
        <f>SmtRes!AV185</f>
        <v>0</v>
      </c>
      <c r="F127" t="str">
        <f>SmtRes!I185</f>
        <v>21.1-5-8</v>
      </c>
      <c r="G127" t="str">
        <f>SmtRes!K185</f>
        <v>Кирпич керамический обыкновенный, размер 250х120х65 мм, марка средняя</v>
      </c>
      <c r="H127" t="str">
        <f>SmtRes!O185</f>
        <v>1000 шт.</v>
      </c>
      <c r="I127">
        <f>SmtRes!Y185*Source!I358</f>
        <v>1.206</v>
      </c>
      <c r="J127">
        <f>SmtRes!AO185</f>
        <v>1</v>
      </c>
      <c r="K127">
        <f>SmtRes!AE185</f>
        <v>10205.92</v>
      </c>
      <c r="L127">
        <f t="shared" si="8"/>
        <v>12308.33952</v>
      </c>
      <c r="M127">
        <f>SmtRes!AA185</f>
        <v>10205.92</v>
      </c>
      <c r="N127">
        <f t="shared" si="9"/>
        <v>12308.33952</v>
      </c>
      <c r="O127">
        <f>SmtRes!X185</f>
        <v>573698201</v>
      </c>
      <c r="P127">
        <v>-759881101</v>
      </c>
      <c r="Q127">
        <v>-1467916943</v>
      </c>
    </row>
    <row r="128" spans="1:17" x14ac:dyDescent="0.2">
      <c r="A128">
        <f>Source!A359</f>
        <v>17</v>
      </c>
      <c r="C128">
        <v>3</v>
      </c>
      <c r="D128">
        <v>0</v>
      </c>
      <c r="E128">
        <f>SmtRes!AV192</f>
        <v>0</v>
      </c>
      <c r="F128" t="str">
        <f>SmtRes!I192</f>
        <v>21.4-4-15</v>
      </c>
      <c r="G128" t="str">
        <f>SmtRes!K192</f>
        <v>Сульфат аммония</v>
      </c>
      <c r="H128" t="str">
        <f>SmtRes!O192</f>
        <v>кг</v>
      </c>
      <c r="I128">
        <f>SmtRes!Y192*Source!I359</f>
        <v>12.24</v>
      </c>
      <c r="J128">
        <f>SmtRes!AO192</f>
        <v>1</v>
      </c>
      <c r="K128">
        <f>SmtRes!AE192</f>
        <v>24.18</v>
      </c>
      <c r="L128">
        <f t="shared" si="8"/>
        <v>295.96320000000003</v>
      </c>
      <c r="M128">
        <f>SmtRes!AA192</f>
        <v>24.18</v>
      </c>
      <c r="N128">
        <f t="shared" si="9"/>
        <v>295.96320000000003</v>
      </c>
      <c r="O128">
        <f>SmtRes!X192</f>
        <v>-1463790749</v>
      </c>
      <c r="P128">
        <v>2137365838</v>
      </c>
      <c r="Q128">
        <v>-1663907779</v>
      </c>
    </row>
    <row r="129" spans="1:17" x14ac:dyDescent="0.2">
      <c r="A129">
        <f>Source!A359</f>
        <v>17</v>
      </c>
      <c r="C129">
        <v>3</v>
      </c>
      <c r="D129">
        <v>0</v>
      </c>
      <c r="E129">
        <f>SmtRes!AV191</f>
        <v>0</v>
      </c>
      <c r="F129" t="str">
        <f>SmtRes!I191</f>
        <v>21.1-4-49</v>
      </c>
      <c r="G129" t="str">
        <f>SmtRes!K191</f>
        <v>Керосиновый контакт</v>
      </c>
      <c r="H129" t="str">
        <f>SmtRes!O191</f>
        <v>т</v>
      </c>
      <c r="I129">
        <f>SmtRes!Y191*Source!I359</f>
        <v>7.1999999999999998E-3</v>
      </c>
      <c r="J129">
        <f>SmtRes!AO191</f>
        <v>1</v>
      </c>
      <c r="K129">
        <f>SmtRes!AE191</f>
        <v>26628.9</v>
      </c>
      <c r="L129">
        <f t="shared" si="8"/>
        <v>191.72808000000001</v>
      </c>
      <c r="M129">
        <f>SmtRes!AA191</f>
        <v>26628.9</v>
      </c>
      <c r="N129">
        <f t="shared" si="9"/>
        <v>191.72808000000001</v>
      </c>
      <c r="O129">
        <f>SmtRes!X191</f>
        <v>240938598</v>
      </c>
      <c r="P129">
        <v>-2094931291</v>
      </c>
      <c r="Q129">
        <v>-137767491</v>
      </c>
    </row>
    <row r="130" spans="1:17" x14ac:dyDescent="0.2">
      <c r="A130">
        <f>Source!A359</f>
        <v>17</v>
      </c>
      <c r="C130">
        <v>3</v>
      </c>
      <c r="D130">
        <v>0</v>
      </c>
      <c r="E130">
        <f>SmtRes!AV190</f>
        <v>0</v>
      </c>
      <c r="F130" t="str">
        <f>SmtRes!I190</f>
        <v>21.1-16-7</v>
      </c>
      <c r="G130" t="str">
        <f>SmtRes!K190</f>
        <v>Аммоний фосфорнокислый (диаммоний фосфат)</v>
      </c>
      <c r="H130" t="str">
        <f>SmtRes!O190</f>
        <v>т</v>
      </c>
      <c r="I130">
        <f>SmtRes!Y190*Source!I359</f>
        <v>4.8239999999999998E-2</v>
      </c>
      <c r="J130">
        <f>SmtRes!AO190</f>
        <v>1</v>
      </c>
      <c r="K130">
        <f>SmtRes!AE190</f>
        <v>170317.61</v>
      </c>
      <c r="L130">
        <f t="shared" si="8"/>
        <v>8216.1215063999989</v>
      </c>
      <c r="M130">
        <f>SmtRes!AA190</f>
        <v>170317.61</v>
      </c>
      <c r="N130">
        <f t="shared" si="9"/>
        <v>8216.1215063999989</v>
      </c>
      <c r="O130">
        <f>SmtRes!X190</f>
        <v>1066339636</v>
      </c>
      <c r="P130">
        <v>597851910</v>
      </c>
      <c r="Q130">
        <v>-1922834571</v>
      </c>
    </row>
    <row r="131" spans="1:17" x14ac:dyDescent="0.2">
      <c r="A131">
        <f>Source!A360</f>
        <v>17</v>
      </c>
      <c r="C131">
        <v>3</v>
      </c>
      <c r="D131">
        <v>0</v>
      </c>
      <c r="E131">
        <f>SmtRes!AV195</f>
        <v>0</v>
      </c>
      <c r="F131" t="str">
        <f>SmtRes!I195</f>
        <v>21.1-9-37</v>
      </c>
      <c r="G131" t="str">
        <f>SmtRes!K195</f>
        <v>Доски хвойных пород, необрезные, длина 2-6,5 м, сорт II, толщина 40-60 мм</v>
      </c>
      <c r="H131" t="str">
        <f>SmtRes!O195</f>
        <v>м3</v>
      </c>
      <c r="I131">
        <f>SmtRes!Y195*Source!I360</f>
        <v>1.3</v>
      </c>
      <c r="J131">
        <f>SmtRes!AO195</f>
        <v>1</v>
      </c>
      <c r="K131">
        <f>SmtRes!AE195</f>
        <v>4982.54</v>
      </c>
      <c r="L131">
        <f t="shared" si="8"/>
        <v>6477.3020000000006</v>
      </c>
      <c r="M131">
        <f>SmtRes!AA195</f>
        <v>4982.54</v>
      </c>
      <c r="N131">
        <f t="shared" si="9"/>
        <v>6477.3020000000006</v>
      </c>
      <c r="O131">
        <f>SmtRes!X195</f>
        <v>-788920563</v>
      </c>
      <c r="P131">
        <v>1354762086</v>
      </c>
      <c r="Q131">
        <v>-1708505836</v>
      </c>
    </row>
    <row r="132" spans="1:17" x14ac:dyDescent="0.2">
      <c r="A132">
        <f>Source!A360</f>
        <v>17</v>
      </c>
      <c r="C132">
        <v>3</v>
      </c>
      <c r="D132">
        <v>0</v>
      </c>
      <c r="E132">
        <f>SmtRes!AV194</f>
        <v>0</v>
      </c>
      <c r="F132" t="str">
        <f>SmtRes!I194</f>
        <v>21.1-11-46</v>
      </c>
      <c r="G132" t="str">
        <f>SmtRes!K194</f>
        <v>Гвозди строительные</v>
      </c>
      <c r="H132" t="str">
        <f>SmtRes!O194</f>
        <v>т</v>
      </c>
      <c r="I132">
        <f>SmtRes!Y194*Source!I360</f>
        <v>4.0000000000000001E-3</v>
      </c>
      <c r="J132">
        <f>SmtRes!AO194</f>
        <v>1</v>
      </c>
      <c r="K132">
        <f>SmtRes!AE194</f>
        <v>45454.3</v>
      </c>
      <c r="L132">
        <f t="shared" si="8"/>
        <v>181.81720000000001</v>
      </c>
      <c r="M132">
        <f>SmtRes!AA194</f>
        <v>45454.3</v>
      </c>
      <c r="N132">
        <f t="shared" si="9"/>
        <v>181.81720000000001</v>
      </c>
      <c r="O132">
        <f>SmtRes!X194</f>
        <v>1574046373</v>
      </c>
      <c r="P132">
        <v>1941899885</v>
      </c>
      <c r="Q132">
        <v>1158301771</v>
      </c>
    </row>
    <row r="133" spans="1:17" x14ac:dyDescent="0.2">
      <c r="A133">
        <f>Source!A361</f>
        <v>17</v>
      </c>
      <c r="C133">
        <v>3</v>
      </c>
      <c r="D133">
        <v>0</v>
      </c>
      <c r="E133">
        <f>SmtRes!AV200</f>
        <v>0</v>
      </c>
      <c r="F133" t="str">
        <f>SmtRes!I200</f>
        <v>21.1-8-1</v>
      </c>
      <c r="G133" t="str">
        <f>SmtRes!K200</f>
        <v>Антисептики: натрий фтористый</v>
      </c>
      <c r="H133" t="str">
        <f>SmtRes!O200</f>
        <v>т</v>
      </c>
      <c r="I133">
        <f>SmtRes!Y200*Source!I361</f>
        <v>8.9999999999999993E-3</v>
      </c>
      <c r="J133">
        <f>SmtRes!AO200</f>
        <v>1</v>
      </c>
      <c r="K133">
        <f>SmtRes!AE200</f>
        <v>254057.26</v>
      </c>
      <c r="L133">
        <f t="shared" si="8"/>
        <v>2286.5153399999999</v>
      </c>
      <c r="M133">
        <f>SmtRes!AA200</f>
        <v>254057.26</v>
      </c>
      <c r="N133">
        <f t="shared" si="9"/>
        <v>2286.5153399999999</v>
      </c>
      <c r="O133">
        <f>SmtRes!X200</f>
        <v>-424016937</v>
      </c>
      <c r="P133">
        <v>-710922055</v>
      </c>
      <c r="Q133">
        <v>1165978494</v>
      </c>
    </row>
    <row r="134" spans="1:17" x14ac:dyDescent="0.2">
      <c r="A134">
        <f>Source!A361</f>
        <v>17</v>
      </c>
      <c r="C134">
        <v>3</v>
      </c>
      <c r="D134">
        <v>0</v>
      </c>
      <c r="E134">
        <f>SmtRes!AV199</f>
        <v>0</v>
      </c>
      <c r="F134" t="str">
        <f>SmtRes!I199</f>
        <v>21.1-25-13</v>
      </c>
      <c r="G134" t="str">
        <f>SmtRes!K199</f>
        <v>Вода</v>
      </c>
      <c r="H134" t="str">
        <f>SmtRes!O199</f>
        <v>м3</v>
      </c>
      <c r="I134">
        <f>SmtRes!Y199*Source!I361</f>
        <v>0.16</v>
      </c>
      <c r="J134">
        <f>SmtRes!AO199</f>
        <v>1</v>
      </c>
      <c r="K134">
        <f>SmtRes!AE199</f>
        <v>29.98</v>
      </c>
      <c r="L134">
        <f t="shared" si="8"/>
        <v>4.7968000000000002</v>
      </c>
      <c r="M134">
        <f>SmtRes!AA199</f>
        <v>29.98</v>
      </c>
      <c r="N134">
        <f t="shared" si="9"/>
        <v>4.7968000000000002</v>
      </c>
      <c r="O134">
        <f>SmtRes!X199</f>
        <v>1653821073</v>
      </c>
      <c r="P134">
        <v>1029078353</v>
      </c>
      <c r="Q134">
        <v>311962904</v>
      </c>
    </row>
    <row r="135" spans="1:17" x14ac:dyDescent="0.2">
      <c r="A135">
        <f>Source!A362</f>
        <v>17</v>
      </c>
      <c r="C135">
        <v>3</v>
      </c>
      <c r="D135">
        <v>0</v>
      </c>
      <c r="E135">
        <f>SmtRes!AV204</f>
        <v>0</v>
      </c>
      <c r="F135" t="str">
        <f>SmtRes!I204</f>
        <v>21.1-11-84</v>
      </c>
      <c r="G135" t="str">
        <f>SmtRes!K204</f>
        <v>Поковки строительные (скобы, закрепы, хомуты) простые, масса 1,8 кг</v>
      </c>
      <c r="H135" t="str">
        <f>SmtRes!O204</f>
        <v>т</v>
      </c>
      <c r="I135">
        <f>SmtRes!Y204*Source!I362</f>
        <v>0.18720000000000001</v>
      </c>
      <c r="J135">
        <f>SmtRes!AO204</f>
        <v>1</v>
      </c>
      <c r="K135">
        <f>SmtRes!AE204</f>
        <v>39990.42</v>
      </c>
      <c r="L135">
        <f t="shared" si="8"/>
        <v>7486.2066239999995</v>
      </c>
      <c r="M135">
        <f>SmtRes!AA204</f>
        <v>39990.42</v>
      </c>
      <c r="N135">
        <f t="shared" si="9"/>
        <v>7486.2066239999995</v>
      </c>
      <c r="O135">
        <f>SmtRes!X204</f>
        <v>-1253251386</v>
      </c>
      <c r="P135">
        <v>-372495666</v>
      </c>
      <c r="Q135">
        <v>2142060649</v>
      </c>
    </row>
    <row r="136" spans="1:17" x14ac:dyDescent="0.2">
      <c r="A136">
        <f>Source!A362</f>
        <v>17</v>
      </c>
      <c r="C136">
        <v>3</v>
      </c>
      <c r="D136">
        <v>0</v>
      </c>
      <c r="E136">
        <f>SmtRes!AV203</f>
        <v>0</v>
      </c>
      <c r="F136" t="str">
        <f>SmtRes!I203</f>
        <v>21.1-11-46</v>
      </c>
      <c r="G136" t="str">
        <f>SmtRes!K203</f>
        <v>Гвозди строительные</v>
      </c>
      <c r="H136" t="str">
        <f>SmtRes!O203</f>
        <v>т</v>
      </c>
      <c r="I136">
        <f>SmtRes!Y203*Source!I362</f>
        <v>3.6000000000000003E-3</v>
      </c>
      <c r="J136">
        <f>SmtRes!AO203</f>
        <v>1</v>
      </c>
      <c r="K136">
        <f>SmtRes!AE203</f>
        <v>45454.3</v>
      </c>
      <c r="L136">
        <f t="shared" si="8"/>
        <v>163.63548000000003</v>
      </c>
      <c r="M136">
        <f>SmtRes!AA203</f>
        <v>45454.3</v>
      </c>
      <c r="N136">
        <f t="shared" si="9"/>
        <v>163.63548000000003</v>
      </c>
      <c r="O136">
        <f>SmtRes!X203</f>
        <v>1574046373</v>
      </c>
      <c r="P136">
        <v>1941899885</v>
      </c>
      <c r="Q136">
        <v>1158301771</v>
      </c>
    </row>
    <row r="137" spans="1:17" x14ac:dyDescent="0.2">
      <c r="A137">
        <f>Source!A362</f>
        <v>17</v>
      </c>
      <c r="C137">
        <v>3</v>
      </c>
      <c r="D137">
        <v>0</v>
      </c>
      <c r="E137">
        <f>SmtRes!AV202</f>
        <v>0</v>
      </c>
      <c r="F137" t="str">
        <f>SmtRes!I202</f>
        <v>21.1-10-165</v>
      </c>
      <c r="G137" t="str">
        <f>SmtRes!K202</f>
        <v>Сталь листовая, оцинкованная, толщина 0,5 мм</v>
      </c>
      <c r="H137" t="str">
        <f>SmtRes!O202</f>
        <v>т</v>
      </c>
      <c r="I137">
        <f>SmtRes!Y202*Source!I362</f>
        <v>1.6560000000000001</v>
      </c>
      <c r="J137">
        <f>SmtRes!AO202</f>
        <v>1</v>
      </c>
      <c r="K137">
        <f>SmtRes!AE202</f>
        <v>50407.79</v>
      </c>
      <c r="L137">
        <f t="shared" si="8"/>
        <v>83475.300240000011</v>
      </c>
      <c r="M137">
        <f>SmtRes!AA202</f>
        <v>50407.79</v>
      </c>
      <c r="N137">
        <f t="shared" si="9"/>
        <v>83475.300240000011</v>
      </c>
      <c r="O137">
        <f>SmtRes!X202</f>
        <v>291612274</v>
      </c>
      <c r="P137">
        <v>2144629299</v>
      </c>
      <c r="Q137">
        <v>1272408942</v>
      </c>
    </row>
    <row r="138" spans="1:17" x14ac:dyDescent="0.2">
      <c r="A138">
        <f>Source!A363</f>
        <v>17</v>
      </c>
      <c r="C138">
        <v>3</v>
      </c>
      <c r="D138">
        <v>0</v>
      </c>
      <c r="E138">
        <f>SmtRes!AV210</f>
        <v>0</v>
      </c>
      <c r="F138" t="str">
        <f>SmtRes!I210</f>
        <v>21.9-11-1</v>
      </c>
      <c r="G138" t="str">
        <f>SmtRes!K210</f>
        <v>Переплеты оконные, неостекленные, глухие</v>
      </c>
      <c r="H138" t="str">
        <f>SmtRes!O210</f>
        <v>м2</v>
      </c>
      <c r="I138">
        <f>SmtRes!Y210*Source!I363</f>
        <v>3.5</v>
      </c>
      <c r="J138">
        <f>SmtRes!AO210</f>
        <v>1</v>
      </c>
      <c r="K138">
        <f>SmtRes!AE210</f>
        <v>1291.03</v>
      </c>
      <c r="L138">
        <f t="shared" si="8"/>
        <v>4518.6049999999996</v>
      </c>
      <c r="M138">
        <f>SmtRes!AA210</f>
        <v>1291.03</v>
      </c>
      <c r="N138">
        <f t="shared" si="9"/>
        <v>4518.6049999999996</v>
      </c>
      <c r="O138">
        <f>SmtRes!X210</f>
        <v>-16550867</v>
      </c>
      <c r="P138">
        <v>-1135058178</v>
      </c>
      <c r="Q138">
        <v>-801050517</v>
      </c>
    </row>
    <row r="139" spans="1:17" x14ac:dyDescent="0.2">
      <c r="A139">
        <f>Source!A363</f>
        <v>17</v>
      </c>
      <c r="C139">
        <v>3</v>
      </c>
      <c r="D139">
        <v>0</v>
      </c>
      <c r="E139">
        <f>SmtRes!AV209</f>
        <v>0</v>
      </c>
      <c r="F139" t="str">
        <f>SmtRes!I209</f>
        <v>21.8-1-30</v>
      </c>
      <c r="G139" t="str">
        <f>SmtRes!K209</f>
        <v>Ручка оконная с цинковым напылением</v>
      </c>
      <c r="H139" t="str">
        <f>SmtRes!O209</f>
        <v>шт.</v>
      </c>
      <c r="I139">
        <f>SmtRes!Y209*Source!I363</f>
        <v>14</v>
      </c>
      <c r="J139">
        <f>SmtRes!AO209</f>
        <v>1</v>
      </c>
      <c r="K139">
        <f>SmtRes!AE209</f>
        <v>10.14</v>
      </c>
      <c r="L139">
        <f t="shared" si="8"/>
        <v>141.96</v>
      </c>
      <c r="M139">
        <f>SmtRes!AA209</f>
        <v>10.14</v>
      </c>
      <c r="N139">
        <f t="shared" si="9"/>
        <v>141.96</v>
      </c>
      <c r="O139">
        <f>SmtRes!X209</f>
        <v>144327202</v>
      </c>
      <c r="P139">
        <v>1321804782</v>
      </c>
      <c r="Q139">
        <v>-482239693</v>
      </c>
    </row>
    <row r="140" spans="1:17" x14ac:dyDescent="0.2">
      <c r="A140">
        <f>Source!A363</f>
        <v>17</v>
      </c>
      <c r="C140">
        <v>3</v>
      </c>
      <c r="D140">
        <v>0</v>
      </c>
      <c r="E140">
        <f>SmtRes!AV208</f>
        <v>0</v>
      </c>
      <c r="F140" t="str">
        <f>SmtRes!I208</f>
        <v>21.1-9-68</v>
      </c>
      <c r="G140" t="str">
        <f>SmtRes!K208</f>
        <v>Пластины хвойных пород, окоренные, длина 3-6,5 м, сорт II</v>
      </c>
      <c r="H140" t="str">
        <f>SmtRes!O208</f>
        <v>м3</v>
      </c>
      <c r="I140">
        <f>SmtRes!Y208*Source!I363</f>
        <v>0.42</v>
      </c>
      <c r="J140">
        <f>SmtRes!AO208</f>
        <v>1</v>
      </c>
      <c r="K140">
        <f>SmtRes!AE208</f>
        <v>6326.94</v>
      </c>
      <c r="L140">
        <f t="shared" si="8"/>
        <v>2657.3147999999997</v>
      </c>
      <c r="M140">
        <f>SmtRes!AA208</f>
        <v>6326.94</v>
      </c>
      <c r="N140">
        <f t="shared" si="9"/>
        <v>2657.3147999999997</v>
      </c>
      <c r="O140">
        <f>SmtRes!X208</f>
        <v>-1345789062</v>
      </c>
      <c r="P140">
        <v>164252464</v>
      </c>
      <c r="Q140">
        <v>-699197482</v>
      </c>
    </row>
    <row r="141" spans="1:17" x14ac:dyDescent="0.2">
      <c r="A141">
        <f>Source!A363</f>
        <v>17</v>
      </c>
      <c r="C141">
        <v>3</v>
      </c>
      <c r="D141">
        <v>0</v>
      </c>
      <c r="E141">
        <f>SmtRes!AV207</f>
        <v>0</v>
      </c>
      <c r="F141" t="str">
        <f>SmtRes!I207</f>
        <v>21.1-9-57</v>
      </c>
      <c r="G141" t="str">
        <f>SmtRes!K207</f>
        <v>Доски хвойных пород, обрезные, длина 2-6,5 м, сорт III, толщина 40-60 мм</v>
      </c>
      <c r="H141" t="str">
        <f>SmtRes!O207</f>
        <v>м3</v>
      </c>
      <c r="I141">
        <f>SmtRes!Y207*Source!I363</f>
        <v>0.70000000000000007</v>
      </c>
      <c r="J141">
        <f>SmtRes!AO207</f>
        <v>1</v>
      </c>
      <c r="K141">
        <f>SmtRes!AE207</f>
        <v>5631.96</v>
      </c>
      <c r="L141">
        <f t="shared" si="8"/>
        <v>3942.3720000000003</v>
      </c>
      <c r="M141">
        <f>SmtRes!AA207</f>
        <v>5631.96</v>
      </c>
      <c r="N141">
        <f t="shared" si="9"/>
        <v>3942.3720000000003</v>
      </c>
      <c r="O141">
        <f>SmtRes!X207</f>
        <v>966492149</v>
      </c>
      <c r="P141">
        <v>1674096852</v>
      </c>
      <c r="Q141">
        <v>323811187</v>
      </c>
    </row>
    <row r="142" spans="1:17" x14ac:dyDescent="0.2">
      <c r="A142">
        <f>Source!A363</f>
        <v>17</v>
      </c>
      <c r="C142">
        <v>3</v>
      </c>
      <c r="D142">
        <v>0</v>
      </c>
      <c r="E142">
        <f>SmtRes!AV206</f>
        <v>0</v>
      </c>
      <c r="F142" t="str">
        <f>SmtRes!I206</f>
        <v>21.1-9-55</v>
      </c>
      <c r="G142" t="str">
        <f>SmtRes!K206</f>
        <v>Доски хвойных пород, обрезные, длина 2-6,5 м, сорт III, толщина 19-22 мм</v>
      </c>
      <c r="H142" t="str">
        <f>SmtRes!O206</f>
        <v>м3</v>
      </c>
      <c r="I142">
        <f>SmtRes!Y206*Source!I363</f>
        <v>0.42</v>
      </c>
      <c r="J142">
        <f>SmtRes!AO206</f>
        <v>1</v>
      </c>
      <c r="K142">
        <f>SmtRes!AE206</f>
        <v>5631.96</v>
      </c>
      <c r="L142">
        <f t="shared" si="8"/>
        <v>2365.4231999999997</v>
      </c>
      <c r="M142">
        <f>SmtRes!AA206</f>
        <v>5631.96</v>
      </c>
      <c r="N142">
        <f t="shared" si="9"/>
        <v>2365.4231999999997</v>
      </c>
      <c r="O142">
        <f>SmtRes!X206</f>
        <v>1163136531</v>
      </c>
      <c r="P142">
        <v>-590810218</v>
      </c>
      <c r="Q142">
        <v>-1901219029</v>
      </c>
    </row>
    <row r="143" spans="1:17" x14ac:dyDescent="0.2">
      <c r="A143">
        <f>Source!A364</f>
        <v>17</v>
      </c>
      <c r="C143">
        <v>3</v>
      </c>
      <c r="D143">
        <v>0</v>
      </c>
      <c r="E143">
        <f>SmtRes!AV215</f>
        <v>0</v>
      </c>
      <c r="F143" t="str">
        <f>SmtRes!I215</f>
        <v>21.6-1-21</v>
      </c>
      <c r="G143" t="str">
        <f>SmtRes!K215</f>
        <v>Ограждения из прокатных и гнутых профилей полосовой и круглой стали</v>
      </c>
      <c r="H143" t="str">
        <f>SmtRes!O215</f>
        <v>т</v>
      </c>
      <c r="I143">
        <f>SmtRes!Y215*Source!I364</f>
        <v>0.44999999999999996</v>
      </c>
      <c r="J143">
        <f>SmtRes!AO215</f>
        <v>1</v>
      </c>
      <c r="K143">
        <f>SmtRes!AE215</f>
        <v>62502.13</v>
      </c>
      <c r="L143">
        <f t="shared" si="8"/>
        <v>28125.958499999997</v>
      </c>
      <c r="M143">
        <f>SmtRes!AA215</f>
        <v>62502.13</v>
      </c>
      <c r="N143">
        <f t="shared" si="9"/>
        <v>28125.958499999997</v>
      </c>
      <c r="O143">
        <f>SmtRes!X215</f>
        <v>-271876913</v>
      </c>
      <c r="P143">
        <v>-1176725489</v>
      </c>
      <c r="Q143">
        <v>1204581959</v>
      </c>
    </row>
    <row r="144" spans="1:17" x14ac:dyDescent="0.2">
      <c r="A144">
        <f>Source!A364</f>
        <v>17</v>
      </c>
      <c r="C144">
        <v>3</v>
      </c>
      <c r="D144">
        <v>0</v>
      </c>
      <c r="E144">
        <f>SmtRes!AV214</f>
        <v>0</v>
      </c>
      <c r="F144" t="str">
        <f>SmtRes!I214</f>
        <v>21.1-25-305</v>
      </c>
      <c r="G144" t="str">
        <f>SmtRes!K214</f>
        <v>Резина техническая прессованная</v>
      </c>
      <c r="H144" t="str">
        <f>SmtRes!O214</f>
        <v>т</v>
      </c>
      <c r="I144">
        <f>SmtRes!Y214*Source!I364</f>
        <v>7.7999999999999988E-4</v>
      </c>
      <c r="J144">
        <f>SmtRes!AO214</f>
        <v>1</v>
      </c>
      <c r="K144">
        <f>SmtRes!AE214</f>
        <v>160225.26999999999</v>
      </c>
      <c r="L144">
        <f t="shared" si="8"/>
        <v>124.97571059999997</v>
      </c>
      <c r="M144">
        <f>SmtRes!AA214</f>
        <v>160225.26999999999</v>
      </c>
      <c r="N144">
        <f t="shared" si="9"/>
        <v>124.97571059999997</v>
      </c>
      <c r="O144">
        <f>SmtRes!X214</f>
        <v>-974584596</v>
      </c>
      <c r="P144">
        <v>1168164681</v>
      </c>
      <c r="Q144">
        <v>759468450</v>
      </c>
    </row>
    <row r="145" spans="1:17" x14ac:dyDescent="0.2">
      <c r="A145">
        <f>Source!A364</f>
        <v>17</v>
      </c>
      <c r="C145">
        <v>3</v>
      </c>
      <c r="D145">
        <v>0</v>
      </c>
      <c r="E145">
        <f>SmtRes!AV213</f>
        <v>0</v>
      </c>
      <c r="F145" t="str">
        <f>SmtRes!I213</f>
        <v>21.1-23-9</v>
      </c>
      <c r="G145" t="str">
        <f>SmtRes!K213</f>
        <v>Электроды, тип Э-42, 46, 50, диаметр 4 - 6 мм</v>
      </c>
      <c r="H145" t="str">
        <f>SmtRes!O213</f>
        <v>т</v>
      </c>
      <c r="I145">
        <f>SmtRes!Y213*Source!I364</f>
        <v>7.5000000000000002E-4</v>
      </c>
      <c r="J145">
        <f>SmtRes!AO213</f>
        <v>1</v>
      </c>
      <c r="K145">
        <f>SmtRes!AE213</f>
        <v>117442.26</v>
      </c>
      <c r="L145">
        <f t="shared" si="8"/>
        <v>88.081694999999996</v>
      </c>
      <c r="M145">
        <f>SmtRes!AA213</f>
        <v>117442.26</v>
      </c>
      <c r="N145">
        <f t="shared" si="9"/>
        <v>88.081694999999996</v>
      </c>
      <c r="O145">
        <f>SmtRes!X213</f>
        <v>-1592467254</v>
      </c>
      <c r="P145">
        <v>2039985855</v>
      </c>
      <c r="Q145">
        <v>1855346181</v>
      </c>
    </row>
    <row r="146" spans="1:17" x14ac:dyDescent="0.2">
      <c r="A146">
        <f>Source!A365</f>
        <v>18</v>
      </c>
      <c r="C146">
        <v>3</v>
      </c>
      <c r="D146">
        <f>Source!BI365</f>
        <v>4</v>
      </c>
      <c r="E146">
        <f>Source!FS365</f>
        <v>0</v>
      </c>
      <c r="F146" t="str">
        <f>Source!F365</f>
        <v>21.6-1-21</v>
      </c>
      <c r="G146" t="str">
        <f>Source!G365</f>
        <v>Ограждения из прокатных и гнутых профилей полосовой и круглой стали</v>
      </c>
      <c r="H146" t="str">
        <f>Source!H365</f>
        <v>т</v>
      </c>
      <c r="I146">
        <f>Source!I365</f>
        <v>1.22</v>
      </c>
      <c r="J146">
        <v>1</v>
      </c>
      <c r="K146">
        <f>ROUND(Source!AC365, 2)</f>
        <v>62502.13</v>
      </c>
      <c r="L146">
        <f>ROUND(K146*I146, 2)</f>
        <v>76252.600000000006</v>
      </c>
      <c r="M146">
        <f>ROUND(Source!AC365*IF(Source!BC365&lt;&gt; 0, Source!BC365, 1), 6)</f>
        <v>62502.13</v>
      </c>
      <c r="N146">
        <f>ROUND(M146*I146, 2)</f>
        <v>76252.600000000006</v>
      </c>
      <c r="O146">
        <f>Source!GF365</f>
        <v>885945411</v>
      </c>
      <c r="P146">
        <v>977224809</v>
      </c>
      <c r="Q146">
        <v>-1989987101</v>
      </c>
    </row>
    <row r="147" spans="1:17" x14ac:dyDescent="0.2">
      <c r="A147">
        <f>Source!A410</f>
        <v>4</v>
      </c>
      <c r="B147">
        <v>410</v>
      </c>
      <c r="G147" t="str">
        <f>Source!G410</f>
        <v>Навес над входом в подвал</v>
      </c>
    </row>
    <row r="148" spans="1:17" x14ac:dyDescent="0.2">
      <c r="A148">
        <f>Source!A414</f>
        <v>5</v>
      </c>
      <c r="B148">
        <v>414</v>
      </c>
      <c r="G148" t="str">
        <f>Source!G414</f>
        <v>Демонтажные работы</v>
      </c>
    </row>
    <row r="149" spans="1:17" x14ac:dyDescent="0.2">
      <c r="A149">
        <f>Source!A441</f>
        <v>5</v>
      </c>
      <c r="B149">
        <v>441</v>
      </c>
      <c r="G149" t="str">
        <f>Source!G441</f>
        <v>Ремонтные работы</v>
      </c>
    </row>
    <row r="150" spans="1:17" x14ac:dyDescent="0.2">
      <c r="A150">
        <f>Source!A445</f>
        <v>17</v>
      </c>
      <c r="C150">
        <v>3</v>
      </c>
      <c r="D150">
        <v>0</v>
      </c>
      <c r="E150">
        <f>SmtRes!AV228</f>
        <v>0</v>
      </c>
      <c r="F150" t="str">
        <f>SmtRes!I228</f>
        <v>21.6-1-50</v>
      </c>
      <c r="G150" t="str">
        <f>SmtRes!K228</f>
        <v>Отдельные конструктивные элементы с преобладанием горячекатаных профилей, средняя масса сборочной единицы от 0,11 до 0,5 т</v>
      </c>
      <c r="H150" t="str">
        <f>SmtRes!O228</f>
        <v>т</v>
      </c>
      <c r="I150">
        <f>SmtRes!Y228*Source!I445</f>
        <v>1.1000000000000001E-3</v>
      </c>
      <c r="J150">
        <f>SmtRes!AO228</f>
        <v>1</v>
      </c>
      <c r="K150">
        <f>SmtRes!AE228</f>
        <v>60359.91</v>
      </c>
      <c r="L150">
        <f t="shared" ref="L150:L173" si="10">I150*K150</f>
        <v>66.395901000000009</v>
      </c>
      <c r="M150">
        <f>SmtRes!AA228</f>
        <v>60359.91</v>
      </c>
      <c r="N150">
        <f t="shared" ref="N150:N173" si="11">I150*M150</f>
        <v>66.395901000000009</v>
      </c>
      <c r="O150">
        <f>SmtRes!X228</f>
        <v>-1331440720</v>
      </c>
      <c r="P150">
        <v>-1190364005</v>
      </c>
      <c r="Q150">
        <v>-1899461478</v>
      </c>
    </row>
    <row r="151" spans="1:17" x14ac:dyDescent="0.2">
      <c r="A151">
        <f>Source!A445</f>
        <v>17</v>
      </c>
      <c r="C151">
        <v>3</v>
      </c>
      <c r="D151">
        <v>0</v>
      </c>
      <c r="E151">
        <f>SmtRes!AV227</f>
        <v>0</v>
      </c>
      <c r="F151" t="str">
        <f>SmtRes!I227</f>
        <v>21.1-11-13</v>
      </c>
      <c r="G151" t="str">
        <f>SmtRes!K227</f>
        <v>Болты строительные анкерные с гайками</v>
      </c>
      <c r="H151" t="str">
        <f>SmtRes!O227</f>
        <v>т</v>
      </c>
      <c r="I151">
        <f>SmtRes!Y227*Source!I445</f>
        <v>2.0000000000000001E-4</v>
      </c>
      <c r="J151">
        <f>SmtRes!AO227</f>
        <v>1</v>
      </c>
      <c r="K151">
        <f>SmtRes!AE227</f>
        <v>124167.17</v>
      </c>
      <c r="L151">
        <f t="shared" si="10"/>
        <v>24.833434</v>
      </c>
      <c r="M151">
        <f>SmtRes!AA227</f>
        <v>124167.17</v>
      </c>
      <c r="N151">
        <f t="shared" si="11"/>
        <v>24.833434</v>
      </c>
      <c r="O151">
        <f>SmtRes!X227</f>
        <v>841480886</v>
      </c>
      <c r="P151">
        <v>-945208564</v>
      </c>
      <c r="Q151">
        <v>-1837092581</v>
      </c>
    </row>
    <row r="152" spans="1:17" x14ac:dyDescent="0.2">
      <c r="A152">
        <f>Source!A445</f>
        <v>17</v>
      </c>
      <c r="C152">
        <v>3</v>
      </c>
      <c r="D152">
        <v>0</v>
      </c>
      <c r="E152">
        <f>SmtRes!AV226</f>
        <v>0</v>
      </c>
      <c r="F152" t="str">
        <f>SmtRes!I226</f>
        <v>21.1-10-264</v>
      </c>
      <c r="G152" t="str">
        <f>SmtRes!K226</f>
        <v>Профили стальные оцинкованные, марка Н60-845-0,7</v>
      </c>
      <c r="H152" t="str">
        <f>SmtRes!O226</f>
        <v>м2</v>
      </c>
      <c r="I152">
        <f>SmtRes!Y226*Source!I445</f>
        <v>10</v>
      </c>
      <c r="J152">
        <f>SmtRes!AO226</f>
        <v>1</v>
      </c>
      <c r="K152">
        <f>SmtRes!AE226</f>
        <v>388.5</v>
      </c>
      <c r="L152">
        <f t="shared" si="10"/>
        <v>3885</v>
      </c>
      <c r="M152">
        <f>SmtRes!AA226</f>
        <v>388.5</v>
      </c>
      <c r="N152">
        <f t="shared" si="11"/>
        <v>3885</v>
      </c>
      <c r="O152">
        <f>SmtRes!X226</f>
        <v>334834640</v>
      </c>
      <c r="P152">
        <v>1514387325</v>
      </c>
      <c r="Q152">
        <v>-417769781</v>
      </c>
    </row>
    <row r="153" spans="1:17" x14ac:dyDescent="0.2">
      <c r="A153">
        <f>Source!A446</f>
        <v>17</v>
      </c>
      <c r="C153">
        <v>3</v>
      </c>
      <c r="D153">
        <v>0</v>
      </c>
      <c r="E153">
        <f>SmtRes!AV232</f>
        <v>0</v>
      </c>
      <c r="F153" t="str">
        <f>SmtRes!I232</f>
        <v>21.1-11-83</v>
      </c>
      <c r="G153" t="str">
        <f>SmtRes!K232</f>
        <v>Поковки строительные (скобы, закрепы, хомуты) оцинкованные, масса от 2,5 до 4,0 кг</v>
      </c>
      <c r="H153" t="str">
        <f>SmtRes!O232</f>
        <v>т</v>
      </c>
      <c r="I153">
        <f>SmtRes!Y232*Source!I446</f>
        <v>9.5884999999999998E-3</v>
      </c>
      <c r="J153">
        <f>SmtRes!AO232</f>
        <v>1</v>
      </c>
      <c r="K153">
        <f>SmtRes!AE232</f>
        <v>44312.57</v>
      </c>
      <c r="L153">
        <f t="shared" si="10"/>
        <v>424.89107744500001</v>
      </c>
      <c r="M153">
        <f>SmtRes!AA232</f>
        <v>44312.57</v>
      </c>
      <c r="N153">
        <f t="shared" si="11"/>
        <v>424.89107744500001</v>
      </c>
      <c r="O153">
        <f>SmtRes!X232</f>
        <v>-1857621765</v>
      </c>
      <c r="P153">
        <v>-1342724737</v>
      </c>
      <c r="Q153">
        <v>1732956</v>
      </c>
    </row>
    <row r="154" spans="1:17" x14ac:dyDescent="0.2">
      <c r="A154">
        <f>Source!A446</f>
        <v>17</v>
      </c>
      <c r="C154">
        <v>3</v>
      </c>
      <c r="D154">
        <v>0</v>
      </c>
      <c r="E154">
        <f>SmtRes!AV231</f>
        <v>0</v>
      </c>
      <c r="F154" t="str">
        <f>SmtRes!I231</f>
        <v>21.1-11-46</v>
      </c>
      <c r="G154" t="str">
        <f>SmtRes!K231</f>
        <v>Гвозди строительные</v>
      </c>
      <c r="H154" t="str">
        <f>SmtRes!O231</f>
        <v>т</v>
      </c>
      <c r="I154">
        <f>SmtRes!Y231*Source!I446</f>
        <v>7.5500000000000006E-5</v>
      </c>
      <c r="J154">
        <f>SmtRes!AO231</f>
        <v>1</v>
      </c>
      <c r="K154">
        <f>SmtRes!AE231</f>
        <v>45454.3</v>
      </c>
      <c r="L154">
        <f t="shared" si="10"/>
        <v>3.4317996500000003</v>
      </c>
      <c r="M154">
        <f>SmtRes!AA231</f>
        <v>45454.3</v>
      </c>
      <c r="N154">
        <f t="shared" si="11"/>
        <v>3.4317996500000003</v>
      </c>
      <c r="O154">
        <f>SmtRes!X231</f>
        <v>1574046373</v>
      </c>
      <c r="P154">
        <v>1941899885</v>
      </c>
      <c r="Q154">
        <v>1158301771</v>
      </c>
    </row>
    <row r="155" spans="1:17" x14ac:dyDescent="0.2">
      <c r="A155">
        <f>Source!A446</f>
        <v>17</v>
      </c>
      <c r="C155">
        <v>3</v>
      </c>
      <c r="D155">
        <v>0</v>
      </c>
      <c r="E155">
        <f>SmtRes!AV230</f>
        <v>0</v>
      </c>
      <c r="F155" t="str">
        <f>SmtRes!I230</f>
        <v>21.1-10-165</v>
      </c>
      <c r="G155" t="str">
        <f>SmtRes!K230</f>
        <v>Сталь листовая, оцинкованная, толщина 0,5 мм</v>
      </c>
      <c r="H155" t="str">
        <f>SmtRes!O230</f>
        <v>т</v>
      </c>
      <c r="I155">
        <f>SmtRes!Y230*Source!I446</f>
        <v>2.0913500000000002E-2</v>
      </c>
      <c r="J155">
        <f>SmtRes!AO230</f>
        <v>1</v>
      </c>
      <c r="K155">
        <f>SmtRes!AE230</f>
        <v>50407.79</v>
      </c>
      <c r="L155">
        <f t="shared" si="10"/>
        <v>1054.2033161650002</v>
      </c>
      <c r="M155">
        <f>SmtRes!AA230</f>
        <v>50407.79</v>
      </c>
      <c r="N155">
        <f t="shared" si="11"/>
        <v>1054.2033161650002</v>
      </c>
      <c r="O155">
        <f>SmtRes!X230</f>
        <v>291612274</v>
      </c>
      <c r="P155">
        <v>2144629299</v>
      </c>
      <c r="Q155">
        <v>1272408942</v>
      </c>
    </row>
    <row r="156" spans="1:17" x14ac:dyDescent="0.2">
      <c r="A156">
        <f>Source!A447</f>
        <v>17</v>
      </c>
      <c r="C156">
        <v>3</v>
      </c>
      <c r="D156">
        <v>0</v>
      </c>
      <c r="E156">
        <f>SmtRes!AV234</f>
        <v>0</v>
      </c>
      <c r="F156" t="str">
        <f>SmtRes!I234</f>
        <v>21.1-1-87</v>
      </c>
      <c r="G156" t="str">
        <f>SmtRes!K234</f>
        <v>Мастика герметизирующая нетвердеющая, строительная, клеящая, уплотняющая, неотверждающаяся, марка МСУ, сланцевая</v>
      </c>
      <c r="H156" t="str">
        <f>SmtRes!O234</f>
        <v>т</v>
      </c>
      <c r="I156">
        <f>SmtRes!Y234*Source!I447</f>
        <v>5.6625E-3</v>
      </c>
      <c r="J156">
        <f>SmtRes!AO234</f>
        <v>1</v>
      </c>
      <c r="K156">
        <f>SmtRes!AE234</f>
        <v>47960.04</v>
      </c>
      <c r="L156">
        <f t="shared" si="10"/>
        <v>271.57372650000002</v>
      </c>
      <c r="M156">
        <f>SmtRes!AA234</f>
        <v>47960.04</v>
      </c>
      <c r="N156">
        <f t="shared" si="11"/>
        <v>271.57372650000002</v>
      </c>
      <c r="O156">
        <f>SmtRes!X234</f>
        <v>1924343423</v>
      </c>
      <c r="P156">
        <v>2097979614</v>
      </c>
      <c r="Q156">
        <v>448593194</v>
      </c>
    </row>
    <row r="157" spans="1:17" x14ac:dyDescent="0.2">
      <c r="A157">
        <f>Source!A448</f>
        <v>17</v>
      </c>
      <c r="C157">
        <v>3</v>
      </c>
      <c r="D157">
        <v>0</v>
      </c>
      <c r="E157">
        <f>SmtRes!AV240</f>
        <v>0</v>
      </c>
      <c r="F157" t="str">
        <f>SmtRes!I240</f>
        <v>21.7-11-9</v>
      </c>
      <c r="G157" t="str">
        <f>SmtRes!K240</f>
        <v>Профили стальные П-образные, окрашенные, сечение 60х27х0,7 мм</v>
      </c>
      <c r="H157" t="str">
        <f>SmtRes!O240</f>
        <v>м</v>
      </c>
      <c r="I157">
        <f>SmtRes!Y240*Source!I448</f>
        <v>5.8650000000000002</v>
      </c>
      <c r="J157">
        <f>SmtRes!AO240</f>
        <v>1</v>
      </c>
      <c r="K157">
        <f>SmtRes!AE240</f>
        <v>104.32</v>
      </c>
      <c r="L157">
        <f t="shared" si="10"/>
        <v>611.83679999999993</v>
      </c>
      <c r="M157">
        <f>SmtRes!AA240</f>
        <v>104.32</v>
      </c>
      <c r="N157">
        <f t="shared" si="11"/>
        <v>611.83679999999993</v>
      </c>
      <c r="O157">
        <f>SmtRes!X240</f>
        <v>-857667456</v>
      </c>
      <c r="P157">
        <v>-1514817955</v>
      </c>
      <c r="Q157">
        <v>332586086</v>
      </c>
    </row>
    <row r="158" spans="1:17" x14ac:dyDescent="0.2">
      <c r="A158">
        <f>Source!A448</f>
        <v>17</v>
      </c>
      <c r="C158">
        <v>3</v>
      </c>
      <c r="D158">
        <v>0</v>
      </c>
      <c r="E158">
        <f>SmtRes!AV239</f>
        <v>0</v>
      </c>
      <c r="F158" t="str">
        <f>SmtRes!I239</f>
        <v>21.1-11-119</v>
      </c>
      <c r="G158" t="str">
        <f>SmtRes!K239</f>
        <v>Шурупы с потайной головкой, оцинкованные, размер 6х40 мм</v>
      </c>
      <c r="H158" t="str">
        <f>SmtRes!O239</f>
        <v>т</v>
      </c>
      <c r="I158">
        <f>SmtRes!Y239*Source!I448</f>
        <v>4.3125000000000005E-5</v>
      </c>
      <c r="J158">
        <f>SmtRes!AO239</f>
        <v>1</v>
      </c>
      <c r="K158">
        <f>SmtRes!AE239</f>
        <v>132427.31</v>
      </c>
      <c r="L158">
        <f t="shared" si="10"/>
        <v>5.7109277437500001</v>
      </c>
      <c r="M158">
        <f>SmtRes!AA239</f>
        <v>132427.31</v>
      </c>
      <c r="N158">
        <f t="shared" si="11"/>
        <v>5.7109277437500001</v>
      </c>
      <c r="O158">
        <f>SmtRes!X239</f>
        <v>1516977171</v>
      </c>
      <c r="P158">
        <v>750322410</v>
      </c>
      <c r="Q158">
        <v>-1665538999</v>
      </c>
    </row>
    <row r="159" spans="1:17" x14ac:dyDescent="0.2">
      <c r="A159">
        <f>Source!A448</f>
        <v>17</v>
      </c>
      <c r="C159">
        <v>3</v>
      </c>
      <c r="D159">
        <v>0</v>
      </c>
      <c r="E159">
        <f>SmtRes!AV238</f>
        <v>0</v>
      </c>
      <c r="F159" t="str">
        <f>SmtRes!I238</f>
        <v>21.1-10-168</v>
      </c>
      <c r="G159" t="str">
        <f>SmtRes!K238</f>
        <v>Сталь листовая, оцинкованная, толщина 0,9-1 мм</v>
      </c>
      <c r="H159" t="str">
        <f>SmtRes!O238</f>
        <v>т</v>
      </c>
      <c r="I159">
        <f>SmtRes!Y238*Source!I448</f>
        <v>2.3000000000000001E-4</v>
      </c>
      <c r="J159">
        <f>SmtRes!AO238</f>
        <v>1</v>
      </c>
      <c r="K159">
        <f>SmtRes!AE238</f>
        <v>47211.72</v>
      </c>
      <c r="L159">
        <f t="shared" si="10"/>
        <v>10.858695600000001</v>
      </c>
      <c r="M159">
        <f>SmtRes!AA238</f>
        <v>47211.72</v>
      </c>
      <c r="N159">
        <f t="shared" si="11"/>
        <v>10.858695600000001</v>
      </c>
      <c r="O159">
        <f>SmtRes!X238</f>
        <v>1854816045</v>
      </c>
      <c r="P159">
        <v>-1459844247</v>
      </c>
      <c r="Q159">
        <v>2131116387</v>
      </c>
    </row>
    <row r="160" spans="1:17" x14ac:dyDescent="0.2">
      <c r="A160">
        <f>Source!A449</f>
        <v>17</v>
      </c>
      <c r="C160">
        <v>3</v>
      </c>
      <c r="D160">
        <v>0</v>
      </c>
      <c r="E160">
        <f>SmtRes!AV244</f>
        <v>0</v>
      </c>
      <c r="F160" t="str">
        <f>SmtRes!I244</f>
        <v>21.3-2-16</v>
      </c>
      <c r="G160" t="str">
        <f>SmtRes!K244</f>
        <v>Растворы цементные, марка 150</v>
      </c>
      <c r="H160" t="str">
        <f>SmtRes!O244</f>
        <v>м3</v>
      </c>
      <c r="I160">
        <f>SmtRes!Y244*Source!I449</f>
        <v>4.3859999999999996E-2</v>
      </c>
      <c r="J160">
        <f>SmtRes!AO244</f>
        <v>1</v>
      </c>
      <c r="K160">
        <f>SmtRes!AE244</f>
        <v>3079.71</v>
      </c>
      <c r="L160">
        <f t="shared" si="10"/>
        <v>135.07608059999998</v>
      </c>
      <c r="M160">
        <f>SmtRes!AA244</f>
        <v>3079.71</v>
      </c>
      <c r="N160">
        <f t="shared" si="11"/>
        <v>135.07608059999998</v>
      </c>
      <c r="O160">
        <f>SmtRes!X244</f>
        <v>-1742542958</v>
      </c>
      <c r="P160">
        <v>757260190</v>
      </c>
      <c r="Q160">
        <v>372698167</v>
      </c>
    </row>
    <row r="161" spans="1:17" x14ac:dyDescent="0.2">
      <c r="A161">
        <f>Source!A449</f>
        <v>17</v>
      </c>
      <c r="C161">
        <v>3</v>
      </c>
      <c r="D161">
        <v>0</v>
      </c>
      <c r="E161">
        <f>SmtRes!AV243</f>
        <v>0</v>
      </c>
      <c r="F161" t="str">
        <f>SmtRes!I243</f>
        <v>21.1-25-13</v>
      </c>
      <c r="G161" t="str">
        <f>SmtRes!K243</f>
        <v>Вода</v>
      </c>
      <c r="H161" t="str">
        <f>SmtRes!O243</f>
        <v>м3</v>
      </c>
      <c r="I161">
        <f>SmtRes!Y243*Source!I449</f>
        <v>7.5249999999999997E-2</v>
      </c>
      <c r="J161">
        <f>SmtRes!AO243</f>
        <v>1</v>
      </c>
      <c r="K161">
        <f>SmtRes!AE243</f>
        <v>29.98</v>
      </c>
      <c r="L161">
        <f t="shared" si="10"/>
        <v>2.255995</v>
      </c>
      <c r="M161">
        <f>SmtRes!AA243</f>
        <v>29.98</v>
      </c>
      <c r="N161">
        <f t="shared" si="11"/>
        <v>2.255995</v>
      </c>
      <c r="O161">
        <f>SmtRes!X243</f>
        <v>1653821073</v>
      </c>
      <c r="P161">
        <v>1029078353</v>
      </c>
      <c r="Q161">
        <v>311962904</v>
      </c>
    </row>
    <row r="162" spans="1:17" x14ac:dyDescent="0.2">
      <c r="A162">
        <f>Source!A450</f>
        <v>17</v>
      </c>
      <c r="C162">
        <v>3</v>
      </c>
      <c r="D162">
        <v>0</v>
      </c>
      <c r="E162">
        <f>SmtRes!AV247</f>
        <v>0</v>
      </c>
      <c r="F162" t="str">
        <f>SmtRes!I247</f>
        <v>21.3-2-16</v>
      </c>
      <c r="G162" t="str">
        <f>SmtRes!K247</f>
        <v>Растворы цементные, марка 150</v>
      </c>
      <c r="H162" t="str">
        <f>SmtRes!O247</f>
        <v>м3</v>
      </c>
      <c r="I162">
        <f>SmtRes!Y247*Source!I450</f>
        <v>1.0964999999999999E-2</v>
      </c>
      <c r="J162">
        <f>SmtRes!AO247</f>
        <v>1</v>
      </c>
      <c r="K162">
        <f>SmtRes!AE247</f>
        <v>3079.71</v>
      </c>
      <c r="L162">
        <f t="shared" si="10"/>
        <v>33.769020149999996</v>
      </c>
      <c r="M162">
        <f>SmtRes!AA247</f>
        <v>3079.71</v>
      </c>
      <c r="N162">
        <f t="shared" si="11"/>
        <v>33.769020149999996</v>
      </c>
      <c r="O162">
        <f>SmtRes!X247</f>
        <v>-1742542958</v>
      </c>
      <c r="P162">
        <v>757260190</v>
      </c>
      <c r="Q162">
        <v>372698167</v>
      </c>
    </row>
    <row r="163" spans="1:17" x14ac:dyDescent="0.2">
      <c r="A163">
        <f>Source!A451</f>
        <v>17</v>
      </c>
      <c r="C163">
        <v>3</v>
      </c>
      <c r="D163">
        <v>0</v>
      </c>
      <c r="E163">
        <f>SmtRes!AV250</f>
        <v>0</v>
      </c>
      <c r="F163" t="str">
        <f>SmtRes!I250</f>
        <v>21.5-3-76</v>
      </c>
      <c r="G163" t="str">
        <f>SmtRes!K250</f>
        <v>Плиты бетонные тротуарные, толщина 70 мм, цвет: разного цвета</v>
      </c>
      <c r="H163" t="str">
        <f>SmtRes!O250</f>
        <v>м2</v>
      </c>
      <c r="I163">
        <f>SmtRes!Y250*Source!I451</f>
        <v>5.0388000000000002</v>
      </c>
      <c r="J163">
        <f>SmtRes!AO250</f>
        <v>1</v>
      </c>
      <c r="K163">
        <f>SmtRes!AE250</f>
        <v>608.53</v>
      </c>
      <c r="L163">
        <f t="shared" si="10"/>
        <v>3066.2609640000001</v>
      </c>
      <c r="M163">
        <f>SmtRes!AA250</f>
        <v>608.53</v>
      </c>
      <c r="N163">
        <f t="shared" si="11"/>
        <v>3066.2609640000001</v>
      </c>
      <c r="O163">
        <f>SmtRes!X250</f>
        <v>1678793182</v>
      </c>
      <c r="P163">
        <v>250635522</v>
      </c>
      <c r="Q163">
        <v>1311213514</v>
      </c>
    </row>
    <row r="164" spans="1:17" x14ac:dyDescent="0.2">
      <c r="A164">
        <f>Source!A451</f>
        <v>17</v>
      </c>
      <c r="C164">
        <v>3</v>
      </c>
      <c r="D164">
        <v>0</v>
      </c>
      <c r="E164">
        <f>SmtRes!AV249</f>
        <v>0</v>
      </c>
      <c r="F164" t="str">
        <f>SmtRes!I249</f>
        <v>21.3-2-16</v>
      </c>
      <c r="G164" t="str">
        <f>SmtRes!K249</f>
        <v>Растворы цементные, марка 150</v>
      </c>
      <c r="H164" t="str">
        <f>SmtRes!O249</f>
        <v>м3</v>
      </c>
      <c r="I164">
        <f>SmtRes!Y249*Source!I451</f>
        <v>0.10423399999999999</v>
      </c>
      <c r="J164">
        <f>SmtRes!AO249</f>
        <v>1</v>
      </c>
      <c r="K164">
        <f>SmtRes!AE249</f>
        <v>3079.71</v>
      </c>
      <c r="L164">
        <f t="shared" si="10"/>
        <v>321.01049214</v>
      </c>
      <c r="M164">
        <f>SmtRes!AA249</f>
        <v>3079.71</v>
      </c>
      <c r="N164">
        <f t="shared" si="11"/>
        <v>321.01049214</v>
      </c>
      <c r="O164">
        <f>SmtRes!X249</f>
        <v>-1742542958</v>
      </c>
      <c r="P164">
        <v>757260190</v>
      </c>
      <c r="Q164">
        <v>372698167</v>
      </c>
    </row>
    <row r="165" spans="1:17" x14ac:dyDescent="0.2">
      <c r="A165">
        <f>Source!A452</f>
        <v>17</v>
      </c>
      <c r="C165">
        <v>3</v>
      </c>
      <c r="D165">
        <v>0</v>
      </c>
      <c r="E165">
        <f>SmtRes!AV253</f>
        <v>0</v>
      </c>
      <c r="F165" t="str">
        <f>SmtRes!I253</f>
        <v>21.1-6-90</v>
      </c>
      <c r="G165" t="str">
        <f>SmtRes!K253</f>
        <v>Олифа для окраски комбинированная "Оксоль"</v>
      </c>
      <c r="H165" t="str">
        <f>SmtRes!O253</f>
        <v>кг</v>
      </c>
      <c r="I165">
        <f>SmtRes!Y253*Source!I452</f>
        <v>0.27</v>
      </c>
      <c r="J165">
        <f>SmtRes!AO253</f>
        <v>1</v>
      </c>
      <c r="K165">
        <f>SmtRes!AE253</f>
        <v>67.64</v>
      </c>
      <c r="L165">
        <f t="shared" si="10"/>
        <v>18.262800000000002</v>
      </c>
      <c r="M165">
        <f>SmtRes!AA253</f>
        <v>67.64</v>
      </c>
      <c r="N165">
        <f t="shared" si="11"/>
        <v>18.262800000000002</v>
      </c>
      <c r="O165">
        <f>SmtRes!X253</f>
        <v>994708884</v>
      </c>
      <c r="P165">
        <v>1950550230</v>
      </c>
      <c r="Q165">
        <v>944081685</v>
      </c>
    </row>
    <row r="166" spans="1:17" x14ac:dyDescent="0.2">
      <c r="A166">
        <f>Source!A452</f>
        <v>17</v>
      </c>
      <c r="C166">
        <v>3</v>
      </c>
      <c r="D166">
        <v>0</v>
      </c>
      <c r="E166">
        <f>SmtRes!AV252</f>
        <v>0</v>
      </c>
      <c r="F166" t="str">
        <f>SmtRes!I252</f>
        <v>21.1-6-46</v>
      </c>
      <c r="G166" t="str">
        <f>SmtRes!K252</f>
        <v>Краски масляные жидкотертые цветные (готовые к употреблению) для наружных и внутренних работ, марка МА-15, сурик железный для окраски по металлу</v>
      </c>
      <c r="H166" t="str">
        <f>SmtRes!O252</f>
        <v>т</v>
      </c>
      <c r="I166">
        <f>SmtRes!Y252*Source!I452</f>
        <v>2.4600000000000004E-3</v>
      </c>
      <c r="J166">
        <f>SmtRes!AO252</f>
        <v>1</v>
      </c>
      <c r="K166">
        <f>SmtRes!AE252</f>
        <v>66674.02</v>
      </c>
      <c r="L166">
        <f t="shared" si="10"/>
        <v>164.01808920000005</v>
      </c>
      <c r="M166">
        <f>SmtRes!AA252</f>
        <v>66674.02</v>
      </c>
      <c r="N166">
        <f t="shared" si="11"/>
        <v>164.01808920000005</v>
      </c>
      <c r="O166">
        <f>SmtRes!X252</f>
        <v>1546269974</v>
      </c>
      <c r="P166">
        <v>865729862</v>
      </c>
      <c r="Q166">
        <v>-270743086</v>
      </c>
    </row>
    <row r="167" spans="1:17" x14ac:dyDescent="0.2">
      <c r="A167">
        <f>Source!A453</f>
        <v>17</v>
      </c>
      <c r="C167">
        <v>3</v>
      </c>
      <c r="D167">
        <v>0</v>
      </c>
      <c r="E167">
        <f>SmtRes!AV255</f>
        <v>0</v>
      </c>
      <c r="F167" t="str">
        <f>SmtRes!I255</f>
        <v>21.3-2-10</v>
      </c>
      <c r="G167" t="str">
        <f>SmtRes!K255</f>
        <v>Растворы цементно-известковые, марка 75</v>
      </c>
      <c r="H167" t="str">
        <f>SmtRes!O255</f>
        <v>м3</v>
      </c>
      <c r="I167">
        <f>SmtRes!Y255*Source!I453</f>
        <v>0.14630000000000001</v>
      </c>
      <c r="J167">
        <f>SmtRes!AO255</f>
        <v>1</v>
      </c>
      <c r="K167">
        <f>SmtRes!AE255</f>
        <v>3455.09</v>
      </c>
      <c r="L167">
        <f t="shared" si="10"/>
        <v>505.47966700000006</v>
      </c>
      <c r="M167">
        <f>SmtRes!AA255</f>
        <v>3455.09</v>
      </c>
      <c r="N167">
        <f t="shared" si="11"/>
        <v>505.47966700000006</v>
      </c>
      <c r="O167">
        <f>SmtRes!X255</f>
        <v>1382155603</v>
      </c>
      <c r="P167">
        <v>-653350024</v>
      </c>
      <c r="Q167">
        <v>520213249</v>
      </c>
    </row>
    <row r="168" spans="1:17" x14ac:dyDescent="0.2">
      <c r="A168">
        <f>Source!A454</f>
        <v>17</v>
      </c>
      <c r="C168">
        <v>3</v>
      </c>
      <c r="D168">
        <v>0</v>
      </c>
      <c r="E168">
        <f>SmtRes!AV264</f>
        <v>0</v>
      </c>
      <c r="F168" t="str">
        <f>SmtRes!I264</f>
        <v>21.1-6-55</v>
      </c>
      <c r="G168" t="str">
        <f>SmtRes!K264</f>
        <v>Краски фасадные перхлорвиниловые, марка ХВ-161 (белая)</v>
      </c>
      <c r="H168" t="str">
        <f>SmtRes!O264</f>
        <v>т</v>
      </c>
      <c r="I168">
        <f>SmtRes!Y264*Source!I454</f>
        <v>3.9234999999999999E-3</v>
      </c>
      <c r="J168">
        <f>SmtRes!AO264</f>
        <v>1</v>
      </c>
      <c r="K168">
        <f>SmtRes!AE264</f>
        <v>91737.53</v>
      </c>
      <c r="L168">
        <f t="shared" si="10"/>
        <v>359.93219895499999</v>
      </c>
      <c r="M168">
        <f>SmtRes!AA264</f>
        <v>91737.53</v>
      </c>
      <c r="N168">
        <f t="shared" si="11"/>
        <v>359.93219895499999</v>
      </c>
      <c r="O168">
        <f>SmtRes!X264</f>
        <v>89610810</v>
      </c>
      <c r="P168">
        <v>-144904977</v>
      </c>
      <c r="Q168">
        <v>-124138440</v>
      </c>
    </row>
    <row r="169" spans="1:17" x14ac:dyDescent="0.2">
      <c r="A169">
        <f>Source!A454</f>
        <v>17</v>
      </c>
      <c r="C169">
        <v>3</v>
      </c>
      <c r="D169">
        <v>0</v>
      </c>
      <c r="E169">
        <f>SmtRes!AV263</f>
        <v>0</v>
      </c>
      <c r="F169" t="str">
        <f>SmtRes!I263</f>
        <v>21.1-6-163</v>
      </c>
      <c r="G169" t="str">
        <f>SmtRes!K263</f>
        <v>Грунтовка перхлорвиниловая, ХВ</v>
      </c>
      <c r="H169" t="str">
        <f>SmtRes!O263</f>
        <v>т</v>
      </c>
      <c r="I169">
        <f>SmtRes!Y263*Source!I454</f>
        <v>9.9750000000000012E-4</v>
      </c>
      <c r="J169">
        <f>SmtRes!AO263</f>
        <v>1</v>
      </c>
      <c r="K169">
        <f>SmtRes!AE263</f>
        <v>96293.24</v>
      </c>
      <c r="L169">
        <f t="shared" si="10"/>
        <v>96.052506900000012</v>
      </c>
      <c r="M169">
        <f>SmtRes!AA263</f>
        <v>96293.24</v>
      </c>
      <c r="N169">
        <f t="shared" si="11"/>
        <v>96.052506900000012</v>
      </c>
      <c r="O169">
        <f>SmtRes!X263</f>
        <v>1810651028</v>
      </c>
      <c r="P169">
        <v>-132187758</v>
      </c>
      <c r="Q169">
        <v>2059420161</v>
      </c>
    </row>
    <row r="170" spans="1:17" x14ac:dyDescent="0.2">
      <c r="A170">
        <f>Source!A454</f>
        <v>17</v>
      </c>
      <c r="C170">
        <v>3</v>
      </c>
      <c r="D170">
        <v>0</v>
      </c>
      <c r="E170">
        <f>SmtRes!AV262</f>
        <v>0</v>
      </c>
      <c r="F170" t="str">
        <f>SmtRes!I262</f>
        <v>21.1-6-114</v>
      </c>
      <c r="G170" t="str">
        <f>SmtRes!K262</f>
        <v>Растворитель "Уайт-спирит"</v>
      </c>
      <c r="H170" t="str">
        <f>SmtRes!O262</f>
        <v>т</v>
      </c>
      <c r="I170">
        <f>SmtRes!Y262*Source!I454</f>
        <v>6.6500000000000001E-4</v>
      </c>
      <c r="J170">
        <f>SmtRes!AO262</f>
        <v>1</v>
      </c>
      <c r="K170">
        <f>SmtRes!AE262</f>
        <v>56658.11</v>
      </c>
      <c r="L170">
        <f t="shared" si="10"/>
        <v>37.677643150000002</v>
      </c>
      <c r="M170">
        <f>SmtRes!AA262</f>
        <v>56658.11</v>
      </c>
      <c r="N170">
        <f t="shared" si="11"/>
        <v>37.677643150000002</v>
      </c>
      <c r="O170">
        <f>SmtRes!X262</f>
        <v>-482034559</v>
      </c>
      <c r="P170">
        <v>1401999661</v>
      </c>
      <c r="Q170">
        <v>-1692901039</v>
      </c>
    </row>
    <row r="171" spans="1:17" x14ac:dyDescent="0.2">
      <c r="A171">
        <f>Source!A454</f>
        <v>17</v>
      </c>
      <c r="C171">
        <v>3</v>
      </c>
      <c r="D171">
        <v>0</v>
      </c>
      <c r="E171">
        <f>SmtRes!AV261</f>
        <v>0</v>
      </c>
      <c r="F171" t="str">
        <f>SmtRes!I261</f>
        <v>21.1-25-409</v>
      </c>
      <c r="G171" t="str">
        <f>SmtRes!K261</f>
        <v>Шпатлевка перхлорвиниловая, марка ХВ</v>
      </c>
      <c r="H171" t="str">
        <f>SmtRes!O261</f>
        <v>т</v>
      </c>
      <c r="I171">
        <f>SmtRes!Y261*Source!I454</f>
        <v>7.980000000000001E-4</v>
      </c>
      <c r="J171">
        <f>SmtRes!AO261</f>
        <v>1</v>
      </c>
      <c r="K171">
        <f>SmtRes!AE261</f>
        <v>139391.81</v>
      </c>
      <c r="L171">
        <f t="shared" si="10"/>
        <v>111.23466438000001</v>
      </c>
      <c r="M171">
        <f>SmtRes!AA261</f>
        <v>139391.81</v>
      </c>
      <c r="N171">
        <f t="shared" si="11"/>
        <v>111.23466438000001</v>
      </c>
      <c r="O171">
        <f>SmtRes!X261</f>
        <v>-892431525</v>
      </c>
      <c r="P171">
        <v>-161395599</v>
      </c>
      <c r="Q171">
        <v>275006256</v>
      </c>
    </row>
    <row r="172" spans="1:17" x14ac:dyDescent="0.2">
      <c r="A172">
        <f>Source!A454</f>
        <v>17</v>
      </c>
      <c r="C172">
        <v>3</v>
      </c>
      <c r="D172">
        <v>0</v>
      </c>
      <c r="E172">
        <f>SmtRes!AV260</f>
        <v>0</v>
      </c>
      <c r="F172" t="str">
        <f>SmtRes!I260</f>
        <v>21.1-25-218</v>
      </c>
      <c r="G172" t="str">
        <f>SmtRes!K260</f>
        <v>Пемза шлаковая</v>
      </c>
      <c r="H172" t="str">
        <f>SmtRes!O260</f>
        <v>т</v>
      </c>
      <c r="I172">
        <f>SmtRes!Y260*Source!I454</f>
        <v>1.596E-5</v>
      </c>
      <c r="J172">
        <f>SmtRes!AO260</f>
        <v>1</v>
      </c>
      <c r="K172">
        <f>SmtRes!AE260</f>
        <v>2838.12</v>
      </c>
      <c r="L172">
        <f t="shared" si="10"/>
        <v>4.5296395199999999E-2</v>
      </c>
      <c r="M172">
        <f>SmtRes!AA260</f>
        <v>2838.12</v>
      </c>
      <c r="N172">
        <f t="shared" si="11"/>
        <v>4.5296395199999999E-2</v>
      </c>
      <c r="O172">
        <f>SmtRes!X260</f>
        <v>1321308695</v>
      </c>
      <c r="P172">
        <v>-1881597123</v>
      </c>
      <c r="Q172">
        <v>932868666</v>
      </c>
    </row>
    <row r="173" spans="1:17" x14ac:dyDescent="0.2">
      <c r="A173">
        <f>Source!A454</f>
        <v>17</v>
      </c>
      <c r="C173">
        <v>3</v>
      </c>
      <c r="D173">
        <v>0</v>
      </c>
      <c r="E173">
        <f>SmtRes!AV259</f>
        <v>0</v>
      </c>
      <c r="F173" t="str">
        <f>SmtRes!I259</f>
        <v>21.1-20-7</v>
      </c>
      <c r="G173" t="str">
        <f>SmtRes!K259</f>
        <v>Ветошь</v>
      </c>
      <c r="H173" t="str">
        <f>SmtRes!O259</f>
        <v>кг</v>
      </c>
      <c r="I173">
        <f>SmtRes!Y259*Source!I454</f>
        <v>2.7265000000000001E-2</v>
      </c>
      <c r="J173">
        <f>SmtRes!AO259</f>
        <v>1</v>
      </c>
      <c r="K173">
        <f>SmtRes!AE259</f>
        <v>28.66</v>
      </c>
      <c r="L173">
        <f t="shared" si="10"/>
        <v>0.78141490000000002</v>
      </c>
      <c r="M173">
        <f>SmtRes!AA259</f>
        <v>28.66</v>
      </c>
      <c r="N173">
        <f t="shared" si="11"/>
        <v>0.78141490000000002</v>
      </c>
      <c r="O173">
        <f>SmtRes!X259</f>
        <v>-613561335</v>
      </c>
      <c r="P173">
        <v>1198111763</v>
      </c>
      <c r="Q173">
        <v>1578595315</v>
      </c>
    </row>
    <row r="174" spans="1:17" x14ac:dyDescent="0.2">
      <c r="A174">
        <f>Source!A498</f>
        <v>4</v>
      </c>
      <c r="B174">
        <v>498</v>
      </c>
      <c r="G174" t="str">
        <f>Source!G498</f>
        <v>Главный вход</v>
      </c>
    </row>
    <row r="175" spans="1:17" x14ac:dyDescent="0.2">
      <c r="A175">
        <f>Source!A502</f>
        <v>5</v>
      </c>
      <c r="B175">
        <v>502</v>
      </c>
      <c r="G175" t="str">
        <f>Source!G502</f>
        <v>Демонтажные работы</v>
      </c>
    </row>
    <row r="176" spans="1:17" x14ac:dyDescent="0.2">
      <c r="A176">
        <f>Source!A530</f>
        <v>5</v>
      </c>
      <c r="B176">
        <v>530</v>
      </c>
      <c r="G176" t="str">
        <f>Source!G530</f>
        <v>Ремонтные работы</v>
      </c>
    </row>
    <row r="177" spans="1:17" x14ac:dyDescent="0.2">
      <c r="A177">
        <f>Source!A534</f>
        <v>17</v>
      </c>
      <c r="C177">
        <v>3</v>
      </c>
      <c r="D177">
        <v>0</v>
      </c>
      <c r="E177">
        <f>SmtRes!AV275</f>
        <v>0</v>
      </c>
      <c r="F177" t="str">
        <f>SmtRes!I275</f>
        <v>21.5-3-76</v>
      </c>
      <c r="G177" t="str">
        <f>SmtRes!K275</f>
        <v>Плиты бетонные тротуарные, толщина 70 мм, цвет: разного цвета</v>
      </c>
      <c r="H177" t="str">
        <f>SmtRes!O275</f>
        <v>м2</v>
      </c>
      <c r="I177">
        <f>SmtRes!Y275*Source!I534</f>
        <v>25.5</v>
      </c>
      <c r="J177">
        <f>SmtRes!AO275</f>
        <v>1</v>
      </c>
      <c r="K177">
        <f>SmtRes!AE275</f>
        <v>608.53</v>
      </c>
      <c r="L177">
        <f t="shared" ref="L177:L217" si="12">I177*K177</f>
        <v>15517.514999999999</v>
      </c>
      <c r="M177">
        <f>SmtRes!AA275</f>
        <v>608.53</v>
      </c>
      <c r="N177">
        <f t="shared" ref="N177:N217" si="13">I177*M177</f>
        <v>15517.514999999999</v>
      </c>
      <c r="O177">
        <f>SmtRes!X275</f>
        <v>1678793182</v>
      </c>
      <c r="P177">
        <v>250635522</v>
      </c>
      <c r="Q177">
        <v>1311213514</v>
      </c>
    </row>
    <row r="178" spans="1:17" x14ac:dyDescent="0.2">
      <c r="A178">
        <f>Source!A534</f>
        <v>17</v>
      </c>
      <c r="C178">
        <v>3</v>
      </c>
      <c r="D178">
        <v>0</v>
      </c>
      <c r="E178">
        <f>SmtRes!AV274</f>
        <v>0</v>
      </c>
      <c r="F178" t="str">
        <f>SmtRes!I274</f>
        <v>21.3-2-16</v>
      </c>
      <c r="G178" t="str">
        <f>SmtRes!K274</f>
        <v>Растворы цементные, марка 150</v>
      </c>
      <c r="H178" t="str">
        <f>SmtRes!O274</f>
        <v>м3</v>
      </c>
      <c r="I178">
        <f>SmtRes!Y274*Source!I534</f>
        <v>0.52749999999999997</v>
      </c>
      <c r="J178">
        <f>SmtRes!AO274</f>
        <v>1</v>
      </c>
      <c r="K178">
        <f>SmtRes!AE274</f>
        <v>3079.71</v>
      </c>
      <c r="L178">
        <f t="shared" si="12"/>
        <v>1624.5470249999998</v>
      </c>
      <c r="M178">
        <f>SmtRes!AA274</f>
        <v>3079.71</v>
      </c>
      <c r="N178">
        <f t="shared" si="13"/>
        <v>1624.5470249999998</v>
      </c>
      <c r="O178">
        <f>SmtRes!X274</f>
        <v>-1742542958</v>
      </c>
      <c r="P178">
        <v>757260190</v>
      </c>
      <c r="Q178">
        <v>372698167</v>
      </c>
    </row>
    <row r="179" spans="1:17" x14ac:dyDescent="0.2">
      <c r="A179">
        <f>Source!A535</f>
        <v>17</v>
      </c>
      <c r="C179">
        <v>3</v>
      </c>
      <c r="D179">
        <v>0</v>
      </c>
      <c r="E179">
        <f>SmtRes!AV286</f>
        <v>0</v>
      </c>
      <c r="F179" t="str">
        <f>SmtRes!I286</f>
        <v>21.3-2-109</v>
      </c>
      <c r="G179" t="str">
        <f>SmtRes!K286</f>
        <v>Смеси сухие фуговочные для заделки швов между плитками (различная цветовая гамма): В7,5 (М100), F50, крупность заполнителя 0,3 мм</v>
      </c>
      <c r="H179" t="str">
        <f>SmtRes!O286</f>
        <v>т</v>
      </c>
      <c r="I179">
        <f>SmtRes!Y286*Source!I535</f>
        <v>9.7199999999999995E-3</v>
      </c>
      <c r="J179">
        <f>SmtRes!AO286</f>
        <v>1</v>
      </c>
      <c r="K179">
        <f>SmtRes!AE286</f>
        <v>22088.45</v>
      </c>
      <c r="L179">
        <f t="shared" si="12"/>
        <v>214.69973400000001</v>
      </c>
      <c r="M179">
        <f>SmtRes!AA286</f>
        <v>22088.45</v>
      </c>
      <c r="N179">
        <f t="shared" si="13"/>
        <v>214.69973400000001</v>
      </c>
      <c r="O179">
        <f>SmtRes!X286</f>
        <v>-1483621562</v>
      </c>
      <c r="P179">
        <v>-2080033047</v>
      </c>
      <c r="Q179">
        <v>1519888659</v>
      </c>
    </row>
    <row r="180" spans="1:17" x14ac:dyDescent="0.2">
      <c r="A180">
        <f>Source!A535</f>
        <v>17</v>
      </c>
      <c r="C180">
        <v>3</v>
      </c>
      <c r="D180">
        <v>0</v>
      </c>
      <c r="E180">
        <f>SmtRes!AV285</f>
        <v>0</v>
      </c>
      <c r="F180" t="str">
        <f>SmtRes!I285</f>
        <v>21.3-2-107</v>
      </c>
      <c r="G180" t="str">
        <f>SmtRes!K285</f>
        <v>Смеси сухие цементно-песчаные, клеевые для плиточных работ: В12,5 (М150), F50, крупность заполнителя не более 0,5 мм</v>
      </c>
      <c r="H180" t="str">
        <f>SmtRes!O285</f>
        <v>т</v>
      </c>
      <c r="I180">
        <f>SmtRes!Y285*Source!I535</f>
        <v>0.14742000000000002</v>
      </c>
      <c r="J180">
        <f>SmtRes!AO285</f>
        <v>1</v>
      </c>
      <c r="K180">
        <f>SmtRes!AE285</f>
        <v>8102.61</v>
      </c>
      <c r="L180">
        <f t="shared" si="12"/>
        <v>1194.4867662000001</v>
      </c>
      <c r="M180">
        <f>SmtRes!AA285</f>
        <v>8102.61</v>
      </c>
      <c r="N180">
        <f t="shared" si="13"/>
        <v>1194.4867662000001</v>
      </c>
      <c r="O180">
        <f>SmtRes!X285</f>
        <v>-119176890</v>
      </c>
      <c r="P180">
        <v>-353685865</v>
      </c>
      <c r="Q180">
        <v>1690500179</v>
      </c>
    </row>
    <row r="181" spans="1:17" x14ac:dyDescent="0.2">
      <c r="A181">
        <f>Source!A535</f>
        <v>17</v>
      </c>
      <c r="C181">
        <v>3</v>
      </c>
      <c r="D181">
        <v>0</v>
      </c>
      <c r="E181">
        <f>SmtRes!AV284</f>
        <v>0</v>
      </c>
      <c r="F181" t="str">
        <f>SmtRes!I284</f>
        <v>21.1-6-9</v>
      </c>
      <c r="G181" t="str">
        <f>SmtRes!K284</f>
        <v>Грунтовка акриловая адгезионная для обработки бетонных оснований перед оштукатуриванием, марка "Бетоконтакт"</v>
      </c>
      <c r="H181" t="str">
        <f>SmtRes!O284</f>
        <v>кг</v>
      </c>
      <c r="I181">
        <f>SmtRes!Y284*Source!I535</f>
        <v>2.7810000000000006</v>
      </c>
      <c r="J181">
        <f>SmtRes!AO284</f>
        <v>1</v>
      </c>
      <c r="K181">
        <f>SmtRes!AE284</f>
        <v>112.15</v>
      </c>
      <c r="L181">
        <f t="shared" si="12"/>
        <v>311.88915000000009</v>
      </c>
      <c r="M181">
        <f>SmtRes!AA284</f>
        <v>112.15</v>
      </c>
      <c r="N181">
        <f t="shared" si="13"/>
        <v>311.88915000000009</v>
      </c>
      <c r="O181">
        <f>SmtRes!X284</f>
        <v>801287592</v>
      </c>
      <c r="P181">
        <v>-1245942644</v>
      </c>
      <c r="Q181">
        <v>930711888</v>
      </c>
    </row>
    <row r="182" spans="1:17" x14ac:dyDescent="0.2">
      <c r="A182">
        <f>Source!A535</f>
        <v>17</v>
      </c>
      <c r="C182">
        <v>3</v>
      </c>
      <c r="D182">
        <v>0</v>
      </c>
      <c r="E182">
        <f>SmtRes!AV283</f>
        <v>0</v>
      </c>
      <c r="F182" t="str">
        <f>SmtRes!I283</f>
        <v>21.1-5-13</v>
      </c>
      <c r="G182" t="str">
        <f>SmtRes!K283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182" t="str">
        <f>SmtRes!O283</f>
        <v>м2</v>
      </c>
      <c r="I182">
        <f>SmtRes!Y283*Source!I535</f>
        <v>27</v>
      </c>
      <c r="J182">
        <f>SmtRes!AO283</f>
        <v>1</v>
      </c>
      <c r="K182">
        <f>SmtRes!AE283</f>
        <v>633.91</v>
      </c>
      <c r="L182">
        <f t="shared" si="12"/>
        <v>17115.57</v>
      </c>
      <c r="M182">
        <f>SmtRes!AA283</f>
        <v>633.91</v>
      </c>
      <c r="N182">
        <f t="shared" si="13"/>
        <v>17115.57</v>
      </c>
      <c r="O182">
        <f>SmtRes!X283</f>
        <v>496570782</v>
      </c>
      <c r="P182">
        <v>468681185</v>
      </c>
      <c r="Q182">
        <v>-98725608</v>
      </c>
    </row>
    <row r="183" spans="1:17" x14ac:dyDescent="0.2">
      <c r="A183">
        <f>Source!A535</f>
        <v>17</v>
      </c>
      <c r="C183">
        <v>3</v>
      </c>
      <c r="D183">
        <v>0</v>
      </c>
      <c r="E183">
        <f>SmtRes!AV282</f>
        <v>0</v>
      </c>
      <c r="F183" t="str">
        <f>SmtRes!I282</f>
        <v>21.1-25-13</v>
      </c>
      <c r="G183" t="str">
        <f>SmtRes!K282</f>
        <v>Вода</v>
      </c>
      <c r="H183" t="str">
        <f>SmtRes!O282</f>
        <v>м3</v>
      </c>
      <c r="I183">
        <f>SmtRes!Y282*Source!I535</f>
        <v>8.1000000000000003E-2</v>
      </c>
      <c r="J183">
        <f>SmtRes!AO282</f>
        <v>1</v>
      </c>
      <c r="K183">
        <f>SmtRes!AE282</f>
        <v>29.98</v>
      </c>
      <c r="L183">
        <f t="shared" si="12"/>
        <v>2.4283800000000002</v>
      </c>
      <c r="M183">
        <f>SmtRes!AA282</f>
        <v>29.98</v>
      </c>
      <c r="N183">
        <f t="shared" si="13"/>
        <v>2.4283800000000002</v>
      </c>
      <c r="O183">
        <f>SmtRes!X282</f>
        <v>1653821073</v>
      </c>
      <c r="P183">
        <v>1029078353</v>
      </c>
      <c r="Q183">
        <v>311962904</v>
      </c>
    </row>
    <row r="184" spans="1:17" x14ac:dyDescent="0.2">
      <c r="A184">
        <f>Source!A535</f>
        <v>17</v>
      </c>
      <c r="C184">
        <v>3</v>
      </c>
      <c r="D184">
        <v>0</v>
      </c>
      <c r="E184">
        <f>SmtRes!AV281</f>
        <v>0</v>
      </c>
      <c r="F184" t="str">
        <f>SmtRes!I281</f>
        <v>21.1-20-7</v>
      </c>
      <c r="G184" t="str">
        <f>SmtRes!K281</f>
        <v>Ветошь</v>
      </c>
      <c r="H184" t="str">
        <f>SmtRes!O281</f>
        <v>кг</v>
      </c>
      <c r="I184">
        <f>SmtRes!Y281*Source!I535</f>
        <v>0.13500000000000001</v>
      </c>
      <c r="J184">
        <f>SmtRes!AO281</f>
        <v>1</v>
      </c>
      <c r="K184">
        <f>SmtRes!AE281</f>
        <v>28.66</v>
      </c>
      <c r="L184">
        <f t="shared" si="12"/>
        <v>3.8691000000000004</v>
      </c>
      <c r="M184">
        <f>SmtRes!AA281</f>
        <v>28.66</v>
      </c>
      <c r="N184">
        <f t="shared" si="13"/>
        <v>3.8691000000000004</v>
      </c>
      <c r="O184">
        <f>SmtRes!X281</f>
        <v>-613561335</v>
      </c>
      <c r="P184">
        <v>1198111763</v>
      </c>
      <c r="Q184">
        <v>1578595315</v>
      </c>
    </row>
    <row r="185" spans="1:17" x14ac:dyDescent="0.2">
      <c r="A185">
        <f>Source!A536</f>
        <v>17</v>
      </c>
      <c r="C185">
        <v>3</v>
      </c>
      <c r="D185">
        <v>0</v>
      </c>
      <c r="E185">
        <f>SmtRes!AV288</f>
        <v>0</v>
      </c>
      <c r="F185" t="str">
        <f>SmtRes!I288</f>
        <v>21.1-23-9</v>
      </c>
      <c r="G185" t="str">
        <f>SmtRes!K288</f>
        <v>Электроды, тип Э-42, 46, 50, диаметр 4 - 6 мм</v>
      </c>
      <c r="H185" t="str">
        <f>SmtRes!O288</f>
        <v>кг</v>
      </c>
      <c r="I185">
        <f>SmtRes!Y288*Source!I536</f>
        <v>3.25</v>
      </c>
      <c r="J185">
        <f>SmtRes!AO288</f>
        <v>1</v>
      </c>
      <c r="K185">
        <f>SmtRes!AE288</f>
        <v>117.44226</v>
      </c>
      <c r="L185">
        <f t="shared" si="12"/>
        <v>381.68734499999999</v>
      </c>
      <c r="M185">
        <f>SmtRes!AA288</f>
        <v>117.44</v>
      </c>
      <c r="N185">
        <f t="shared" si="13"/>
        <v>381.68</v>
      </c>
      <c r="O185">
        <f>SmtRes!X288</f>
        <v>217912981</v>
      </c>
      <c r="P185">
        <v>864675267</v>
      </c>
      <c r="Q185">
        <v>-1975992674</v>
      </c>
    </row>
    <row r="186" spans="1:17" x14ac:dyDescent="0.2">
      <c r="A186">
        <f>Source!A537</f>
        <v>17</v>
      </c>
      <c r="C186">
        <v>3</v>
      </c>
      <c r="D186">
        <v>0</v>
      </c>
      <c r="E186">
        <f>SmtRes!AV292</f>
        <v>0</v>
      </c>
      <c r="F186" t="str">
        <f>SmtRes!I292</f>
        <v>21.1-11-83</v>
      </c>
      <c r="G186" t="str">
        <f>SmtRes!K292</f>
        <v>Поковки строительные (скобы, закрепы, хомуты) оцинкованные, масса от 2,5 до 4,0 кг</v>
      </c>
      <c r="H186" t="str">
        <f>SmtRes!O292</f>
        <v>т</v>
      </c>
      <c r="I186">
        <f>SmtRes!Y292*Source!I537</f>
        <v>1.2700000000000001E-2</v>
      </c>
      <c r="J186">
        <f>SmtRes!AO292</f>
        <v>1</v>
      </c>
      <c r="K186">
        <f>SmtRes!AE292</f>
        <v>44312.57</v>
      </c>
      <c r="L186">
        <f t="shared" si="12"/>
        <v>562.7696390000001</v>
      </c>
      <c r="M186">
        <f>SmtRes!AA292</f>
        <v>44312.57</v>
      </c>
      <c r="N186">
        <f t="shared" si="13"/>
        <v>562.7696390000001</v>
      </c>
      <c r="O186">
        <f>SmtRes!X292</f>
        <v>-1857621765</v>
      </c>
      <c r="P186">
        <v>-1342724737</v>
      </c>
      <c r="Q186">
        <v>1732956</v>
      </c>
    </row>
    <row r="187" spans="1:17" x14ac:dyDescent="0.2">
      <c r="A187">
        <f>Source!A537</f>
        <v>17</v>
      </c>
      <c r="C187">
        <v>3</v>
      </c>
      <c r="D187">
        <v>0</v>
      </c>
      <c r="E187">
        <f>SmtRes!AV291</f>
        <v>0</v>
      </c>
      <c r="F187" t="str">
        <f>SmtRes!I291</f>
        <v>21.1-11-46</v>
      </c>
      <c r="G187" t="str">
        <f>SmtRes!K291</f>
        <v>Гвозди строительные</v>
      </c>
      <c r="H187" t="str">
        <f>SmtRes!O291</f>
        <v>т</v>
      </c>
      <c r="I187">
        <f>SmtRes!Y291*Source!I537</f>
        <v>1E-4</v>
      </c>
      <c r="J187">
        <f>SmtRes!AO291</f>
        <v>1</v>
      </c>
      <c r="K187">
        <f>SmtRes!AE291</f>
        <v>45454.3</v>
      </c>
      <c r="L187">
        <f t="shared" si="12"/>
        <v>4.5454300000000005</v>
      </c>
      <c r="M187">
        <f>SmtRes!AA291</f>
        <v>45454.3</v>
      </c>
      <c r="N187">
        <f t="shared" si="13"/>
        <v>4.5454300000000005</v>
      </c>
      <c r="O187">
        <f>SmtRes!X291</f>
        <v>1574046373</v>
      </c>
      <c r="P187">
        <v>1941899885</v>
      </c>
      <c r="Q187">
        <v>1158301771</v>
      </c>
    </row>
    <row r="188" spans="1:17" x14ac:dyDescent="0.2">
      <c r="A188">
        <f>Source!A537</f>
        <v>17</v>
      </c>
      <c r="C188">
        <v>3</v>
      </c>
      <c r="D188">
        <v>0</v>
      </c>
      <c r="E188">
        <f>SmtRes!AV290</f>
        <v>0</v>
      </c>
      <c r="F188" t="str">
        <f>SmtRes!I290</f>
        <v>21.1-10-165</v>
      </c>
      <c r="G188" t="str">
        <f>SmtRes!K290</f>
        <v>Сталь листовая, оцинкованная, толщина 0,5 мм</v>
      </c>
      <c r="H188" t="str">
        <f>SmtRes!O290</f>
        <v>т</v>
      </c>
      <c r="I188">
        <f>SmtRes!Y290*Source!I537</f>
        <v>2.7700000000000002E-2</v>
      </c>
      <c r="J188">
        <f>SmtRes!AO290</f>
        <v>1</v>
      </c>
      <c r="K188">
        <f>SmtRes!AE290</f>
        <v>50407.79</v>
      </c>
      <c r="L188">
        <f t="shared" si="12"/>
        <v>1396.2957830000003</v>
      </c>
      <c r="M188">
        <f>SmtRes!AA290</f>
        <v>50407.79</v>
      </c>
      <c r="N188">
        <f t="shared" si="13"/>
        <v>1396.2957830000003</v>
      </c>
      <c r="O188">
        <f>SmtRes!X290</f>
        <v>291612274</v>
      </c>
      <c r="P188">
        <v>2144629299</v>
      </c>
      <c r="Q188">
        <v>1272408942</v>
      </c>
    </row>
    <row r="189" spans="1:17" x14ac:dyDescent="0.2">
      <c r="A189">
        <f>Source!A538</f>
        <v>17</v>
      </c>
      <c r="C189">
        <v>3</v>
      </c>
      <c r="D189">
        <v>0</v>
      </c>
      <c r="E189">
        <f>SmtRes!AV298</f>
        <v>0</v>
      </c>
      <c r="F189" t="str">
        <f>SmtRes!I298</f>
        <v>21.7-11-9</v>
      </c>
      <c r="G189" t="str">
        <f>SmtRes!K298</f>
        <v>Профили стальные П-образные, окрашенные, сечение 60х27х0,7 мм</v>
      </c>
      <c r="H189" t="str">
        <f>SmtRes!O298</f>
        <v>м</v>
      </c>
      <c r="I189">
        <f>SmtRes!Y298*Source!I538</f>
        <v>10.200000000000001</v>
      </c>
      <c r="J189">
        <f>SmtRes!AO298</f>
        <v>1</v>
      </c>
      <c r="K189">
        <f>SmtRes!AE298</f>
        <v>104.32</v>
      </c>
      <c r="L189">
        <f t="shared" si="12"/>
        <v>1064.0640000000001</v>
      </c>
      <c r="M189">
        <f>SmtRes!AA298</f>
        <v>104.32</v>
      </c>
      <c r="N189">
        <f t="shared" si="13"/>
        <v>1064.0640000000001</v>
      </c>
      <c r="O189">
        <f>SmtRes!X298</f>
        <v>-857667456</v>
      </c>
      <c r="P189">
        <v>-1514817955</v>
      </c>
      <c r="Q189">
        <v>332586086</v>
      </c>
    </row>
    <row r="190" spans="1:17" x14ac:dyDescent="0.2">
      <c r="A190">
        <f>Source!A538</f>
        <v>17</v>
      </c>
      <c r="C190">
        <v>3</v>
      </c>
      <c r="D190">
        <v>0</v>
      </c>
      <c r="E190">
        <f>SmtRes!AV297</f>
        <v>0</v>
      </c>
      <c r="F190" t="str">
        <f>SmtRes!I297</f>
        <v>21.1-11-119</v>
      </c>
      <c r="G190" t="str">
        <f>SmtRes!K297</f>
        <v>Шурупы с потайной головкой, оцинкованные, размер 6х40 мм</v>
      </c>
      <c r="H190" t="str">
        <f>SmtRes!O297</f>
        <v>т</v>
      </c>
      <c r="I190">
        <f>SmtRes!Y297*Source!I538</f>
        <v>7.5000000000000007E-5</v>
      </c>
      <c r="J190">
        <f>SmtRes!AO297</f>
        <v>1</v>
      </c>
      <c r="K190">
        <f>SmtRes!AE297</f>
        <v>132427.31</v>
      </c>
      <c r="L190">
        <f t="shared" si="12"/>
        <v>9.9320482500000011</v>
      </c>
      <c r="M190">
        <f>SmtRes!AA297</f>
        <v>132427.31</v>
      </c>
      <c r="N190">
        <f t="shared" si="13"/>
        <v>9.9320482500000011</v>
      </c>
      <c r="O190">
        <f>SmtRes!X297</f>
        <v>1516977171</v>
      </c>
      <c r="P190">
        <v>750322410</v>
      </c>
      <c r="Q190">
        <v>-1665538999</v>
      </c>
    </row>
    <row r="191" spans="1:17" x14ac:dyDescent="0.2">
      <c r="A191">
        <f>Source!A538</f>
        <v>17</v>
      </c>
      <c r="C191">
        <v>3</v>
      </c>
      <c r="D191">
        <v>0</v>
      </c>
      <c r="E191">
        <f>SmtRes!AV296</f>
        <v>0</v>
      </c>
      <c r="F191" t="str">
        <f>SmtRes!I296</f>
        <v>21.1-10-168</v>
      </c>
      <c r="G191" t="str">
        <f>SmtRes!K296</f>
        <v>Сталь листовая, оцинкованная, толщина 0,9-1 мм</v>
      </c>
      <c r="H191" t="str">
        <f>SmtRes!O296</f>
        <v>т</v>
      </c>
      <c r="I191">
        <f>SmtRes!Y296*Source!I538</f>
        <v>4.0000000000000002E-4</v>
      </c>
      <c r="J191">
        <f>SmtRes!AO296</f>
        <v>1</v>
      </c>
      <c r="K191">
        <f>SmtRes!AE296</f>
        <v>47211.72</v>
      </c>
      <c r="L191">
        <f t="shared" si="12"/>
        <v>18.884688000000001</v>
      </c>
      <c r="M191">
        <f>SmtRes!AA296</f>
        <v>47211.72</v>
      </c>
      <c r="N191">
        <f t="shared" si="13"/>
        <v>18.884688000000001</v>
      </c>
      <c r="O191">
        <f>SmtRes!X296</f>
        <v>1854816045</v>
      </c>
      <c r="P191">
        <v>-1459844247</v>
      </c>
      <c r="Q191">
        <v>2131116387</v>
      </c>
    </row>
    <row r="192" spans="1:17" x14ac:dyDescent="0.2">
      <c r="A192">
        <f>Source!A539</f>
        <v>17</v>
      </c>
      <c r="C192">
        <v>3</v>
      </c>
      <c r="D192">
        <v>0</v>
      </c>
      <c r="E192">
        <f>SmtRes!AV306</f>
        <v>0</v>
      </c>
      <c r="F192" t="str">
        <f>SmtRes!I306</f>
        <v>21.6-1-50</v>
      </c>
      <c r="G192" t="str">
        <f>SmtRes!K306</f>
        <v>Отдельные конструктивные элементы с преобладанием горячекатаных профилей, средняя масса сборочной единицы от 0,11 до 0,5 т</v>
      </c>
      <c r="H192" t="str">
        <f>SmtRes!O306</f>
        <v>т</v>
      </c>
      <c r="I192">
        <f>SmtRes!Y306*Source!I539</f>
        <v>2.2000000000000001E-3</v>
      </c>
      <c r="J192">
        <f>SmtRes!AO306</f>
        <v>1</v>
      </c>
      <c r="K192">
        <f>SmtRes!AE306</f>
        <v>60359.91</v>
      </c>
      <c r="L192">
        <f t="shared" si="12"/>
        <v>132.79180200000002</v>
      </c>
      <c r="M192">
        <f>SmtRes!AA306</f>
        <v>60359.91</v>
      </c>
      <c r="N192">
        <f t="shared" si="13"/>
        <v>132.79180200000002</v>
      </c>
      <c r="O192">
        <f>SmtRes!X306</f>
        <v>-1331440720</v>
      </c>
      <c r="P192">
        <v>-1190364005</v>
      </c>
      <c r="Q192">
        <v>-1899461478</v>
      </c>
    </row>
    <row r="193" spans="1:17" x14ac:dyDescent="0.2">
      <c r="A193">
        <f>Source!A539</f>
        <v>17</v>
      </c>
      <c r="C193">
        <v>3</v>
      </c>
      <c r="D193">
        <v>0</v>
      </c>
      <c r="E193">
        <f>SmtRes!AV305</f>
        <v>0</v>
      </c>
      <c r="F193" t="str">
        <f>SmtRes!I305</f>
        <v>21.1-11-13</v>
      </c>
      <c r="G193" t="str">
        <f>SmtRes!K305</f>
        <v>Болты строительные анкерные с гайками</v>
      </c>
      <c r="H193" t="str">
        <f>SmtRes!O305</f>
        <v>т</v>
      </c>
      <c r="I193">
        <f>SmtRes!Y305*Source!I539</f>
        <v>4.0000000000000002E-4</v>
      </c>
      <c r="J193">
        <f>SmtRes!AO305</f>
        <v>1</v>
      </c>
      <c r="K193">
        <f>SmtRes!AE305</f>
        <v>124167.17</v>
      </c>
      <c r="L193">
        <f t="shared" si="12"/>
        <v>49.666868000000001</v>
      </c>
      <c r="M193">
        <f>SmtRes!AA305</f>
        <v>124167.17</v>
      </c>
      <c r="N193">
        <f t="shared" si="13"/>
        <v>49.666868000000001</v>
      </c>
      <c r="O193">
        <f>SmtRes!X305</f>
        <v>841480886</v>
      </c>
      <c r="P193">
        <v>-945208564</v>
      </c>
      <c r="Q193">
        <v>-1837092581</v>
      </c>
    </row>
    <row r="194" spans="1:17" x14ac:dyDescent="0.2">
      <c r="A194">
        <f>Source!A539</f>
        <v>17</v>
      </c>
      <c r="C194">
        <v>3</v>
      </c>
      <c r="D194">
        <v>0</v>
      </c>
      <c r="E194">
        <f>SmtRes!AV304</f>
        <v>0</v>
      </c>
      <c r="F194" t="str">
        <f>SmtRes!I304</f>
        <v>21.1-10-264</v>
      </c>
      <c r="G194" t="str">
        <f>SmtRes!K304</f>
        <v>Профили стальные оцинкованные, марка Н60-845-0,7</v>
      </c>
      <c r="H194" t="str">
        <f>SmtRes!O304</f>
        <v>м2</v>
      </c>
      <c r="I194">
        <f>SmtRes!Y304*Source!I539</f>
        <v>20</v>
      </c>
      <c r="J194">
        <f>SmtRes!AO304</f>
        <v>1</v>
      </c>
      <c r="K194">
        <f>SmtRes!AE304</f>
        <v>388.5</v>
      </c>
      <c r="L194">
        <f t="shared" si="12"/>
        <v>7770</v>
      </c>
      <c r="M194">
        <f>SmtRes!AA304</f>
        <v>388.5</v>
      </c>
      <c r="N194">
        <f t="shared" si="13"/>
        <v>7770</v>
      </c>
      <c r="O194">
        <f>SmtRes!X304</f>
        <v>334834640</v>
      </c>
      <c r="P194">
        <v>1514387325</v>
      </c>
      <c r="Q194">
        <v>-417769781</v>
      </c>
    </row>
    <row r="195" spans="1:17" x14ac:dyDescent="0.2">
      <c r="A195">
        <f>Source!A540</f>
        <v>17</v>
      </c>
      <c r="C195">
        <v>3</v>
      </c>
      <c r="D195">
        <v>0</v>
      </c>
      <c r="E195">
        <f>SmtRes!AV320</f>
        <v>0</v>
      </c>
      <c r="F195" t="str">
        <f>SmtRes!I320</f>
        <v>21.7-12-4</v>
      </c>
      <c r="G195" t="str">
        <f>SmtRes!K320</f>
        <v>Профили алюминиевые системы AGS 150, ширина 49 мм, прижимы</v>
      </c>
      <c r="H195" t="str">
        <f>SmtRes!O320</f>
        <v>м</v>
      </c>
      <c r="I195">
        <f>SmtRes!Y320*Source!I540</f>
        <v>15.395200000000001</v>
      </c>
      <c r="J195">
        <f>SmtRes!AO320</f>
        <v>1</v>
      </c>
      <c r="K195">
        <f>SmtRes!AE320</f>
        <v>149.9</v>
      </c>
      <c r="L195">
        <f t="shared" si="12"/>
        <v>2307.7404800000004</v>
      </c>
      <c r="M195">
        <f>SmtRes!AA320</f>
        <v>149.9</v>
      </c>
      <c r="N195">
        <f t="shared" si="13"/>
        <v>2307.7404800000004</v>
      </c>
      <c r="O195">
        <f>SmtRes!X320</f>
        <v>717292627</v>
      </c>
      <c r="P195">
        <v>659462947</v>
      </c>
      <c r="Q195">
        <v>-1824689965</v>
      </c>
    </row>
    <row r="196" spans="1:17" x14ac:dyDescent="0.2">
      <c r="A196">
        <f>Source!A540</f>
        <v>17</v>
      </c>
      <c r="C196">
        <v>3</v>
      </c>
      <c r="D196">
        <v>0</v>
      </c>
      <c r="E196">
        <f>SmtRes!AV319</f>
        <v>0</v>
      </c>
      <c r="F196" t="str">
        <f>SmtRes!I319</f>
        <v>21.7-12-3</v>
      </c>
      <c r="G196" t="str">
        <f>SmtRes!K319</f>
        <v>Профили алюминиевые системы AGS 150, ширина 51 мм, крышки</v>
      </c>
      <c r="H196" t="str">
        <f>SmtRes!O319</f>
        <v>м</v>
      </c>
      <c r="I196">
        <f>SmtRes!Y319*Source!I540</f>
        <v>15.395200000000001</v>
      </c>
      <c r="J196">
        <f>SmtRes!AO319</f>
        <v>1</v>
      </c>
      <c r="K196">
        <f>SmtRes!AE319</f>
        <v>69.66</v>
      </c>
      <c r="L196">
        <f t="shared" si="12"/>
        <v>1072.4296320000001</v>
      </c>
      <c r="M196">
        <f>SmtRes!AA319</f>
        <v>69.66</v>
      </c>
      <c r="N196">
        <f t="shared" si="13"/>
        <v>1072.4296320000001</v>
      </c>
      <c r="O196">
        <f>SmtRes!X319</f>
        <v>987156123</v>
      </c>
      <c r="P196">
        <v>-665245729</v>
      </c>
      <c r="Q196">
        <v>-696963759</v>
      </c>
    </row>
    <row r="197" spans="1:17" x14ac:dyDescent="0.2">
      <c r="A197">
        <f>Source!A540</f>
        <v>17</v>
      </c>
      <c r="C197">
        <v>3</v>
      </c>
      <c r="D197">
        <v>0</v>
      </c>
      <c r="E197">
        <f>SmtRes!AV318</f>
        <v>0</v>
      </c>
      <c r="F197" t="str">
        <f>SmtRes!I318</f>
        <v>21.7-1-1</v>
      </c>
      <c r="G197" t="str">
        <f>SmtRes!K318</f>
        <v>Винты самонарезающие оцинкованные 5х20 мм</v>
      </c>
      <c r="H197" t="str">
        <f>SmtRes!O318</f>
        <v>100 шт.</v>
      </c>
      <c r="I197">
        <f>SmtRes!Y318*Source!I540</f>
        <v>1.7472000000000001</v>
      </c>
      <c r="J197">
        <f>SmtRes!AO318</f>
        <v>1</v>
      </c>
      <c r="K197">
        <f>SmtRes!AE318</f>
        <v>160.1</v>
      </c>
      <c r="L197">
        <f t="shared" si="12"/>
        <v>279.72672</v>
      </c>
      <c r="M197">
        <f>SmtRes!AA318</f>
        <v>160.1</v>
      </c>
      <c r="N197">
        <f t="shared" si="13"/>
        <v>279.72672</v>
      </c>
      <c r="O197">
        <f>SmtRes!X318</f>
        <v>-1426253526</v>
      </c>
      <c r="P197">
        <v>-1468675444</v>
      </c>
      <c r="Q197">
        <v>21386874</v>
      </c>
    </row>
    <row r="198" spans="1:17" x14ac:dyDescent="0.2">
      <c r="A198">
        <f>Source!A540</f>
        <v>17</v>
      </c>
      <c r="C198">
        <v>3</v>
      </c>
      <c r="D198">
        <v>0</v>
      </c>
      <c r="E198">
        <f>SmtRes!AV317</f>
        <v>0</v>
      </c>
      <c r="F198" t="str">
        <f>SmtRes!I317</f>
        <v>21.1-25-695</v>
      </c>
      <c r="G198" t="str">
        <f>SmtRes!K317</f>
        <v>Прокладки резиновые уплотнительные для профилей алюминиевых, ширина 60 мм</v>
      </c>
      <c r="H198" t="str">
        <f>SmtRes!O317</f>
        <v>м</v>
      </c>
      <c r="I198">
        <f>SmtRes!Y317*Source!I540</f>
        <v>15.395200000000001</v>
      </c>
      <c r="J198">
        <f>SmtRes!AO317</f>
        <v>1</v>
      </c>
      <c r="K198">
        <f>SmtRes!AE317</f>
        <v>155.36000000000001</v>
      </c>
      <c r="L198">
        <f t="shared" si="12"/>
        <v>2391.7982720000005</v>
      </c>
      <c r="M198">
        <f>SmtRes!AA317</f>
        <v>155.36000000000001</v>
      </c>
      <c r="N198">
        <f t="shared" si="13"/>
        <v>2391.7982720000005</v>
      </c>
      <c r="O198">
        <f>SmtRes!X317</f>
        <v>-775126695</v>
      </c>
      <c r="P198">
        <v>1520205637</v>
      </c>
      <c r="Q198">
        <v>945942644</v>
      </c>
    </row>
    <row r="199" spans="1:17" x14ac:dyDescent="0.2">
      <c r="A199">
        <f>Source!A540</f>
        <v>17</v>
      </c>
      <c r="C199">
        <v>3</v>
      </c>
      <c r="D199">
        <v>0</v>
      </c>
      <c r="E199">
        <f>SmtRes!AV316</f>
        <v>0</v>
      </c>
      <c r="F199" t="str">
        <f>SmtRes!I316</f>
        <v>21.1-25-694</v>
      </c>
      <c r="G199" t="str">
        <f>SmtRes!K316</f>
        <v>Прокладки резиновые уплотнительные для профилей алюминиевых, ширина 13,5 мм</v>
      </c>
      <c r="H199" t="str">
        <f>SmtRes!O316</f>
        <v>м</v>
      </c>
      <c r="I199">
        <f>SmtRes!Y316*Source!I540</f>
        <v>15.395200000000001</v>
      </c>
      <c r="J199">
        <f>SmtRes!AO316</f>
        <v>1</v>
      </c>
      <c r="K199">
        <f>SmtRes!AE316</f>
        <v>32.97</v>
      </c>
      <c r="L199">
        <f t="shared" si="12"/>
        <v>507.57974400000001</v>
      </c>
      <c r="M199">
        <f>SmtRes!AA316</f>
        <v>32.97</v>
      </c>
      <c r="N199">
        <f t="shared" si="13"/>
        <v>507.57974400000001</v>
      </c>
      <c r="O199">
        <f>SmtRes!X316</f>
        <v>631827367</v>
      </c>
      <c r="P199">
        <v>-2002927343</v>
      </c>
      <c r="Q199">
        <v>1204722582</v>
      </c>
    </row>
    <row r="200" spans="1:17" x14ac:dyDescent="0.2">
      <c r="A200">
        <f>Source!A540</f>
        <v>17</v>
      </c>
      <c r="C200">
        <v>3</v>
      </c>
      <c r="D200">
        <v>0</v>
      </c>
      <c r="E200">
        <f>SmtRes!AV315</f>
        <v>0</v>
      </c>
      <c r="F200" t="str">
        <f>SmtRes!I315</f>
        <v>21.1-25-691</v>
      </c>
      <c r="G200" t="str">
        <f>SmtRes!K315</f>
        <v>Термошайбы поликарбонатные для крепления поликарбоната к металлическим конструкциям</v>
      </c>
      <c r="H200" t="str">
        <f>SmtRes!O315</f>
        <v>100 шт.</v>
      </c>
      <c r="I200">
        <f>SmtRes!Y315*Source!I540</f>
        <v>0.29120000000000001</v>
      </c>
      <c r="J200">
        <f>SmtRes!AO315</f>
        <v>1</v>
      </c>
      <c r="K200">
        <f>SmtRes!AE315</f>
        <v>865.79</v>
      </c>
      <c r="L200">
        <f t="shared" si="12"/>
        <v>252.11804800000002</v>
      </c>
      <c r="M200">
        <f>SmtRes!AA315</f>
        <v>865.79</v>
      </c>
      <c r="N200">
        <f t="shared" si="13"/>
        <v>252.11804800000002</v>
      </c>
      <c r="O200">
        <f>SmtRes!X315</f>
        <v>-844661888</v>
      </c>
      <c r="P200">
        <v>726701346</v>
      </c>
      <c r="Q200">
        <v>1808653727</v>
      </c>
    </row>
    <row r="201" spans="1:17" x14ac:dyDescent="0.2">
      <c r="A201">
        <f>Source!A540</f>
        <v>17</v>
      </c>
      <c r="C201">
        <v>3</v>
      </c>
      <c r="D201">
        <v>0</v>
      </c>
      <c r="E201">
        <f>SmtRes!AV314</f>
        <v>0</v>
      </c>
      <c r="F201" t="str">
        <f>SmtRes!I314</f>
        <v>21.1-25-1004</v>
      </c>
      <c r="G201" t="str">
        <f>SmtRes!K314</f>
        <v>Профили поликарбонатные торцевые для сотового поликарбоната толщиной 10 мм</v>
      </c>
      <c r="H201" t="str">
        <f>SmtRes!O314</f>
        <v>м</v>
      </c>
      <c r="I201">
        <f>SmtRes!Y314*Source!I540</f>
        <v>27.990400000000001</v>
      </c>
      <c r="J201">
        <f>SmtRes!AO314</f>
        <v>1</v>
      </c>
      <c r="K201">
        <f>SmtRes!AE314</f>
        <v>39.21</v>
      </c>
      <c r="L201">
        <f t="shared" si="12"/>
        <v>1097.503584</v>
      </c>
      <c r="M201">
        <f>SmtRes!AA314</f>
        <v>39.21</v>
      </c>
      <c r="N201">
        <f t="shared" si="13"/>
        <v>1097.503584</v>
      </c>
      <c r="O201">
        <f>SmtRes!X314</f>
        <v>-1089837371</v>
      </c>
      <c r="P201">
        <v>-1073993862</v>
      </c>
      <c r="Q201">
        <v>339464674</v>
      </c>
    </row>
    <row r="202" spans="1:17" x14ac:dyDescent="0.2">
      <c r="A202">
        <f>Source!A540</f>
        <v>17</v>
      </c>
      <c r="C202">
        <v>3</v>
      </c>
      <c r="D202">
        <v>0</v>
      </c>
      <c r="E202">
        <f>SmtRes!AV313</f>
        <v>0</v>
      </c>
      <c r="F202" t="str">
        <f>SmtRes!I313</f>
        <v>21.1-25-1002</v>
      </c>
      <c r="G202" t="str">
        <f>SmtRes!K313</f>
        <v>Пластик поликарбонатный ячеистый для остекления, толщина 10 мм</v>
      </c>
      <c r="H202" t="str">
        <f>SmtRes!O313</f>
        <v>м2</v>
      </c>
      <c r="I202">
        <f>SmtRes!Y313*Source!I540</f>
        <v>32.480000000000004</v>
      </c>
      <c r="J202">
        <f>SmtRes!AO313</f>
        <v>1</v>
      </c>
      <c r="K202">
        <f>SmtRes!AE313</f>
        <v>265.43</v>
      </c>
      <c r="L202">
        <f t="shared" si="12"/>
        <v>8621.1664000000019</v>
      </c>
      <c r="M202">
        <f>SmtRes!AA313</f>
        <v>265.43</v>
      </c>
      <c r="N202">
        <f t="shared" si="13"/>
        <v>8621.1664000000019</v>
      </c>
      <c r="O202">
        <f>SmtRes!X313</f>
        <v>-764169177</v>
      </c>
      <c r="P202">
        <v>-946731659</v>
      </c>
      <c r="Q202">
        <v>-270206946</v>
      </c>
    </row>
    <row r="203" spans="1:17" x14ac:dyDescent="0.2">
      <c r="A203">
        <f>Source!A540</f>
        <v>17</v>
      </c>
      <c r="C203">
        <v>3</v>
      </c>
      <c r="D203">
        <v>0</v>
      </c>
      <c r="E203">
        <f>SmtRes!AV312</f>
        <v>0</v>
      </c>
      <c r="F203" t="str">
        <f>SmtRes!I312</f>
        <v>21.1-15-276</v>
      </c>
      <c r="G203" t="str">
        <f>SmtRes!K312</f>
        <v>Ленты герметизирующие алюминиевые самоклеящиеся для сотового поликарбоната толщиной  8 мм, ширина 25 мм, перфорированные</v>
      </c>
      <c r="H203" t="str">
        <f>SmtRes!O312</f>
        <v>м</v>
      </c>
      <c r="I203">
        <f>SmtRes!Y312*Source!I540</f>
        <v>13.993599999999999</v>
      </c>
      <c r="J203">
        <f>SmtRes!AO312</f>
        <v>1</v>
      </c>
      <c r="K203">
        <f>SmtRes!AE312</f>
        <v>33.54</v>
      </c>
      <c r="L203">
        <f t="shared" si="12"/>
        <v>469.34534399999995</v>
      </c>
      <c r="M203">
        <f>SmtRes!AA312</f>
        <v>33.54</v>
      </c>
      <c r="N203">
        <f t="shared" si="13"/>
        <v>469.34534399999995</v>
      </c>
      <c r="O203">
        <f>SmtRes!X312</f>
        <v>-1287858682</v>
      </c>
      <c r="P203">
        <v>800623523</v>
      </c>
      <c r="Q203">
        <v>2040389214</v>
      </c>
    </row>
    <row r="204" spans="1:17" x14ac:dyDescent="0.2">
      <c r="A204">
        <f>Source!A540</f>
        <v>17</v>
      </c>
      <c r="C204">
        <v>3</v>
      </c>
      <c r="D204">
        <v>0</v>
      </c>
      <c r="E204">
        <f>SmtRes!AV311</f>
        <v>0</v>
      </c>
      <c r="F204" t="str">
        <f>SmtRes!I311</f>
        <v>21.1-15-275</v>
      </c>
      <c r="G204" t="str">
        <f>SmtRes!K311</f>
        <v>Ленты герметизирующие алюминиевые самоклеящиеся для сотового поликарбоната толщиной 8 мм, ширина 25 мм, сплошные</v>
      </c>
      <c r="H204" t="str">
        <f>SmtRes!O311</f>
        <v>м</v>
      </c>
      <c r="I204">
        <f>SmtRes!Y311*Source!I540</f>
        <v>13.993599999999999</v>
      </c>
      <c r="J204">
        <f>SmtRes!AO311</f>
        <v>1</v>
      </c>
      <c r="K204">
        <f>SmtRes!AE311</f>
        <v>16.36</v>
      </c>
      <c r="L204">
        <f t="shared" si="12"/>
        <v>228.93529599999997</v>
      </c>
      <c r="M204">
        <f>SmtRes!AA311</f>
        <v>16.36</v>
      </c>
      <c r="N204">
        <f t="shared" si="13"/>
        <v>228.93529599999997</v>
      </c>
      <c r="O204">
        <f>SmtRes!X311</f>
        <v>-449955550</v>
      </c>
      <c r="P204">
        <v>1447912996</v>
      </c>
      <c r="Q204">
        <v>514708947</v>
      </c>
    </row>
    <row r="205" spans="1:17" x14ac:dyDescent="0.2">
      <c r="A205">
        <f>Source!A541</f>
        <v>17</v>
      </c>
      <c r="C205">
        <v>3</v>
      </c>
      <c r="D205">
        <v>0</v>
      </c>
      <c r="E205">
        <f>SmtRes!AV329</f>
        <v>0</v>
      </c>
      <c r="F205" t="str">
        <f>SmtRes!I329</f>
        <v>21.7-3-2</v>
      </c>
      <c r="G205" t="str">
        <f>SmtRes!K329</f>
        <v>Буры с победитовым наконечником, с хвостовиком SDS-plus, размеры 10х160 мм</v>
      </c>
      <c r="H205" t="str">
        <f>SmtRes!O329</f>
        <v>шт.</v>
      </c>
      <c r="I205">
        <f>SmtRes!Y329*Source!I541</f>
        <v>1.5</v>
      </c>
      <c r="J205">
        <f>SmtRes!AO329</f>
        <v>1</v>
      </c>
      <c r="K205">
        <f>SmtRes!AE329</f>
        <v>273.17</v>
      </c>
      <c r="L205">
        <f t="shared" si="12"/>
        <v>409.755</v>
      </c>
      <c r="M205">
        <f>SmtRes!AA329</f>
        <v>273.17</v>
      </c>
      <c r="N205">
        <f t="shared" si="13"/>
        <v>409.755</v>
      </c>
      <c r="O205">
        <f>SmtRes!X329</f>
        <v>-1130168552</v>
      </c>
      <c r="P205">
        <v>1552728395</v>
      </c>
      <c r="Q205">
        <v>-1010607277</v>
      </c>
    </row>
    <row r="206" spans="1:17" x14ac:dyDescent="0.2">
      <c r="A206">
        <f>Source!A541</f>
        <v>17</v>
      </c>
      <c r="C206">
        <v>3</v>
      </c>
      <c r="D206">
        <v>0</v>
      </c>
      <c r="E206">
        <f>SmtRes!AV328</f>
        <v>0</v>
      </c>
      <c r="F206" t="str">
        <f>SmtRes!I328</f>
        <v>21.21-5-61</v>
      </c>
      <c r="G206" t="str">
        <f>SmtRes!K328</f>
        <v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v>
      </c>
      <c r="H206" t="str">
        <f>SmtRes!O328</f>
        <v>шт.</v>
      </c>
      <c r="I206">
        <f>SmtRes!Y328*Source!I541</f>
        <v>1.5</v>
      </c>
      <c r="J206">
        <f>SmtRes!AO328</f>
        <v>1</v>
      </c>
      <c r="K206">
        <f>SmtRes!AE328</f>
        <v>18.09</v>
      </c>
      <c r="L206">
        <f t="shared" si="12"/>
        <v>27.134999999999998</v>
      </c>
      <c r="M206">
        <f>SmtRes!AA328</f>
        <v>18.09</v>
      </c>
      <c r="N206">
        <f t="shared" si="13"/>
        <v>27.134999999999998</v>
      </c>
      <c r="O206">
        <f>SmtRes!X328</f>
        <v>281288500</v>
      </c>
      <c r="P206">
        <v>168103979</v>
      </c>
      <c r="Q206">
        <v>1264674579</v>
      </c>
    </row>
    <row r="207" spans="1:17" x14ac:dyDescent="0.2">
      <c r="A207">
        <f>Source!A541</f>
        <v>17</v>
      </c>
      <c r="C207">
        <v>3</v>
      </c>
      <c r="D207">
        <v>0</v>
      </c>
      <c r="E207">
        <f>SmtRes!AV327</f>
        <v>0</v>
      </c>
      <c r="F207" t="str">
        <f>SmtRes!I327</f>
        <v>21.21-5-314</v>
      </c>
      <c r="G207" t="str">
        <f>SmtRes!K327</f>
        <v>Скобы крепежные оцинкованные двухлапковые, диаметр 16 мм</v>
      </c>
      <c r="H207" t="str">
        <f>SmtRes!O327</f>
        <v>шт.</v>
      </c>
      <c r="I207">
        <f>SmtRes!Y327*Source!I541</f>
        <v>60</v>
      </c>
      <c r="J207">
        <f>SmtRes!AO327</f>
        <v>1</v>
      </c>
      <c r="K207">
        <f>SmtRes!AE327</f>
        <v>1.84</v>
      </c>
      <c r="L207">
        <f t="shared" si="12"/>
        <v>110.4</v>
      </c>
      <c r="M207">
        <f>SmtRes!AA327</f>
        <v>1.84</v>
      </c>
      <c r="N207">
        <f t="shared" si="13"/>
        <v>110.4</v>
      </c>
      <c r="O207">
        <f>SmtRes!X327</f>
        <v>1927192783</v>
      </c>
      <c r="P207">
        <v>1226450482</v>
      </c>
      <c r="Q207">
        <v>-424572776</v>
      </c>
    </row>
    <row r="208" spans="1:17" x14ac:dyDescent="0.2">
      <c r="A208">
        <f>Source!A541</f>
        <v>17</v>
      </c>
      <c r="C208">
        <v>3</v>
      </c>
      <c r="D208">
        <v>0</v>
      </c>
      <c r="E208">
        <f>SmtRes!AV326</f>
        <v>0</v>
      </c>
      <c r="F208" t="str">
        <f>SmtRes!I326</f>
        <v>21.12-5-135</v>
      </c>
      <c r="G208" t="str">
        <f>SmtRes!K326</f>
        <v>Трубы электротехнические гофрированные, поливинилхлоридные, негорючие, с зондом, наружный диаметр 16 мм</v>
      </c>
      <c r="H208" t="str">
        <f>SmtRes!O326</f>
        <v>м</v>
      </c>
      <c r="I208">
        <f>SmtRes!Y326*Source!I541</f>
        <v>15.299999999999999</v>
      </c>
      <c r="J208">
        <f>SmtRes!AO326</f>
        <v>1</v>
      </c>
      <c r="K208">
        <f>SmtRes!AE326</f>
        <v>6.25</v>
      </c>
      <c r="L208">
        <f t="shared" si="12"/>
        <v>95.625</v>
      </c>
      <c r="M208">
        <f>SmtRes!AA326</f>
        <v>6.25</v>
      </c>
      <c r="N208">
        <f t="shared" si="13"/>
        <v>95.625</v>
      </c>
      <c r="O208">
        <f>SmtRes!X326</f>
        <v>1809741363</v>
      </c>
      <c r="P208">
        <v>732848401</v>
      </c>
      <c r="Q208">
        <v>-906423797</v>
      </c>
    </row>
    <row r="209" spans="1:17" x14ac:dyDescent="0.2">
      <c r="A209">
        <f>Source!A541</f>
        <v>17</v>
      </c>
      <c r="C209">
        <v>3</v>
      </c>
      <c r="D209">
        <v>0</v>
      </c>
      <c r="E209">
        <f>SmtRes!AV325</f>
        <v>0</v>
      </c>
      <c r="F209" t="str">
        <f>SmtRes!I325</f>
        <v>21.1-11-198</v>
      </c>
      <c r="G209" t="str">
        <f>SmtRes!K325</f>
        <v>Дюбели пластмассовые</v>
      </c>
      <c r="H209" t="str">
        <f>SmtRes!O325</f>
        <v>шт.</v>
      </c>
      <c r="I209">
        <f>SmtRes!Y325*Source!I541</f>
        <v>120</v>
      </c>
      <c r="J209">
        <f>SmtRes!AO325</f>
        <v>1</v>
      </c>
      <c r="K209">
        <f>SmtRes!AE325</f>
        <v>0.86</v>
      </c>
      <c r="L209">
        <f t="shared" si="12"/>
        <v>103.2</v>
      </c>
      <c r="M209">
        <f>SmtRes!AA325</f>
        <v>0.86</v>
      </c>
      <c r="N209">
        <f t="shared" si="13"/>
        <v>103.2</v>
      </c>
      <c r="O209">
        <f>SmtRes!X325</f>
        <v>-756916670</v>
      </c>
      <c r="P209">
        <v>-1556458024</v>
      </c>
      <c r="Q209">
        <v>-340969471</v>
      </c>
    </row>
    <row r="210" spans="1:17" x14ac:dyDescent="0.2">
      <c r="A210">
        <f>Source!A541</f>
        <v>17</v>
      </c>
      <c r="C210">
        <v>3</v>
      </c>
      <c r="D210">
        <v>0</v>
      </c>
      <c r="E210">
        <f>SmtRes!AV324</f>
        <v>0</v>
      </c>
      <c r="F210" t="str">
        <f>SmtRes!I324</f>
        <v>21.1-11-128</v>
      </c>
      <c r="G210" t="str">
        <f>SmtRes!K324</f>
        <v>Шурупы-саморезы с полусферической головкой, с прессшайбой, наконечник острый, оцинкованные, размер 4,2х14 мм, для крепления листового металла</v>
      </c>
      <c r="H210" t="str">
        <f>SmtRes!O324</f>
        <v>кг</v>
      </c>
      <c r="I210">
        <f>SmtRes!Y324*Source!I541</f>
        <v>0.19994999999999999</v>
      </c>
      <c r="J210">
        <f>SmtRes!AO324</f>
        <v>1</v>
      </c>
      <c r="K210">
        <f>SmtRes!AE324</f>
        <v>100.26</v>
      </c>
      <c r="L210">
        <f t="shared" si="12"/>
        <v>20.046987000000001</v>
      </c>
      <c r="M210">
        <f>SmtRes!AA324</f>
        <v>100.26</v>
      </c>
      <c r="N210">
        <f t="shared" si="13"/>
        <v>20.046987000000001</v>
      </c>
      <c r="O210">
        <f>SmtRes!X324</f>
        <v>-576885088</v>
      </c>
      <c r="P210">
        <v>387716099</v>
      </c>
      <c r="Q210">
        <v>1031746672</v>
      </c>
    </row>
    <row r="211" spans="1:17" x14ac:dyDescent="0.2">
      <c r="A211">
        <f>Source!A541</f>
        <v>17</v>
      </c>
      <c r="C211">
        <v>3</v>
      </c>
      <c r="D211">
        <v>0</v>
      </c>
      <c r="E211">
        <f>SmtRes!AV323</f>
        <v>0</v>
      </c>
      <c r="F211" t="str">
        <f>SmtRes!I323</f>
        <v>21.1-10-12</v>
      </c>
      <c r="G211" t="str">
        <f>SmtRes!K323</f>
        <v>Проволока стальная вязальная</v>
      </c>
      <c r="H211" t="str">
        <f>SmtRes!O323</f>
        <v>т</v>
      </c>
      <c r="I211">
        <f>SmtRes!Y323*Source!I541</f>
        <v>3.0899999999999999E-3</v>
      </c>
      <c r="J211">
        <f>SmtRes!AO323</f>
        <v>1</v>
      </c>
      <c r="K211">
        <f>SmtRes!AE323</f>
        <v>42581.03</v>
      </c>
      <c r="L211">
        <f t="shared" si="12"/>
        <v>131.57538269999998</v>
      </c>
      <c r="M211">
        <f>SmtRes!AA323</f>
        <v>42581.03</v>
      </c>
      <c r="N211">
        <f t="shared" si="13"/>
        <v>131.57538269999998</v>
      </c>
      <c r="O211">
        <f>SmtRes!X323</f>
        <v>-1627600750</v>
      </c>
      <c r="P211">
        <v>-2089382144</v>
      </c>
      <c r="Q211">
        <v>1942214335</v>
      </c>
    </row>
    <row r="212" spans="1:17" x14ac:dyDescent="0.2">
      <c r="A212">
        <f>Source!A542</f>
        <v>17</v>
      </c>
      <c r="C212">
        <v>3</v>
      </c>
      <c r="D212">
        <v>0</v>
      </c>
      <c r="E212">
        <f>SmtRes!AV336</f>
        <v>0</v>
      </c>
      <c r="F212" t="str">
        <f>SmtRes!I336</f>
        <v>21.21-5-44</v>
      </c>
      <c r="G212" t="str">
        <f>SmtRes!K336</f>
        <v>Кнопки для ленты ЛМ, тип 3,5</v>
      </c>
      <c r="H212" t="str">
        <f>SmtRes!O336</f>
        <v>1000 шт.</v>
      </c>
      <c r="I212">
        <f>SmtRes!Y336*Source!I542</f>
        <v>3.0000000000000001E-3</v>
      </c>
      <c r="J212">
        <f>SmtRes!AO336</f>
        <v>1</v>
      </c>
      <c r="K212">
        <f>SmtRes!AE336</f>
        <v>145.29</v>
      </c>
      <c r="L212">
        <f t="shared" si="12"/>
        <v>0.43586999999999998</v>
      </c>
      <c r="M212">
        <f>SmtRes!AA336</f>
        <v>145.29</v>
      </c>
      <c r="N212">
        <f t="shared" si="13"/>
        <v>0.43586999999999998</v>
      </c>
      <c r="O212">
        <f>SmtRes!X336</f>
        <v>-2097439660</v>
      </c>
      <c r="P212">
        <v>589981458</v>
      </c>
      <c r="Q212">
        <v>-1596857914</v>
      </c>
    </row>
    <row r="213" spans="1:17" x14ac:dyDescent="0.2">
      <c r="A213">
        <f>Source!A542</f>
        <v>17</v>
      </c>
      <c r="C213">
        <v>3</v>
      </c>
      <c r="D213">
        <v>0</v>
      </c>
      <c r="E213">
        <f>SmtRes!AV335</f>
        <v>0</v>
      </c>
      <c r="F213" t="str">
        <f>SmtRes!I335</f>
        <v>21.21-5-342</v>
      </c>
      <c r="G213" t="str">
        <f>SmtRes!K335</f>
        <v>Хомуты (стяжки) кабельные из полиамида, размеры 3,6х200 мм</v>
      </c>
      <c r="H213" t="str">
        <f>SmtRes!O335</f>
        <v>100 шт.</v>
      </c>
      <c r="I213">
        <f>SmtRes!Y335*Source!I542</f>
        <v>3.9E-2</v>
      </c>
      <c r="J213">
        <f>SmtRes!AO335</f>
        <v>1</v>
      </c>
      <c r="K213">
        <f>SmtRes!AE335</f>
        <v>95.09</v>
      </c>
      <c r="L213">
        <f t="shared" si="12"/>
        <v>3.70851</v>
      </c>
      <c r="M213">
        <f>SmtRes!AA335</f>
        <v>95.09</v>
      </c>
      <c r="N213">
        <f t="shared" si="13"/>
        <v>3.70851</v>
      </c>
      <c r="O213">
        <f>SmtRes!X335</f>
        <v>2082646862</v>
      </c>
      <c r="P213">
        <v>533245034</v>
      </c>
      <c r="Q213">
        <v>1299238667</v>
      </c>
    </row>
    <row r="214" spans="1:17" x14ac:dyDescent="0.2">
      <c r="A214">
        <f>Source!A542</f>
        <v>17</v>
      </c>
      <c r="C214">
        <v>3</v>
      </c>
      <c r="D214">
        <v>0</v>
      </c>
      <c r="E214">
        <f>SmtRes!AV334</f>
        <v>0</v>
      </c>
      <c r="F214" t="str">
        <f>SmtRes!I334</f>
        <v>21.21-5-305</v>
      </c>
      <c r="G214" t="str">
        <f>SmtRes!K334</f>
        <v>Сжимы, тип У731М для проводников магистральных сечением от 4 до 10 мм2 и ответвительных от 1,5 до 10 мм2</v>
      </c>
      <c r="H214" t="str">
        <f>SmtRes!O334</f>
        <v>шт.</v>
      </c>
      <c r="I214">
        <f>SmtRes!Y334*Source!I542</f>
        <v>1.5</v>
      </c>
      <c r="J214">
        <f>SmtRes!AO334</f>
        <v>1</v>
      </c>
      <c r="K214">
        <f>SmtRes!AE334</f>
        <v>11.94</v>
      </c>
      <c r="L214">
        <f t="shared" si="12"/>
        <v>17.91</v>
      </c>
      <c r="M214">
        <f>SmtRes!AA334</f>
        <v>11.94</v>
      </c>
      <c r="N214">
        <f t="shared" si="13"/>
        <v>17.91</v>
      </c>
      <c r="O214">
        <f>SmtRes!X334</f>
        <v>-1910502396</v>
      </c>
      <c r="P214">
        <v>921454873</v>
      </c>
      <c r="Q214">
        <v>479612023</v>
      </c>
    </row>
    <row r="215" spans="1:17" x14ac:dyDescent="0.2">
      <c r="A215">
        <f>Source!A542</f>
        <v>17</v>
      </c>
      <c r="C215">
        <v>3</v>
      </c>
      <c r="D215">
        <v>0</v>
      </c>
      <c r="E215">
        <f>SmtRes!AV333</f>
        <v>0</v>
      </c>
      <c r="F215" t="str">
        <f>SmtRes!I333</f>
        <v>21.21-5-2</v>
      </c>
      <c r="G215" t="str">
        <f>SmtRes!K333</f>
        <v>Бирки маркировочные для кабелей и проводов, тип У153 У3,5</v>
      </c>
      <c r="H215" t="str">
        <f>SmtRes!O333</f>
        <v>1000 шт.</v>
      </c>
      <c r="I215">
        <f>SmtRes!Y333*Source!I542</f>
        <v>7.5000000000000002E-4</v>
      </c>
      <c r="J215">
        <f>SmtRes!AO333</f>
        <v>1</v>
      </c>
      <c r="K215">
        <f>SmtRes!AE333</f>
        <v>313.43</v>
      </c>
      <c r="L215">
        <f t="shared" si="12"/>
        <v>0.23507250000000002</v>
      </c>
      <c r="M215">
        <f>SmtRes!AA333</f>
        <v>313.43</v>
      </c>
      <c r="N215">
        <f t="shared" si="13"/>
        <v>0.23507250000000002</v>
      </c>
      <c r="O215">
        <f>SmtRes!X333</f>
        <v>-1973012171</v>
      </c>
      <c r="P215">
        <v>888626331</v>
      </c>
      <c r="Q215">
        <v>-1920119101</v>
      </c>
    </row>
    <row r="216" spans="1:17" x14ac:dyDescent="0.2">
      <c r="A216">
        <f>Source!A542</f>
        <v>17</v>
      </c>
      <c r="C216">
        <v>3</v>
      </c>
      <c r="D216">
        <v>0</v>
      </c>
      <c r="E216">
        <f>SmtRes!AV332</f>
        <v>0</v>
      </c>
      <c r="F216" t="str">
        <f>SmtRes!I332</f>
        <v>21.21-5-114</v>
      </c>
      <c r="G216" t="str">
        <f>SmtRes!K332</f>
        <v>Лента монтажная, тип ЛМ-5</v>
      </c>
      <c r="H216" t="str">
        <f>SmtRes!O332</f>
        <v>м</v>
      </c>
      <c r="I216">
        <f>SmtRes!Y332*Source!I542</f>
        <v>0.75</v>
      </c>
      <c r="J216">
        <f>SmtRes!AO332</f>
        <v>1</v>
      </c>
      <c r="K216">
        <f>SmtRes!AE332</f>
        <v>3.23</v>
      </c>
      <c r="L216">
        <f t="shared" si="12"/>
        <v>2.4224999999999999</v>
      </c>
      <c r="M216">
        <f>SmtRes!AA332</f>
        <v>3.23</v>
      </c>
      <c r="N216">
        <f t="shared" si="13"/>
        <v>2.4224999999999999</v>
      </c>
      <c r="O216">
        <f>SmtRes!X332</f>
        <v>1043042085</v>
      </c>
      <c r="P216">
        <v>1443518224</v>
      </c>
      <c r="Q216">
        <v>1451572748</v>
      </c>
    </row>
    <row r="217" spans="1:17" x14ac:dyDescent="0.2">
      <c r="A217">
        <f>Source!A542</f>
        <v>17</v>
      </c>
      <c r="C217">
        <v>3</v>
      </c>
      <c r="D217">
        <v>0</v>
      </c>
      <c r="E217">
        <f>SmtRes!AV331</f>
        <v>0</v>
      </c>
      <c r="F217" t="str">
        <f>SmtRes!I331</f>
        <v>21.1-20-10</v>
      </c>
      <c r="G217" t="str">
        <f>SmtRes!K331</f>
        <v>Лента изоляционная хлопчатобумажная</v>
      </c>
      <c r="H217" t="str">
        <f>SmtRes!O331</f>
        <v>кг</v>
      </c>
      <c r="I217">
        <f>SmtRes!Y331*Source!I542</f>
        <v>2.4E-2</v>
      </c>
      <c r="J217">
        <f>SmtRes!AO331</f>
        <v>1</v>
      </c>
      <c r="K217">
        <f>SmtRes!AE331</f>
        <v>135.63</v>
      </c>
      <c r="L217">
        <f t="shared" si="12"/>
        <v>3.2551199999999998</v>
      </c>
      <c r="M217">
        <f>SmtRes!AA331</f>
        <v>135.63</v>
      </c>
      <c r="N217">
        <f t="shared" si="13"/>
        <v>3.2551199999999998</v>
      </c>
      <c r="O217">
        <f>SmtRes!X331</f>
        <v>1224238716</v>
      </c>
      <c r="P217">
        <v>-901667588</v>
      </c>
      <c r="Q217">
        <v>-924046680</v>
      </c>
    </row>
    <row r="218" spans="1:17" x14ac:dyDescent="0.2">
      <c r="A218">
        <f>Source!A544</f>
        <v>18</v>
      </c>
      <c r="C218">
        <v>3</v>
      </c>
      <c r="D218">
        <f>Source!BI544</f>
        <v>4</v>
      </c>
      <c r="E218">
        <f>Source!FS544</f>
        <v>0</v>
      </c>
      <c r="F218" t="str">
        <f>Source!F544</f>
        <v>21.23-8-89</v>
      </c>
      <c r="G218" t="str">
        <f>Source!G544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H218" t="str">
        <f>Source!H544</f>
        <v>км</v>
      </c>
      <c r="I218">
        <f>Source!I544</f>
        <v>1.545E-2</v>
      </c>
      <c r="J218">
        <v>1</v>
      </c>
      <c r="K218">
        <f>ROUND(Source!AC544, 2)</f>
        <v>60269.89</v>
      </c>
      <c r="L218">
        <f>ROUND(K218*I218, 2)</f>
        <v>931.17</v>
      </c>
      <c r="M218">
        <f>ROUND(Source!AC544*IF(Source!BC544&lt;&gt; 0, Source!BC544, 1), 6)</f>
        <v>60269.89</v>
      </c>
      <c r="N218">
        <f>ROUND(M218*I218, 2)</f>
        <v>931.17</v>
      </c>
      <c r="O218">
        <f>Source!GF544</f>
        <v>1966491872</v>
      </c>
      <c r="P218">
        <v>1070900004</v>
      </c>
      <c r="Q218">
        <v>-1533489723</v>
      </c>
    </row>
    <row r="219" spans="1:17" x14ac:dyDescent="0.2">
      <c r="A219">
        <f>Source!A546</f>
        <v>18</v>
      </c>
      <c r="C219">
        <v>3</v>
      </c>
      <c r="D219">
        <f>Source!BI546</f>
        <v>4</v>
      </c>
      <c r="E219">
        <f>Source!FS546</f>
        <v>0</v>
      </c>
      <c r="F219" t="str">
        <f>Source!F546</f>
        <v>Цена поставщика</v>
      </c>
      <c r="G219" t="str">
        <f>Source!G546</f>
        <v>Накладной светодиодный светильник круглый</v>
      </c>
      <c r="H219" t="str">
        <f>Source!H546</f>
        <v>шт.</v>
      </c>
      <c r="I219">
        <f>Source!I546</f>
        <v>3</v>
      </c>
      <c r="J219">
        <v>1</v>
      </c>
      <c r="K219">
        <f>ROUND(Source!AC546, 2)</f>
        <v>360.81</v>
      </c>
      <c r="L219">
        <f>ROUND(K219*I219, 2)</f>
        <v>1082.43</v>
      </c>
      <c r="M219">
        <f>ROUND(Source!AC546*IF(Source!BC546&lt;&gt; 0, Source!BC546, 1), 6)</f>
        <v>360.81</v>
      </c>
      <c r="N219">
        <f>ROUND(M219*I219, 2)</f>
        <v>1082.43</v>
      </c>
      <c r="O219">
        <f>Source!GF546</f>
        <v>290408143</v>
      </c>
      <c r="P219">
        <v>-1143648996</v>
      </c>
      <c r="Q219">
        <v>822396801</v>
      </c>
    </row>
    <row r="220" spans="1:17" x14ac:dyDescent="0.2">
      <c r="A220">
        <f>Source!A547</f>
        <v>17</v>
      </c>
      <c r="C220">
        <v>3</v>
      </c>
      <c r="D220">
        <v>0</v>
      </c>
      <c r="E220">
        <f>SmtRes!AV346</f>
        <v>0</v>
      </c>
      <c r="F220" t="str">
        <f>SmtRes!I346</f>
        <v>21.1-11-83</v>
      </c>
      <c r="G220" t="str">
        <f>SmtRes!K346</f>
        <v>Поковки строительные (скобы, закрепы, хомуты) оцинкованные, масса от 2,5 до 4,0 кг</v>
      </c>
      <c r="H220" t="str">
        <f>SmtRes!O346</f>
        <v>т</v>
      </c>
      <c r="I220">
        <f>SmtRes!Y346*Source!I547</f>
        <v>1.1519999999999999E-2</v>
      </c>
      <c r="J220">
        <f>SmtRes!AO346</f>
        <v>1</v>
      </c>
      <c r="K220">
        <f>SmtRes!AE346</f>
        <v>44312.57</v>
      </c>
      <c r="L220">
        <f t="shared" ref="L220:L226" si="14">I220*K220</f>
        <v>510.48080639999995</v>
      </c>
      <c r="M220">
        <f>SmtRes!AA346</f>
        <v>44312.57</v>
      </c>
      <c r="N220">
        <f t="shared" ref="N220:N226" si="15">I220*M220</f>
        <v>510.48080639999995</v>
      </c>
      <c r="O220">
        <f>SmtRes!X346</f>
        <v>-1857621765</v>
      </c>
      <c r="P220">
        <v>-1342724737</v>
      </c>
      <c r="Q220">
        <v>1732956</v>
      </c>
    </row>
    <row r="221" spans="1:17" x14ac:dyDescent="0.2">
      <c r="A221">
        <f>Source!A547</f>
        <v>17</v>
      </c>
      <c r="C221">
        <v>3</v>
      </c>
      <c r="D221">
        <v>0</v>
      </c>
      <c r="E221">
        <f>SmtRes!AV345</f>
        <v>0</v>
      </c>
      <c r="F221" t="str">
        <f>SmtRes!I345</f>
        <v>21.1-11-79</v>
      </c>
      <c r="G221" t="str">
        <f>SmtRes!K345</f>
        <v>Кляммеры КЛ</v>
      </c>
      <c r="H221" t="str">
        <f>SmtRes!O345</f>
        <v>т</v>
      </c>
      <c r="I221">
        <f>SmtRes!Y345*Source!I547</f>
        <v>3.6791999999999997E-3</v>
      </c>
      <c r="J221">
        <f>SmtRes!AO345</f>
        <v>1</v>
      </c>
      <c r="K221">
        <f>SmtRes!AE345</f>
        <v>294873.40999999997</v>
      </c>
      <c r="L221">
        <f t="shared" si="14"/>
        <v>1084.8982500719999</v>
      </c>
      <c r="M221">
        <f>SmtRes!AA345</f>
        <v>294873.40999999997</v>
      </c>
      <c r="N221">
        <f t="shared" si="15"/>
        <v>1084.8982500719999</v>
      </c>
      <c r="O221">
        <f>SmtRes!X345</f>
        <v>-300743053</v>
      </c>
      <c r="P221">
        <v>926033448</v>
      </c>
      <c r="Q221">
        <v>716511068</v>
      </c>
    </row>
    <row r="222" spans="1:17" x14ac:dyDescent="0.2">
      <c r="A222">
        <f>Source!A547</f>
        <v>17</v>
      </c>
      <c r="C222">
        <v>3</v>
      </c>
      <c r="D222">
        <v>0</v>
      </c>
      <c r="E222">
        <f>SmtRes!AV344</f>
        <v>0</v>
      </c>
      <c r="F222" t="str">
        <f>SmtRes!I344</f>
        <v>21.1-11-46</v>
      </c>
      <c r="G222" t="str">
        <f>SmtRes!K344</f>
        <v>Гвозди строительные</v>
      </c>
      <c r="H222" t="str">
        <f>SmtRes!O344</f>
        <v>т</v>
      </c>
      <c r="I222">
        <f>SmtRes!Y344*Source!I547</f>
        <v>2.1599999999999999E-4</v>
      </c>
      <c r="J222">
        <f>SmtRes!AO344</f>
        <v>1</v>
      </c>
      <c r="K222">
        <f>SmtRes!AE344</f>
        <v>45454.3</v>
      </c>
      <c r="L222">
        <f t="shared" si="14"/>
        <v>9.8181288000000002</v>
      </c>
      <c r="M222">
        <f>SmtRes!AA344</f>
        <v>45454.3</v>
      </c>
      <c r="N222">
        <f t="shared" si="15"/>
        <v>9.8181288000000002</v>
      </c>
      <c r="O222">
        <f>SmtRes!X344</f>
        <v>1574046373</v>
      </c>
      <c r="P222">
        <v>1941899885</v>
      </c>
      <c r="Q222">
        <v>1158301771</v>
      </c>
    </row>
    <row r="223" spans="1:17" x14ac:dyDescent="0.2">
      <c r="A223">
        <f>Source!A547</f>
        <v>17</v>
      </c>
      <c r="C223">
        <v>3</v>
      </c>
      <c r="D223">
        <v>0</v>
      </c>
      <c r="E223">
        <f>SmtRes!AV343</f>
        <v>0</v>
      </c>
      <c r="F223" t="str">
        <f>SmtRes!I343</f>
        <v>21.1-10-165</v>
      </c>
      <c r="G223" t="str">
        <f>SmtRes!K343</f>
        <v>Сталь листовая, оцинкованная, толщина 0,5 мм</v>
      </c>
      <c r="H223" t="str">
        <f>SmtRes!O343</f>
        <v>т</v>
      </c>
      <c r="I223">
        <f>SmtRes!Y343*Source!I547</f>
        <v>2.2032E-2</v>
      </c>
      <c r="J223">
        <f>SmtRes!AO343</f>
        <v>1</v>
      </c>
      <c r="K223">
        <f>SmtRes!AE343</f>
        <v>50407.79</v>
      </c>
      <c r="L223">
        <f t="shared" si="14"/>
        <v>1110.58442928</v>
      </c>
      <c r="M223">
        <f>SmtRes!AA343</f>
        <v>50407.79</v>
      </c>
      <c r="N223">
        <f t="shared" si="15"/>
        <v>1110.58442928</v>
      </c>
      <c r="O223">
        <f>SmtRes!X343</f>
        <v>291612274</v>
      </c>
      <c r="P223">
        <v>2144629299</v>
      </c>
      <c r="Q223">
        <v>1272408942</v>
      </c>
    </row>
    <row r="224" spans="1:17" x14ac:dyDescent="0.2">
      <c r="A224">
        <f>Source!A548</f>
        <v>17</v>
      </c>
      <c r="C224">
        <v>3</v>
      </c>
      <c r="D224">
        <v>0</v>
      </c>
      <c r="E224">
        <f>SmtRes!AV350</f>
        <v>0</v>
      </c>
      <c r="F224" t="str">
        <f>SmtRes!I350</f>
        <v>21.3-2-16</v>
      </c>
      <c r="G224" t="str">
        <f>SmtRes!K350</f>
        <v>Растворы цементные, марка 150</v>
      </c>
      <c r="H224" t="str">
        <f>SmtRes!O350</f>
        <v>м3</v>
      </c>
      <c r="I224">
        <f>SmtRes!Y350*Source!I548</f>
        <v>0.24</v>
      </c>
      <c r="J224">
        <f>SmtRes!AO350</f>
        <v>1</v>
      </c>
      <c r="K224">
        <f>SmtRes!AE350</f>
        <v>3079.71</v>
      </c>
      <c r="L224">
        <f t="shared" si="14"/>
        <v>739.13040000000001</v>
      </c>
      <c r="M224">
        <f>SmtRes!AA350</f>
        <v>3079.71</v>
      </c>
      <c r="N224">
        <f t="shared" si="15"/>
        <v>739.13040000000001</v>
      </c>
      <c r="O224">
        <f>SmtRes!X350</f>
        <v>-1742542958</v>
      </c>
      <c r="P224">
        <v>757260190</v>
      </c>
      <c r="Q224">
        <v>372698167</v>
      </c>
    </row>
    <row r="225" spans="1:17" x14ac:dyDescent="0.2">
      <c r="A225">
        <f>Source!A548</f>
        <v>17</v>
      </c>
      <c r="C225">
        <v>3</v>
      </c>
      <c r="D225">
        <v>0</v>
      </c>
      <c r="E225">
        <f>SmtRes!AV349</f>
        <v>0</v>
      </c>
      <c r="F225" t="str">
        <f>SmtRes!I349</f>
        <v>21.1-5-13</v>
      </c>
      <c r="G225" t="str">
        <f>SmtRes!K349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225" t="str">
        <f>SmtRes!O349</f>
        <v>м2</v>
      </c>
      <c r="I225">
        <f>SmtRes!Y349*Source!I548</f>
        <v>12</v>
      </c>
      <c r="J225">
        <f>SmtRes!AO349</f>
        <v>1</v>
      </c>
      <c r="K225">
        <f>SmtRes!AE349</f>
        <v>633.91</v>
      </c>
      <c r="L225">
        <f t="shared" si="14"/>
        <v>7606.92</v>
      </c>
      <c r="M225">
        <f>SmtRes!AA349</f>
        <v>633.91</v>
      </c>
      <c r="N225">
        <f t="shared" si="15"/>
        <v>7606.92</v>
      </c>
      <c r="O225">
        <f>SmtRes!X349</f>
        <v>496570782</v>
      </c>
      <c r="P225">
        <v>468681185</v>
      </c>
      <c r="Q225">
        <v>-98725608</v>
      </c>
    </row>
    <row r="226" spans="1:17" x14ac:dyDescent="0.2">
      <c r="A226">
        <f>Source!A548</f>
        <v>17</v>
      </c>
      <c r="C226">
        <v>3</v>
      </c>
      <c r="D226">
        <v>0</v>
      </c>
      <c r="E226">
        <f>SmtRes!AV348</f>
        <v>0</v>
      </c>
      <c r="F226" t="str">
        <f>SmtRes!I348</f>
        <v>21.1-2-16</v>
      </c>
      <c r="G226" t="str">
        <f>SmtRes!K348</f>
        <v>Цемент пуццолановый общего назначения, марка 400</v>
      </c>
      <c r="H226" t="str">
        <f>SmtRes!O348</f>
        <v>т</v>
      </c>
      <c r="I226">
        <f>SmtRes!Y348*Source!I548</f>
        <v>4.7999999999999996E-3</v>
      </c>
      <c r="J226">
        <f>SmtRes!AO348</f>
        <v>1</v>
      </c>
      <c r="K226">
        <f>SmtRes!AE348</f>
        <v>4482.17</v>
      </c>
      <c r="L226">
        <f t="shared" si="14"/>
        <v>21.514415999999997</v>
      </c>
      <c r="M226">
        <f>SmtRes!AA348</f>
        <v>4482.17</v>
      </c>
      <c r="N226">
        <f t="shared" si="15"/>
        <v>21.514415999999997</v>
      </c>
      <c r="O226">
        <f>SmtRes!X348</f>
        <v>-89915462</v>
      </c>
      <c r="P226">
        <v>-367203404</v>
      </c>
      <c r="Q226">
        <v>-102031152</v>
      </c>
    </row>
    <row r="227" spans="1:17" x14ac:dyDescent="0.2">
      <c r="A227">
        <f>Source!A592</f>
        <v>4</v>
      </c>
      <c r="B227">
        <v>592</v>
      </c>
      <c r="G227" t="str">
        <f>Source!G592</f>
        <v>Крыльцо № 1</v>
      </c>
    </row>
    <row r="228" spans="1:17" x14ac:dyDescent="0.2">
      <c r="A228">
        <f>Source!A596</f>
        <v>5</v>
      </c>
      <c r="B228">
        <v>596</v>
      </c>
      <c r="G228" t="str">
        <f>Source!G596</f>
        <v>Демонтажные работы</v>
      </c>
    </row>
    <row r="229" spans="1:17" x14ac:dyDescent="0.2">
      <c r="A229">
        <f>Source!A624</f>
        <v>5</v>
      </c>
      <c r="B229">
        <v>624</v>
      </c>
      <c r="G229" t="str">
        <f>Source!G624</f>
        <v>Ремонтные работы</v>
      </c>
    </row>
    <row r="230" spans="1:17" x14ac:dyDescent="0.2">
      <c r="A230">
        <f>Source!A628</f>
        <v>17</v>
      </c>
      <c r="C230">
        <v>3</v>
      </c>
      <c r="D230">
        <v>0</v>
      </c>
      <c r="E230">
        <f>SmtRes!AV358</f>
        <v>0</v>
      </c>
      <c r="F230" t="str">
        <f>SmtRes!I358</f>
        <v>21.1-6-68</v>
      </c>
      <c r="G230" t="str">
        <f>SmtRes!K358</f>
        <v>Лак битумный, марка БТ-577</v>
      </c>
      <c r="H230" t="str">
        <f>SmtRes!O358</f>
        <v>т</v>
      </c>
      <c r="I230">
        <f>SmtRes!Y358*Source!I628</f>
        <v>1.7999999999999998E-4</v>
      </c>
      <c r="J230">
        <f>SmtRes!AO358</f>
        <v>1</v>
      </c>
      <c r="K230">
        <f>SmtRes!AE358</f>
        <v>43224.84</v>
      </c>
      <c r="L230">
        <f t="shared" ref="L230:L261" si="16">I230*K230</f>
        <v>7.7804711999999983</v>
      </c>
      <c r="M230">
        <f>SmtRes!AA358</f>
        <v>43224.84</v>
      </c>
      <c r="N230">
        <f t="shared" ref="N230:N261" si="17">I230*M230</f>
        <v>7.7804711999999983</v>
      </c>
      <c r="O230">
        <f>SmtRes!X358</f>
        <v>1377841966</v>
      </c>
      <c r="P230">
        <v>254382779</v>
      </c>
      <c r="Q230">
        <v>-20112796</v>
      </c>
    </row>
    <row r="231" spans="1:17" x14ac:dyDescent="0.2">
      <c r="A231">
        <f>Source!A629</f>
        <v>17</v>
      </c>
      <c r="C231">
        <v>3</v>
      </c>
      <c r="D231">
        <v>0</v>
      </c>
      <c r="E231">
        <f>SmtRes!AV366</f>
        <v>0</v>
      </c>
      <c r="F231" t="str">
        <f>SmtRes!I366</f>
        <v>21.1-6-38</v>
      </c>
      <c r="G231" t="str">
        <f>SmtRes!K366</f>
        <v>Краски водно-дисперсионные поливинилацетатные, белые, марка ВД-ВА-27А, Э-ВА-27Т</v>
      </c>
      <c r="H231" t="str">
        <f>SmtRes!O366</f>
        <v>т</v>
      </c>
      <c r="I231">
        <f>SmtRes!Y366*Source!I629</f>
        <v>3.3500000000000005E-3</v>
      </c>
      <c r="J231">
        <f>SmtRes!AO366</f>
        <v>1</v>
      </c>
      <c r="K231">
        <f>SmtRes!AE366</f>
        <v>55020.23</v>
      </c>
      <c r="L231">
        <f t="shared" si="16"/>
        <v>184.31777050000005</v>
      </c>
      <c r="M231">
        <f>SmtRes!AA366</f>
        <v>55020.23</v>
      </c>
      <c r="N231">
        <f t="shared" si="17"/>
        <v>184.31777050000005</v>
      </c>
      <c r="O231">
        <f>SmtRes!X366</f>
        <v>-1082216174</v>
      </c>
      <c r="P231">
        <v>-1575513330</v>
      </c>
      <c r="Q231">
        <v>76339368</v>
      </c>
    </row>
    <row r="232" spans="1:17" x14ac:dyDescent="0.2">
      <c r="A232">
        <f>Source!A629</f>
        <v>17</v>
      </c>
      <c r="C232">
        <v>3</v>
      </c>
      <c r="D232">
        <v>0</v>
      </c>
      <c r="E232">
        <f>SmtRes!AV365</f>
        <v>0</v>
      </c>
      <c r="F232" t="str">
        <f>SmtRes!I365</f>
        <v>21.1-25-88</v>
      </c>
      <c r="G232" t="str">
        <f>SmtRes!K365</f>
        <v>Клей малярный</v>
      </c>
      <c r="H232" t="str">
        <f>SmtRes!O365</f>
        <v>т</v>
      </c>
      <c r="I232">
        <f>SmtRes!Y365*Source!I629</f>
        <v>1.215E-4</v>
      </c>
      <c r="J232">
        <f>SmtRes!AO365</f>
        <v>1</v>
      </c>
      <c r="K232">
        <f>SmtRes!AE365</f>
        <v>398091.73</v>
      </c>
      <c r="L232">
        <f t="shared" si="16"/>
        <v>48.368145194999997</v>
      </c>
      <c r="M232">
        <f>SmtRes!AA365</f>
        <v>398091.73</v>
      </c>
      <c r="N232">
        <f t="shared" si="17"/>
        <v>48.368145194999997</v>
      </c>
      <c r="O232">
        <f>SmtRes!X365</f>
        <v>-1979692298</v>
      </c>
      <c r="P232">
        <v>-1688540978</v>
      </c>
      <c r="Q232">
        <v>1388669198</v>
      </c>
    </row>
    <row r="233" spans="1:17" x14ac:dyDescent="0.2">
      <c r="A233">
        <f>Source!A629</f>
        <v>17</v>
      </c>
      <c r="C233">
        <v>3</v>
      </c>
      <c r="D233">
        <v>0</v>
      </c>
      <c r="E233">
        <f>SmtRes!AV364</f>
        <v>0</v>
      </c>
      <c r="F233" t="str">
        <f>SmtRes!I364</f>
        <v>21.1-25-407</v>
      </c>
      <c r="G233" t="str">
        <f>SmtRes!K364</f>
        <v>Шпатлевка масляно-клеевая универсальная</v>
      </c>
      <c r="H233" t="str">
        <f>SmtRes!O364</f>
        <v>т</v>
      </c>
      <c r="I233">
        <f>SmtRes!Y364*Source!I629</f>
        <v>3.4000000000000002E-4</v>
      </c>
      <c r="J233">
        <f>SmtRes!AO364</f>
        <v>1</v>
      </c>
      <c r="K233">
        <f>SmtRes!AE364</f>
        <v>15222.65</v>
      </c>
      <c r="L233">
        <f t="shared" si="16"/>
        <v>5.1757010000000001</v>
      </c>
      <c r="M233">
        <f>SmtRes!AA364</f>
        <v>15222.65</v>
      </c>
      <c r="N233">
        <f t="shared" si="17"/>
        <v>5.1757010000000001</v>
      </c>
      <c r="O233">
        <f>SmtRes!X364</f>
        <v>843538113</v>
      </c>
      <c r="P233">
        <v>-1383085302</v>
      </c>
      <c r="Q233">
        <v>-41669266</v>
      </c>
    </row>
    <row r="234" spans="1:17" x14ac:dyDescent="0.2">
      <c r="A234">
        <f>Source!A629</f>
        <v>17</v>
      </c>
      <c r="C234">
        <v>3</v>
      </c>
      <c r="D234">
        <v>0</v>
      </c>
      <c r="E234">
        <f>SmtRes!AV363</f>
        <v>0</v>
      </c>
      <c r="F234" t="str">
        <f>SmtRes!I363</f>
        <v>21.1-25-388</v>
      </c>
      <c r="G234" t="str">
        <f>SmtRes!K363</f>
        <v>Шкурка шлифовальная на бумажной основе</v>
      </c>
      <c r="H234" t="str">
        <f>SmtRes!O363</f>
        <v>м2</v>
      </c>
      <c r="I234">
        <f>SmtRes!Y363*Source!I629</f>
        <v>8.0000000000000016E-2</v>
      </c>
      <c r="J234">
        <f>SmtRes!AO363</f>
        <v>1</v>
      </c>
      <c r="K234">
        <f>SmtRes!AE363</f>
        <v>165.36</v>
      </c>
      <c r="L234">
        <f t="shared" si="16"/>
        <v>13.228800000000003</v>
      </c>
      <c r="M234">
        <f>SmtRes!AA363</f>
        <v>165.36</v>
      </c>
      <c r="N234">
        <f t="shared" si="17"/>
        <v>13.228800000000003</v>
      </c>
      <c r="O234">
        <f>SmtRes!X363</f>
        <v>899841616</v>
      </c>
      <c r="P234">
        <v>1317348351</v>
      </c>
      <c r="Q234">
        <v>-1502172731</v>
      </c>
    </row>
    <row r="235" spans="1:17" x14ac:dyDescent="0.2">
      <c r="A235">
        <f>Source!A629</f>
        <v>17</v>
      </c>
      <c r="C235">
        <v>3</v>
      </c>
      <c r="D235">
        <v>0</v>
      </c>
      <c r="E235">
        <f>SmtRes!AV362</f>
        <v>0</v>
      </c>
      <c r="F235" t="str">
        <f>SmtRes!I362</f>
        <v>21.1-25-193</v>
      </c>
      <c r="G235" t="str">
        <f>SmtRes!K362</f>
        <v>Мыло твердое</v>
      </c>
      <c r="H235" t="str">
        <f>SmtRes!O362</f>
        <v>т</v>
      </c>
      <c r="I235">
        <f>SmtRes!Y362*Source!I629</f>
        <v>3.2000000000000005E-5</v>
      </c>
      <c r="J235">
        <f>SmtRes!AO362</f>
        <v>1</v>
      </c>
      <c r="K235">
        <f>SmtRes!AE362</f>
        <v>35067.730000000003</v>
      </c>
      <c r="L235">
        <f t="shared" si="16"/>
        <v>1.1221673600000004</v>
      </c>
      <c r="M235">
        <f>SmtRes!AA362</f>
        <v>35067.730000000003</v>
      </c>
      <c r="N235">
        <f t="shared" si="17"/>
        <v>1.1221673600000004</v>
      </c>
      <c r="O235">
        <f>SmtRes!X362</f>
        <v>-1485000216</v>
      </c>
      <c r="P235">
        <v>-1580368824</v>
      </c>
      <c r="Q235">
        <v>-1643172182</v>
      </c>
    </row>
    <row r="236" spans="1:17" x14ac:dyDescent="0.2">
      <c r="A236">
        <f>Source!A629</f>
        <v>17</v>
      </c>
      <c r="C236">
        <v>3</v>
      </c>
      <c r="D236">
        <v>0</v>
      </c>
      <c r="E236">
        <f>SmtRes!AV361</f>
        <v>0</v>
      </c>
      <c r="F236" t="str">
        <f>SmtRes!I361</f>
        <v>21.1-25-187</v>
      </c>
      <c r="G236" t="str">
        <f>SmtRes!K361</f>
        <v>Мел молотый</v>
      </c>
      <c r="H236" t="str">
        <f>SmtRes!O361</f>
        <v>т</v>
      </c>
      <c r="I236">
        <f>SmtRes!Y361*Source!I629</f>
        <v>6.0000000000000006E-4</v>
      </c>
      <c r="J236">
        <f>SmtRes!AO361</f>
        <v>1</v>
      </c>
      <c r="K236">
        <f>SmtRes!AE361</f>
        <v>2393.4699999999998</v>
      </c>
      <c r="L236">
        <f t="shared" si="16"/>
        <v>1.4360820000000001</v>
      </c>
      <c r="M236">
        <f>SmtRes!AA361</f>
        <v>2393.4699999999998</v>
      </c>
      <c r="N236">
        <f t="shared" si="17"/>
        <v>1.4360820000000001</v>
      </c>
      <c r="O236">
        <f>SmtRes!X361</f>
        <v>-1580207076</v>
      </c>
      <c r="P236">
        <v>1646003502</v>
      </c>
      <c r="Q236">
        <v>747461031</v>
      </c>
    </row>
    <row r="237" spans="1:17" x14ac:dyDescent="0.2">
      <c r="A237">
        <f>Source!A629</f>
        <v>17</v>
      </c>
      <c r="C237">
        <v>3</v>
      </c>
      <c r="D237">
        <v>0</v>
      </c>
      <c r="E237">
        <f>SmtRes!AV360</f>
        <v>0</v>
      </c>
      <c r="F237" t="str">
        <f>SmtRes!I360</f>
        <v>21.1-25-13</v>
      </c>
      <c r="G237" t="str">
        <f>SmtRes!K360</f>
        <v>Вода</v>
      </c>
      <c r="H237" t="str">
        <f>SmtRes!O360</f>
        <v>м3</v>
      </c>
      <c r="I237">
        <f>SmtRes!Y360*Source!I629</f>
        <v>1.2E-2</v>
      </c>
      <c r="J237">
        <f>SmtRes!AO360</f>
        <v>1</v>
      </c>
      <c r="K237">
        <f>SmtRes!AE360</f>
        <v>29.98</v>
      </c>
      <c r="L237">
        <f t="shared" si="16"/>
        <v>0.35976000000000002</v>
      </c>
      <c r="M237">
        <f>SmtRes!AA360</f>
        <v>29.98</v>
      </c>
      <c r="N237">
        <f t="shared" si="17"/>
        <v>0.35976000000000002</v>
      </c>
      <c r="O237">
        <f>SmtRes!X360</f>
        <v>1653821073</v>
      </c>
      <c r="P237">
        <v>1029078353</v>
      </c>
      <c r="Q237">
        <v>311962904</v>
      </c>
    </row>
    <row r="238" spans="1:17" x14ac:dyDescent="0.2">
      <c r="A238">
        <f>Source!A630</f>
        <v>17</v>
      </c>
      <c r="C238">
        <v>3</v>
      </c>
      <c r="D238">
        <v>0</v>
      </c>
      <c r="E238">
        <f>SmtRes!AV374</f>
        <v>0</v>
      </c>
      <c r="F238" t="str">
        <f>SmtRes!I374</f>
        <v>21.1-6-38</v>
      </c>
      <c r="G238" t="str">
        <f>SmtRes!K374</f>
        <v>Краски водно-дисперсионные поливинилацетатные, белые, марка ВД-ВА-27А, Э-ВА-27Т</v>
      </c>
      <c r="H238" t="str">
        <f>SmtRes!O374</f>
        <v>т</v>
      </c>
      <c r="I238">
        <f>SmtRes!Y374*Source!I630</f>
        <v>1.005E-3</v>
      </c>
      <c r="J238">
        <f>SmtRes!AO374</f>
        <v>1</v>
      </c>
      <c r="K238">
        <f>SmtRes!AE374</f>
        <v>55020.23</v>
      </c>
      <c r="L238">
        <f t="shared" si="16"/>
        <v>55.295331150000003</v>
      </c>
      <c r="M238">
        <f>SmtRes!AA374</f>
        <v>55020.23</v>
      </c>
      <c r="N238">
        <f t="shared" si="17"/>
        <v>55.295331150000003</v>
      </c>
      <c r="O238">
        <f>SmtRes!X374</f>
        <v>-1082216174</v>
      </c>
      <c r="P238">
        <v>-1575513330</v>
      </c>
      <c r="Q238">
        <v>76339368</v>
      </c>
    </row>
    <row r="239" spans="1:17" x14ac:dyDescent="0.2">
      <c r="A239">
        <f>Source!A630</f>
        <v>17</v>
      </c>
      <c r="C239">
        <v>3</v>
      </c>
      <c r="D239">
        <v>0</v>
      </c>
      <c r="E239">
        <f>SmtRes!AV373</f>
        <v>0</v>
      </c>
      <c r="F239" t="str">
        <f>SmtRes!I373</f>
        <v>21.1-25-88</v>
      </c>
      <c r="G239" t="str">
        <f>SmtRes!K373</f>
        <v>Клей малярный</v>
      </c>
      <c r="H239" t="str">
        <f>SmtRes!O373</f>
        <v>т</v>
      </c>
      <c r="I239">
        <f>SmtRes!Y373*Source!I630</f>
        <v>3.6449999999999998E-5</v>
      </c>
      <c r="J239">
        <f>SmtRes!AO373</f>
        <v>1</v>
      </c>
      <c r="K239">
        <f>SmtRes!AE373</f>
        <v>398091.73</v>
      </c>
      <c r="L239">
        <f t="shared" si="16"/>
        <v>14.510443558499999</v>
      </c>
      <c r="M239">
        <f>SmtRes!AA373</f>
        <v>398091.73</v>
      </c>
      <c r="N239">
        <f t="shared" si="17"/>
        <v>14.510443558499999</v>
      </c>
      <c r="O239">
        <f>SmtRes!X373</f>
        <v>-1979692298</v>
      </c>
      <c r="P239">
        <v>-1688540978</v>
      </c>
      <c r="Q239">
        <v>1388669198</v>
      </c>
    </row>
    <row r="240" spans="1:17" x14ac:dyDescent="0.2">
      <c r="A240">
        <f>Source!A630</f>
        <v>17</v>
      </c>
      <c r="C240">
        <v>3</v>
      </c>
      <c r="D240">
        <v>0</v>
      </c>
      <c r="E240">
        <f>SmtRes!AV372</f>
        <v>0</v>
      </c>
      <c r="F240" t="str">
        <f>SmtRes!I372</f>
        <v>21.1-25-407</v>
      </c>
      <c r="G240" t="str">
        <f>SmtRes!K372</f>
        <v>Шпатлевка масляно-клеевая универсальная</v>
      </c>
      <c r="H240" t="str">
        <f>SmtRes!O372</f>
        <v>т</v>
      </c>
      <c r="I240">
        <f>SmtRes!Y372*Source!I630</f>
        <v>9.6000000000000002E-5</v>
      </c>
      <c r="J240">
        <f>SmtRes!AO372</f>
        <v>1</v>
      </c>
      <c r="K240">
        <f>SmtRes!AE372</f>
        <v>15222.65</v>
      </c>
      <c r="L240">
        <f t="shared" si="16"/>
        <v>1.4613744</v>
      </c>
      <c r="M240">
        <f>SmtRes!AA372</f>
        <v>15222.65</v>
      </c>
      <c r="N240">
        <f t="shared" si="17"/>
        <v>1.4613744</v>
      </c>
      <c r="O240">
        <f>SmtRes!X372</f>
        <v>843538113</v>
      </c>
      <c r="P240">
        <v>-1383085302</v>
      </c>
      <c r="Q240">
        <v>-41669266</v>
      </c>
    </row>
    <row r="241" spans="1:17" x14ac:dyDescent="0.2">
      <c r="A241">
        <f>Source!A630</f>
        <v>17</v>
      </c>
      <c r="C241">
        <v>3</v>
      </c>
      <c r="D241">
        <v>0</v>
      </c>
      <c r="E241">
        <f>SmtRes!AV371</f>
        <v>0</v>
      </c>
      <c r="F241" t="str">
        <f>SmtRes!I371</f>
        <v>21.1-25-388</v>
      </c>
      <c r="G241" t="str">
        <f>SmtRes!K371</f>
        <v>Шкурка шлифовальная на бумажной основе</v>
      </c>
      <c r="H241" t="str">
        <f>SmtRes!O371</f>
        <v>м2</v>
      </c>
      <c r="I241">
        <f>SmtRes!Y371*Source!I630</f>
        <v>1.2E-2</v>
      </c>
      <c r="J241">
        <f>SmtRes!AO371</f>
        <v>1</v>
      </c>
      <c r="K241">
        <f>SmtRes!AE371</f>
        <v>165.36</v>
      </c>
      <c r="L241">
        <f t="shared" si="16"/>
        <v>1.9843200000000003</v>
      </c>
      <c r="M241">
        <f>SmtRes!AA371</f>
        <v>165.36</v>
      </c>
      <c r="N241">
        <f t="shared" si="17"/>
        <v>1.9843200000000003</v>
      </c>
      <c r="O241">
        <f>SmtRes!X371</f>
        <v>899841616</v>
      </c>
      <c r="P241">
        <v>1317348351</v>
      </c>
      <c r="Q241">
        <v>-1502172731</v>
      </c>
    </row>
    <row r="242" spans="1:17" x14ac:dyDescent="0.2">
      <c r="A242">
        <f>Source!A630</f>
        <v>17</v>
      </c>
      <c r="C242">
        <v>3</v>
      </c>
      <c r="D242">
        <v>0</v>
      </c>
      <c r="E242">
        <f>SmtRes!AV370</f>
        <v>0</v>
      </c>
      <c r="F242" t="str">
        <f>SmtRes!I370</f>
        <v>21.1-25-193</v>
      </c>
      <c r="G242" t="str">
        <f>SmtRes!K370</f>
        <v>Мыло твердое</v>
      </c>
      <c r="H242" t="str">
        <f>SmtRes!O370</f>
        <v>т</v>
      </c>
      <c r="I242">
        <f>SmtRes!Y370*Source!I630</f>
        <v>9.6000000000000013E-6</v>
      </c>
      <c r="J242">
        <f>SmtRes!AO370</f>
        <v>1</v>
      </c>
      <c r="K242">
        <f>SmtRes!AE370</f>
        <v>35067.730000000003</v>
      </c>
      <c r="L242">
        <f t="shared" si="16"/>
        <v>0.33665020800000006</v>
      </c>
      <c r="M242">
        <f>SmtRes!AA370</f>
        <v>35067.730000000003</v>
      </c>
      <c r="N242">
        <f t="shared" si="17"/>
        <v>0.33665020800000006</v>
      </c>
      <c r="O242">
        <f>SmtRes!X370</f>
        <v>-1485000216</v>
      </c>
      <c r="P242">
        <v>-1580368824</v>
      </c>
      <c r="Q242">
        <v>-1643172182</v>
      </c>
    </row>
    <row r="243" spans="1:17" x14ac:dyDescent="0.2">
      <c r="A243">
        <f>Source!A630</f>
        <v>17</v>
      </c>
      <c r="C243">
        <v>3</v>
      </c>
      <c r="D243">
        <v>0</v>
      </c>
      <c r="E243">
        <f>SmtRes!AV369</f>
        <v>0</v>
      </c>
      <c r="F243" t="str">
        <f>SmtRes!I369</f>
        <v>21.1-25-187</v>
      </c>
      <c r="G243" t="str">
        <f>SmtRes!K369</f>
        <v>Мел молотый</v>
      </c>
      <c r="H243" t="str">
        <f>SmtRes!O369</f>
        <v>т</v>
      </c>
      <c r="I243">
        <f>SmtRes!Y369*Source!I630</f>
        <v>1.7999999999999998E-4</v>
      </c>
      <c r="J243">
        <f>SmtRes!AO369</f>
        <v>1</v>
      </c>
      <c r="K243">
        <f>SmtRes!AE369</f>
        <v>2393.4699999999998</v>
      </c>
      <c r="L243">
        <f t="shared" si="16"/>
        <v>0.43082459999999995</v>
      </c>
      <c r="M243">
        <f>SmtRes!AA369</f>
        <v>2393.4699999999998</v>
      </c>
      <c r="N243">
        <f t="shared" si="17"/>
        <v>0.43082459999999995</v>
      </c>
      <c r="O243">
        <f>SmtRes!X369</f>
        <v>-1580207076</v>
      </c>
      <c r="P243">
        <v>1646003502</v>
      </c>
      <c r="Q243">
        <v>747461031</v>
      </c>
    </row>
    <row r="244" spans="1:17" x14ac:dyDescent="0.2">
      <c r="A244">
        <f>Source!A630</f>
        <v>17</v>
      </c>
      <c r="C244">
        <v>3</v>
      </c>
      <c r="D244">
        <v>0</v>
      </c>
      <c r="E244">
        <f>SmtRes!AV368</f>
        <v>0</v>
      </c>
      <c r="F244" t="str">
        <f>SmtRes!I368</f>
        <v>21.1-25-13</v>
      </c>
      <c r="G244" t="str">
        <f>SmtRes!K368</f>
        <v>Вода</v>
      </c>
      <c r="H244" t="str">
        <f>SmtRes!O368</f>
        <v>м3</v>
      </c>
      <c r="I244">
        <f>SmtRes!Y368*Source!I630</f>
        <v>3.5999999999999999E-3</v>
      </c>
      <c r="J244">
        <f>SmtRes!AO368</f>
        <v>1</v>
      </c>
      <c r="K244">
        <f>SmtRes!AE368</f>
        <v>29.98</v>
      </c>
      <c r="L244">
        <f t="shared" si="16"/>
        <v>0.107928</v>
      </c>
      <c r="M244">
        <f>SmtRes!AA368</f>
        <v>29.98</v>
      </c>
      <c r="N244">
        <f t="shared" si="17"/>
        <v>0.107928</v>
      </c>
      <c r="O244">
        <f>SmtRes!X368</f>
        <v>1653821073</v>
      </c>
      <c r="P244">
        <v>1029078353</v>
      </c>
      <c r="Q244">
        <v>311962904</v>
      </c>
    </row>
    <row r="245" spans="1:17" x14ac:dyDescent="0.2">
      <c r="A245">
        <f>Source!A631</f>
        <v>17</v>
      </c>
      <c r="C245">
        <v>3</v>
      </c>
      <c r="D245">
        <v>0</v>
      </c>
      <c r="E245">
        <f>SmtRes!AV376</f>
        <v>0</v>
      </c>
      <c r="F245" t="str">
        <f>SmtRes!I376</f>
        <v>21.1-9-7</v>
      </c>
      <c r="G245" t="str">
        <f>SmtRes!K376</f>
        <v>Бруски твердых лиственных пород обрезные, длина 2-6,5 м, сорт III, толщина 32-75 мм</v>
      </c>
      <c r="H245" t="str">
        <f>SmtRes!O376</f>
        <v>м3</v>
      </c>
      <c r="I245">
        <f>SmtRes!Y376*Source!I631</f>
        <v>1.2E-2</v>
      </c>
      <c r="J245">
        <f>SmtRes!AO376</f>
        <v>1</v>
      </c>
      <c r="K245">
        <f>SmtRes!AE376</f>
        <v>22400.7</v>
      </c>
      <c r="L245">
        <f t="shared" si="16"/>
        <v>268.80840000000001</v>
      </c>
      <c r="M245">
        <f>SmtRes!AA376</f>
        <v>22400.7</v>
      </c>
      <c r="N245">
        <f t="shared" si="17"/>
        <v>268.80840000000001</v>
      </c>
      <c r="O245">
        <f>SmtRes!X376</f>
        <v>-1598522892</v>
      </c>
      <c r="P245">
        <v>415069358</v>
      </c>
      <c r="Q245">
        <v>1451454322</v>
      </c>
    </row>
    <row r="246" spans="1:17" x14ac:dyDescent="0.2">
      <c r="A246">
        <f>Source!A632</f>
        <v>17</v>
      </c>
      <c r="C246">
        <v>3</v>
      </c>
      <c r="D246">
        <v>0</v>
      </c>
      <c r="E246">
        <f>SmtRes!AV380</f>
        <v>0</v>
      </c>
      <c r="F246" t="str">
        <f>SmtRes!I380</f>
        <v>21.9-12-43</v>
      </c>
      <c r="G246" t="str">
        <f>SmtRes!K380</f>
        <v>Наличники хвойных пород, проолифленные, сечение 74х13 мм</v>
      </c>
      <c r="H246" t="str">
        <f>SmtRes!O380</f>
        <v>м</v>
      </c>
      <c r="I246">
        <f>SmtRes!Y380*Source!I632</f>
        <v>5.72</v>
      </c>
      <c r="J246">
        <f>SmtRes!AO380</f>
        <v>1</v>
      </c>
      <c r="K246">
        <f>SmtRes!AE380</f>
        <v>38.049999999999997</v>
      </c>
      <c r="L246">
        <f t="shared" si="16"/>
        <v>217.64599999999999</v>
      </c>
      <c r="M246">
        <f>SmtRes!AA380</f>
        <v>38.049999999999997</v>
      </c>
      <c r="N246">
        <f t="shared" si="17"/>
        <v>217.64599999999999</v>
      </c>
      <c r="O246">
        <f>SmtRes!X380</f>
        <v>1178497843</v>
      </c>
      <c r="P246">
        <v>-398922044</v>
      </c>
      <c r="Q246">
        <v>-614652598</v>
      </c>
    </row>
    <row r="247" spans="1:17" x14ac:dyDescent="0.2">
      <c r="A247">
        <f>Source!A632</f>
        <v>17</v>
      </c>
      <c r="C247">
        <v>3</v>
      </c>
      <c r="D247">
        <v>0</v>
      </c>
      <c r="E247">
        <f>SmtRes!AV379</f>
        <v>0</v>
      </c>
      <c r="F247" t="str">
        <f>SmtRes!I379</f>
        <v>21.1-11-46</v>
      </c>
      <c r="G247" t="str">
        <f>SmtRes!K379</f>
        <v>Гвозди строительные</v>
      </c>
      <c r="H247" t="str">
        <f>SmtRes!O379</f>
        <v>т</v>
      </c>
      <c r="I247">
        <f>SmtRes!Y379*Source!I632</f>
        <v>1.8199999999999999E-5</v>
      </c>
      <c r="J247">
        <f>SmtRes!AO379</f>
        <v>1</v>
      </c>
      <c r="K247">
        <f>SmtRes!AE379</f>
        <v>45454.3</v>
      </c>
      <c r="L247">
        <f t="shared" si="16"/>
        <v>0.82726825999999998</v>
      </c>
      <c r="M247">
        <f>SmtRes!AA379</f>
        <v>45454.3</v>
      </c>
      <c r="N247">
        <f t="shared" si="17"/>
        <v>0.82726825999999998</v>
      </c>
      <c r="O247">
        <f>SmtRes!X379</f>
        <v>1574046373</v>
      </c>
      <c r="P247">
        <v>1941899885</v>
      </c>
      <c r="Q247">
        <v>1158301771</v>
      </c>
    </row>
    <row r="248" spans="1:17" x14ac:dyDescent="0.2">
      <c r="A248">
        <f>Source!A633</f>
        <v>17</v>
      </c>
      <c r="C248">
        <v>3</v>
      </c>
      <c r="D248">
        <v>0</v>
      </c>
      <c r="E248">
        <f>SmtRes!AV386</f>
        <v>0</v>
      </c>
      <c r="F248" t="str">
        <f>SmtRes!I386</f>
        <v>21.1-6-168</v>
      </c>
      <c r="G248" t="str">
        <f>SmtRes!K386</f>
        <v>Грунтовка водно-дисперсионная бутадиен-стирольная, марка ПУ-1</v>
      </c>
      <c r="H248" t="str">
        <f>SmtRes!O386</f>
        <v>т</v>
      </c>
      <c r="I248">
        <f>SmtRes!Y386*Source!I633</f>
        <v>1.2014999999999999E-4</v>
      </c>
      <c r="J248">
        <f>SmtRes!AO386</f>
        <v>1</v>
      </c>
      <c r="K248">
        <f>SmtRes!AE386</f>
        <v>44723.95</v>
      </c>
      <c r="L248">
        <f t="shared" si="16"/>
        <v>5.3735825924999991</v>
      </c>
      <c r="M248">
        <f>SmtRes!AA386</f>
        <v>44723.95</v>
      </c>
      <c r="N248">
        <f t="shared" si="17"/>
        <v>5.3735825924999991</v>
      </c>
      <c r="O248">
        <f>SmtRes!X386</f>
        <v>207407430</v>
      </c>
      <c r="P248">
        <v>49714754</v>
      </c>
      <c r="Q248">
        <v>-456190001</v>
      </c>
    </row>
    <row r="249" spans="1:17" x14ac:dyDescent="0.2">
      <c r="A249">
        <f>Source!A633</f>
        <v>17</v>
      </c>
      <c r="C249">
        <v>3</v>
      </c>
      <c r="D249">
        <v>0</v>
      </c>
      <c r="E249">
        <f>SmtRes!AV385</f>
        <v>0</v>
      </c>
      <c r="F249" t="str">
        <f>SmtRes!I385</f>
        <v>21.1-25-81</v>
      </c>
      <c r="G249" t="str">
        <f>SmtRes!K385</f>
        <v>Клей "ПВА"</v>
      </c>
      <c r="H249" t="str">
        <f>SmtRes!O385</f>
        <v>т</v>
      </c>
      <c r="I249">
        <f>SmtRes!Y385*Source!I633</f>
        <v>4.0499999999999998E-4</v>
      </c>
      <c r="J249">
        <f>SmtRes!AO385</f>
        <v>1</v>
      </c>
      <c r="K249">
        <f>SmtRes!AE385</f>
        <v>59188.35</v>
      </c>
      <c r="L249">
        <f t="shared" si="16"/>
        <v>23.971281749999999</v>
      </c>
      <c r="M249">
        <f>SmtRes!AA385</f>
        <v>59188.35</v>
      </c>
      <c r="N249">
        <f t="shared" si="17"/>
        <v>23.971281749999999</v>
      </c>
      <c r="O249">
        <f>SmtRes!X385</f>
        <v>-836437113</v>
      </c>
      <c r="P249">
        <v>1363071299</v>
      </c>
      <c r="Q249">
        <v>643823644</v>
      </c>
    </row>
    <row r="250" spans="1:17" x14ac:dyDescent="0.2">
      <c r="A250">
        <f>Source!A633</f>
        <v>17</v>
      </c>
      <c r="C250">
        <v>3</v>
      </c>
      <c r="D250">
        <v>0</v>
      </c>
      <c r="E250">
        <f>SmtRes!AV384</f>
        <v>0</v>
      </c>
      <c r="F250" t="str">
        <f>SmtRes!I384</f>
        <v>21.1-25-231</v>
      </c>
      <c r="G250" t="str">
        <f>SmtRes!K384</f>
        <v>Пластик бумажнослоистый декоративный, однотонный, толщина 1,3 мм</v>
      </c>
      <c r="H250" t="str">
        <f>SmtRes!O384</f>
        <v>м2</v>
      </c>
      <c r="I250">
        <f>SmtRes!Y384*Source!I633</f>
        <v>1.4175</v>
      </c>
      <c r="J250">
        <f>SmtRes!AO384</f>
        <v>1</v>
      </c>
      <c r="K250">
        <f>SmtRes!AE384</f>
        <v>566.95000000000005</v>
      </c>
      <c r="L250">
        <f t="shared" si="16"/>
        <v>803.65162500000008</v>
      </c>
      <c r="M250">
        <f>SmtRes!AA384</f>
        <v>566.95000000000005</v>
      </c>
      <c r="N250">
        <f t="shared" si="17"/>
        <v>803.65162500000008</v>
      </c>
      <c r="O250">
        <f>SmtRes!X384</f>
        <v>-1886260957</v>
      </c>
      <c r="P250">
        <v>1832922052</v>
      </c>
      <c r="Q250">
        <v>1972618524</v>
      </c>
    </row>
    <row r="251" spans="1:17" x14ac:dyDescent="0.2">
      <c r="A251">
        <f>Source!A633</f>
        <v>17</v>
      </c>
      <c r="C251">
        <v>3</v>
      </c>
      <c r="D251">
        <v>0</v>
      </c>
      <c r="E251">
        <f>SmtRes!AV383</f>
        <v>0</v>
      </c>
      <c r="F251" t="str">
        <f>SmtRes!I383</f>
        <v>21.1-20-7</v>
      </c>
      <c r="G251" t="str">
        <f>SmtRes!K383</f>
        <v>Ветошь</v>
      </c>
      <c r="H251" t="str">
        <f>SmtRes!O383</f>
        <v>кг</v>
      </c>
      <c r="I251">
        <f>SmtRes!Y383*Source!I633</f>
        <v>2.7000000000000001E-3</v>
      </c>
      <c r="J251">
        <f>SmtRes!AO383</f>
        <v>1</v>
      </c>
      <c r="K251">
        <f>SmtRes!AE383</f>
        <v>28.66</v>
      </c>
      <c r="L251">
        <f t="shared" si="16"/>
        <v>7.7382000000000006E-2</v>
      </c>
      <c r="M251">
        <f>SmtRes!AA383</f>
        <v>28.66</v>
      </c>
      <c r="N251">
        <f t="shared" si="17"/>
        <v>7.7382000000000006E-2</v>
      </c>
      <c r="O251">
        <f>SmtRes!X383</f>
        <v>-613561335</v>
      </c>
      <c r="P251">
        <v>1198111763</v>
      </c>
      <c r="Q251">
        <v>1578595315</v>
      </c>
    </row>
    <row r="252" spans="1:17" x14ac:dyDescent="0.2">
      <c r="A252">
        <f>Source!A634</f>
        <v>17</v>
      </c>
      <c r="C252">
        <v>3</v>
      </c>
      <c r="D252">
        <v>0</v>
      </c>
      <c r="E252">
        <f>SmtRes!AV394</f>
        <v>0</v>
      </c>
      <c r="F252" t="str">
        <f>SmtRes!I394</f>
        <v>21.3-2-109</v>
      </c>
      <c r="G252" t="str">
        <f>SmtRes!K394</f>
        <v>Смеси сухие фуговочные для заделки швов между плитками (различная цветовая гамма): В7,5 (М100), F50, крупность заполнителя 0,3 мм</v>
      </c>
      <c r="H252" t="str">
        <f>SmtRes!O394</f>
        <v>т</v>
      </c>
      <c r="I252">
        <f>SmtRes!Y394*Source!I634</f>
        <v>1.3104000000000002E-3</v>
      </c>
      <c r="J252">
        <f>SmtRes!AO394</f>
        <v>1</v>
      </c>
      <c r="K252">
        <f>SmtRes!AE394</f>
        <v>22088.45</v>
      </c>
      <c r="L252">
        <f t="shared" si="16"/>
        <v>28.944704880000007</v>
      </c>
      <c r="M252">
        <f>SmtRes!AA394</f>
        <v>22088.45</v>
      </c>
      <c r="N252">
        <f t="shared" si="17"/>
        <v>28.944704880000007</v>
      </c>
      <c r="O252">
        <f>SmtRes!X394</f>
        <v>-1483621562</v>
      </c>
      <c r="P252">
        <v>-2080033047</v>
      </c>
      <c r="Q252">
        <v>1519888659</v>
      </c>
    </row>
    <row r="253" spans="1:17" x14ac:dyDescent="0.2">
      <c r="A253">
        <f>Source!A634</f>
        <v>17</v>
      </c>
      <c r="C253">
        <v>3</v>
      </c>
      <c r="D253">
        <v>0</v>
      </c>
      <c r="E253">
        <f>SmtRes!AV393</f>
        <v>0</v>
      </c>
      <c r="F253" t="str">
        <f>SmtRes!I393</f>
        <v>21.3-2-107</v>
      </c>
      <c r="G253" t="str">
        <f>SmtRes!K393</f>
        <v>Смеси сухие цементно-песчаные, клеевые для плиточных работ: В12,5 (М150), F50, крупность заполнителя не более 0,5 мм</v>
      </c>
      <c r="H253" t="str">
        <f>SmtRes!O393</f>
        <v>т</v>
      </c>
      <c r="I253">
        <f>SmtRes!Y393*Source!I634</f>
        <v>1.6107E-2</v>
      </c>
      <c r="J253">
        <f>SmtRes!AO393</f>
        <v>1</v>
      </c>
      <c r="K253">
        <f>SmtRes!AE393</f>
        <v>8102.61</v>
      </c>
      <c r="L253">
        <f t="shared" si="16"/>
        <v>130.50873927000001</v>
      </c>
      <c r="M253">
        <f>SmtRes!AA393</f>
        <v>8102.61</v>
      </c>
      <c r="N253">
        <f t="shared" si="17"/>
        <v>130.50873927000001</v>
      </c>
      <c r="O253">
        <f>SmtRes!X393</f>
        <v>-119176890</v>
      </c>
      <c r="P253">
        <v>-353685865</v>
      </c>
      <c r="Q253">
        <v>1690500179</v>
      </c>
    </row>
    <row r="254" spans="1:17" x14ac:dyDescent="0.2">
      <c r="A254">
        <f>Source!A634</f>
        <v>17</v>
      </c>
      <c r="C254">
        <v>3</v>
      </c>
      <c r="D254">
        <v>0</v>
      </c>
      <c r="E254">
        <f>SmtRes!AV392</f>
        <v>0</v>
      </c>
      <c r="F254" t="str">
        <f>SmtRes!I392</f>
        <v>21.1-6-11</v>
      </c>
      <c r="G254" t="str">
        <f>SmtRes!K392</f>
        <v>Грунтовка акриловая на латексной основе, марка "Грундирмиттель"</v>
      </c>
      <c r="H254" t="str">
        <f>SmtRes!O392</f>
        <v>т</v>
      </c>
      <c r="I254">
        <f>SmtRes!Y392*Source!I634</f>
        <v>2.7300000000000002E-4</v>
      </c>
      <c r="J254">
        <f>SmtRes!AO392</f>
        <v>1</v>
      </c>
      <c r="K254">
        <f>SmtRes!AE392</f>
        <v>108319.66</v>
      </c>
      <c r="L254">
        <f t="shared" si="16"/>
        <v>29.571267180000003</v>
      </c>
      <c r="M254">
        <f>SmtRes!AA392</f>
        <v>108319.66</v>
      </c>
      <c r="N254">
        <f t="shared" si="17"/>
        <v>29.571267180000003</v>
      </c>
      <c r="O254">
        <f>SmtRes!X392</f>
        <v>-1047297428</v>
      </c>
      <c r="P254">
        <v>-252857835</v>
      </c>
      <c r="Q254">
        <v>424128474</v>
      </c>
    </row>
    <row r="255" spans="1:17" x14ac:dyDescent="0.2">
      <c r="A255">
        <f>Source!A634</f>
        <v>17</v>
      </c>
      <c r="C255">
        <v>3</v>
      </c>
      <c r="D255">
        <v>0</v>
      </c>
      <c r="E255">
        <f>SmtRes!AV391</f>
        <v>0</v>
      </c>
      <c r="F255" t="str">
        <f>SmtRes!I391</f>
        <v>21.1-5-13</v>
      </c>
      <c r="G255" t="str">
        <f>SmtRes!K391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255" t="str">
        <f>SmtRes!O391</f>
        <v>м2</v>
      </c>
      <c r="I255">
        <f>SmtRes!Y391*Source!I634</f>
        <v>2.7846000000000002</v>
      </c>
      <c r="J255">
        <f>SmtRes!AO391</f>
        <v>1</v>
      </c>
      <c r="K255">
        <f>SmtRes!AE391</f>
        <v>633.91</v>
      </c>
      <c r="L255">
        <f t="shared" si="16"/>
        <v>1765.185786</v>
      </c>
      <c r="M255">
        <f>SmtRes!AA391</f>
        <v>633.91</v>
      </c>
      <c r="N255">
        <f t="shared" si="17"/>
        <v>1765.185786</v>
      </c>
      <c r="O255">
        <f>SmtRes!X391</f>
        <v>496570782</v>
      </c>
      <c r="P255">
        <v>468681185</v>
      </c>
      <c r="Q255">
        <v>-98725608</v>
      </c>
    </row>
    <row r="256" spans="1:17" x14ac:dyDescent="0.2">
      <c r="A256">
        <f>Source!A634</f>
        <v>17</v>
      </c>
      <c r="C256">
        <v>3</v>
      </c>
      <c r="D256">
        <v>0</v>
      </c>
      <c r="E256">
        <f>SmtRes!AV390</f>
        <v>0</v>
      </c>
      <c r="F256" t="str">
        <f>SmtRes!I390</f>
        <v>21.1-25-13</v>
      </c>
      <c r="G256" t="str">
        <f>SmtRes!K390</f>
        <v>Вода</v>
      </c>
      <c r="H256" t="str">
        <f>SmtRes!O390</f>
        <v>м3</v>
      </c>
      <c r="I256">
        <f>SmtRes!Y390*Source!I634</f>
        <v>4.5318000000000008E-3</v>
      </c>
      <c r="J256">
        <f>SmtRes!AO390</f>
        <v>1</v>
      </c>
      <c r="K256">
        <f>SmtRes!AE390</f>
        <v>29.98</v>
      </c>
      <c r="L256">
        <f t="shared" si="16"/>
        <v>0.13586336400000001</v>
      </c>
      <c r="M256">
        <f>SmtRes!AA390</f>
        <v>29.98</v>
      </c>
      <c r="N256">
        <f t="shared" si="17"/>
        <v>0.13586336400000001</v>
      </c>
      <c r="O256">
        <f>SmtRes!X390</f>
        <v>1653821073</v>
      </c>
      <c r="P256">
        <v>1029078353</v>
      </c>
      <c r="Q256">
        <v>311962904</v>
      </c>
    </row>
    <row r="257" spans="1:17" x14ac:dyDescent="0.2">
      <c r="A257">
        <f>Source!A635</f>
        <v>17</v>
      </c>
      <c r="C257">
        <v>3</v>
      </c>
      <c r="D257">
        <v>0</v>
      </c>
      <c r="E257">
        <f>SmtRes!AV398</f>
        <v>0</v>
      </c>
      <c r="F257" t="str">
        <f>SmtRes!I398</f>
        <v>21.1-11-84</v>
      </c>
      <c r="G257" t="str">
        <f>SmtRes!K398</f>
        <v>Поковки строительные (скобы, закрепы, хомуты) простые, масса 1,8 кг</v>
      </c>
      <c r="H257" t="str">
        <f>SmtRes!O398</f>
        <v>т</v>
      </c>
      <c r="I257">
        <f>SmtRes!Y398*Source!I635</f>
        <v>1.8719999999999997E-3</v>
      </c>
      <c r="J257">
        <f>SmtRes!AO398</f>
        <v>1</v>
      </c>
      <c r="K257">
        <f>SmtRes!AE398</f>
        <v>39990.42</v>
      </c>
      <c r="L257">
        <f t="shared" si="16"/>
        <v>74.86206623999999</v>
      </c>
      <c r="M257">
        <f>SmtRes!AA398</f>
        <v>39990.42</v>
      </c>
      <c r="N257">
        <f t="shared" si="17"/>
        <v>74.86206623999999</v>
      </c>
      <c r="O257">
        <f>SmtRes!X398</f>
        <v>-1253251386</v>
      </c>
      <c r="P257">
        <v>-372495666</v>
      </c>
      <c r="Q257">
        <v>2142060649</v>
      </c>
    </row>
    <row r="258" spans="1:17" x14ac:dyDescent="0.2">
      <c r="A258">
        <f>Source!A635</f>
        <v>17</v>
      </c>
      <c r="C258">
        <v>3</v>
      </c>
      <c r="D258">
        <v>0</v>
      </c>
      <c r="E258">
        <f>SmtRes!AV397</f>
        <v>0</v>
      </c>
      <c r="F258" t="str">
        <f>SmtRes!I397</f>
        <v>21.1-11-46</v>
      </c>
      <c r="G258" t="str">
        <f>SmtRes!K397</f>
        <v>Гвозди строительные</v>
      </c>
      <c r="H258" t="str">
        <f>SmtRes!O397</f>
        <v>т</v>
      </c>
      <c r="I258">
        <f>SmtRes!Y397*Source!I635</f>
        <v>3.6000000000000001E-5</v>
      </c>
      <c r="J258">
        <f>SmtRes!AO397</f>
        <v>1</v>
      </c>
      <c r="K258">
        <f>SmtRes!AE397</f>
        <v>45454.3</v>
      </c>
      <c r="L258">
        <f t="shared" si="16"/>
        <v>1.6363548000000001</v>
      </c>
      <c r="M258">
        <f>SmtRes!AA397</f>
        <v>45454.3</v>
      </c>
      <c r="N258">
        <f t="shared" si="17"/>
        <v>1.6363548000000001</v>
      </c>
      <c r="O258">
        <f>SmtRes!X397</f>
        <v>1574046373</v>
      </c>
      <c r="P258">
        <v>1941899885</v>
      </c>
      <c r="Q258">
        <v>1158301771</v>
      </c>
    </row>
    <row r="259" spans="1:17" x14ac:dyDescent="0.2">
      <c r="A259">
        <f>Source!A635</f>
        <v>17</v>
      </c>
      <c r="C259">
        <v>3</v>
      </c>
      <c r="D259">
        <v>0</v>
      </c>
      <c r="E259">
        <f>SmtRes!AV396</f>
        <v>0</v>
      </c>
      <c r="F259" t="str">
        <f>SmtRes!I396</f>
        <v>21.1-10-165</v>
      </c>
      <c r="G259" t="str">
        <f>SmtRes!K396</f>
        <v>Сталь листовая, оцинкованная, толщина 0,5 мм</v>
      </c>
      <c r="H259" t="str">
        <f>SmtRes!O396</f>
        <v>т</v>
      </c>
      <c r="I259">
        <f>SmtRes!Y396*Source!I635</f>
        <v>1.6559999999999998E-2</v>
      </c>
      <c r="J259">
        <f>SmtRes!AO396</f>
        <v>1</v>
      </c>
      <c r="K259">
        <f>SmtRes!AE396</f>
        <v>50407.79</v>
      </c>
      <c r="L259">
        <f t="shared" si="16"/>
        <v>834.7530023999999</v>
      </c>
      <c r="M259">
        <f>SmtRes!AA396</f>
        <v>50407.79</v>
      </c>
      <c r="N259">
        <f t="shared" si="17"/>
        <v>834.7530023999999</v>
      </c>
      <c r="O259">
        <f>SmtRes!X396</f>
        <v>291612274</v>
      </c>
      <c r="P259">
        <v>2144629299</v>
      </c>
      <c r="Q259">
        <v>1272408942</v>
      </c>
    </row>
    <row r="260" spans="1:17" x14ac:dyDescent="0.2">
      <c r="A260">
        <f>Source!A636</f>
        <v>17</v>
      </c>
      <c r="C260">
        <v>3</v>
      </c>
      <c r="D260">
        <v>0</v>
      </c>
      <c r="E260">
        <f>SmtRes!AV404</f>
        <v>0</v>
      </c>
      <c r="F260" t="str">
        <f>SmtRes!I404</f>
        <v>21.7-1-60</v>
      </c>
      <c r="G260" t="str">
        <f>SmtRes!K404</f>
        <v>Профили повышенной жесткости ПО 90х40 мм из оцинкованной стали</v>
      </c>
      <c r="H260" t="str">
        <f>SmtRes!O404</f>
        <v>м</v>
      </c>
      <c r="I260">
        <f>SmtRes!Y404*Source!I636</f>
        <v>9.7199999999999989</v>
      </c>
      <c r="J260">
        <f>SmtRes!AO404</f>
        <v>1</v>
      </c>
      <c r="K260">
        <f>SmtRes!AE404</f>
        <v>96.14</v>
      </c>
      <c r="L260">
        <f t="shared" si="16"/>
        <v>934.48079999999993</v>
      </c>
      <c r="M260">
        <f>SmtRes!AA404</f>
        <v>96.14</v>
      </c>
      <c r="N260">
        <f t="shared" si="17"/>
        <v>934.48079999999993</v>
      </c>
      <c r="O260">
        <f>SmtRes!X404</f>
        <v>-27580499</v>
      </c>
      <c r="P260">
        <v>1821521329</v>
      </c>
      <c r="Q260">
        <v>-1217478526</v>
      </c>
    </row>
    <row r="261" spans="1:17" x14ac:dyDescent="0.2">
      <c r="A261">
        <f>Source!A636</f>
        <v>17</v>
      </c>
      <c r="C261">
        <v>3</v>
      </c>
      <c r="D261">
        <v>0</v>
      </c>
      <c r="E261">
        <f>SmtRes!AV403</f>
        <v>0</v>
      </c>
      <c r="F261" t="str">
        <f>SmtRes!I403</f>
        <v>21.1-3-60</v>
      </c>
      <c r="G261" t="str">
        <f>SmtRes!K403</f>
        <v>Пленка подкровельная гидроизоляционная антиконденсатная, марка "Ютакон"</v>
      </c>
      <c r="H261" t="str">
        <f>SmtRes!O403</f>
        <v>м2</v>
      </c>
      <c r="I261">
        <f>SmtRes!Y403*Source!I636</f>
        <v>4.1759999999999993</v>
      </c>
      <c r="J261">
        <f>SmtRes!AO403</f>
        <v>1</v>
      </c>
      <c r="K261">
        <f>SmtRes!AE403</f>
        <v>51.55</v>
      </c>
      <c r="L261">
        <f t="shared" si="16"/>
        <v>215.27279999999996</v>
      </c>
      <c r="M261">
        <f>SmtRes!AA403</f>
        <v>51.55</v>
      </c>
      <c r="N261">
        <f t="shared" si="17"/>
        <v>215.27279999999996</v>
      </c>
      <c r="O261">
        <f>SmtRes!X403</f>
        <v>-1693479582</v>
      </c>
      <c r="P261">
        <v>-864090262</v>
      </c>
      <c r="Q261">
        <v>851702835</v>
      </c>
    </row>
    <row r="262" spans="1:17" x14ac:dyDescent="0.2">
      <c r="A262">
        <f>Source!A636</f>
        <v>17</v>
      </c>
      <c r="C262">
        <v>3</v>
      </c>
      <c r="D262">
        <v>0</v>
      </c>
      <c r="E262">
        <f>SmtRes!AV402</f>
        <v>0</v>
      </c>
      <c r="F262" t="str">
        <f>SmtRes!I402</f>
        <v>21.1-11-129</v>
      </c>
      <c r="G262" t="str">
        <f>SmtRes!K402</f>
        <v>Шурупы-саморезы с полусферической головкой, с прессшайбой, наконечник острый, оцинкованные, размер 4,2х16 мм, для крепления листового металла</v>
      </c>
      <c r="H262" t="str">
        <f>SmtRes!O402</f>
        <v>100 шт.</v>
      </c>
      <c r="I262">
        <f>SmtRes!Y402*Source!I636</f>
        <v>0.64799999999999991</v>
      </c>
      <c r="J262">
        <f>SmtRes!AO402</f>
        <v>1</v>
      </c>
      <c r="K262">
        <f>SmtRes!AE402</f>
        <v>15.86</v>
      </c>
      <c r="L262">
        <f t="shared" ref="L262:L286" si="18">I262*K262</f>
        <v>10.277279999999998</v>
      </c>
      <c r="M262">
        <f>SmtRes!AA402</f>
        <v>15.86</v>
      </c>
      <c r="N262">
        <f t="shared" ref="N262:N286" si="19">I262*M262</f>
        <v>10.277279999999998</v>
      </c>
      <c r="O262">
        <f>SmtRes!X402</f>
        <v>608268562</v>
      </c>
      <c r="P262">
        <v>132271284</v>
      </c>
      <c r="Q262">
        <v>767512880</v>
      </c>
    </row>
    <row r="263" spans="1:17" x14ac:dyDescent="0.2">
      <c r="A263">
        <f>Source!A637</f>
        <v>17</v>
      </c>
      <c r="C263">
        <v>3</v>
      </c>
      <c r="D263">
        <v>0</v>
      </c>
      <c r="E263">
        <f>SmtRes!AV408</f>
        <v>0</v>
      </c>
      <c r="F263" t="str">
        <f>SmtRes!I408</f>
        <v>21.1-11-83</v>
      </c>
      <c r="G263" t="str">
        <f>SmtRes!K408</f>
        <v>Поковки строительные (скобы, закрепы, хомуты) оцинкованные, масса от 2,5 до 4,0 кг</v>
      </c>
      <c r="H263" t="str">
        <f>SmtRes!O408</f>
        <v>т</v>
      </c>
      <c r="I263">
        <f>SmtRes!Y408*Source!I637</f>
        <v>3.81E-3</v>
      </c>
      <c r="J263">
        <f>SmtRes!AO408</f>
        <v>1</v>
      </c>
      <c r="K263">
        <f>SmtRes!AE408</f>
        <v>44312.57</v>
      </c>
      <c r="L263">
        <f t="shared" si="18"/>
        <v>168.8308917</v>
      </c>
      <c r="M263">
        <f>SmtRes!AA408</f>
        <v>44312.57</v>
      </c>
      <c r="N263">
        <f t="shared" si="19"/>
        <v>168.8308917</v>
      </c>
      <c r="O263">
        <f>SmtRes!X408</f>
        <v>-1857621765</v>
      </c>
      <c r="P263">
        <v>-1342724737</v>
      </c>
      <c r="Q263">
        <v>1732956</v>
      </c>
    </row>
    <row r="264" spans="1:17" x14ac:dyDescent="0.2">
      <c r="A264">
        <f>Source!A637</f>
        <v>17</v>
      </c>
      <c r="C264">
        <v>3</v>
      </c>
      <c r="D264">
        <v>0</v>
      </c>
      <c r="E264">
        <f>SmtRes!AV407</f>
        <v>0</v>
      </c>
      <c r="F264" t="str">
        <f>SmtRes!I407</f>
        <v>21.1-11-46</v>
      </c>
      <c r="G264" t="str">
        <f>SmtRes!K407</f>
        <v>Гвозди строительные</v>
      </c>
      <c r="H264" t="str">
        <f>SmtRes!O407</f>
        <v>т</v>
      </c>
      <c r="I264">
        <f>SmtRes!Y407*Source!I637</f>
        <v>3.0000000000000001E-5</v>
      </c>
      <c r="J264">
        <f>SmtRes!AO407</f>
        <v>1</v>
      </c>
      <c r="K264">
        <f>SmtRes!AE407</f>
        <v>45454.3</v>
      </c>
      <c r="L264">
        <f t="shared" si="18"/>
        <v>1.3636290000000002</v>
      </c>
      <c r="M264">
        <f>SmtRes!AA407</f>
        <v>45454.3</v>
      </c>
      <c r="N264">
        <f t="shared" si="19"/>
        <v>1.3636290000000002</v>
      </c>
      <c r="O264">
        <f>SmtRes!X407</f>
        <v>1574046373</v>
      </c>
      <c r="P264">
        <v>1941899885</v>
      </c>
      <c r="Q264">
        <v>1158301771</v>
      </c>
    </row>
    <row r="265" spans="1:17" x14ac:dyDescent="0.2">
      <c r="A265">
        <f>Source!A637</f>
        <v>17</v>
      </c>
      <c r="C265">
        <v>3</v>
      </c>
      <c r="D265">
        <v>0</v>
      </c>
      <c r="E265">
        <f>SmtRes!AV406</f>
        <v>0</v>
      </c>
      <c r="F265" t="str">
        <f>SmtRes!I406</f>
        <v>21.1-10-165</v>
      </c>
      <c r="G265" t="str">
        <f>SmtRes!K406</f>
        <v>Сталь листовая, оцинкованная, толщина 0,5 мм</v>
      </c>
      <c r="H265" t="str">
        <f>SmtRes!O406</f>
        <v>т</v>
      </c>
      <c r="I265">
        <f>SmtRes!Y406*Source!I637</f>
        <v>8.3099999999999997E-3</v>
      </c>
      <c r="J265">
        <f>SmtRes!AO406</f>
        <v>1</v>
      </c>
      <c r="K265">
        <f>SmtRes!AE406</f>
        <v>50407.79</v>
      </c>
      <c r="L265">
        <f t="shared" si="18"/>
        <v>418.88873489999997</v>
      </c>
      <c r="M265">
        <f>SmtRes!AA406</f>
        <v>50407.79</v>
      </c>
      <c r="N265">
        <f t="shared" si="19"/>
        <v>418.88873489999997</v>
      </c>
      <c r="O265">
        <f>SmtRes!X406</f>
        <v>291612274</v>
      </c>
      <c r="P265">
        <v>2144629299</v>
      </c>
      <c r="Q265">
        <v>1272408942</v>
      </c>
    </row>
    <row r="266" spans="1:17" x14ac:dyDescent="0.2">
      <c r="A266">
        <f>Source!A638</f>
        <v>17</v>
      </c>
      <c r="C266">
        <v>3</v>
      </c>
      <c r="D266">
        <v>0</v>
      </c>
      <c r="E266">
        <f>SmtRes!AV414</f>
        <v>0</v>
      </c>
      <c r="F266" t="str">
        <f>SmtRes!I414</f>
        <v>21.7-11-9</v>
      </c>
      <c r="G266" t="str">
        <f>SmtRes!K414</f>
        <v>Профили стальные П-образные, окрашенные, сечение 60х27х0,7 мм</v>
      </c>
      <c r="H266" t="str">
        <f>SmtRes!O414</f>
        <v>м</v>
      </c>
      <c r="I266">
        <f>SmtRes!Y414*Source!I638</f>
        <v>3.06</v>
      </c>
      <c r="J266">
        <f>SmtRes!AO414</f>
        <v>1</v>
      </c>
      <c r="K266">
        <f>SmtRes!AE414</f>
        <v>104.32</v>
      </c>
      <c r="L266">
        <f t="shared" si="18"/>
        <v>319.2192</v>
      </c>
      <c r="M266">
        <f>SmtRes!AA414</f>
        <v>104.32</v>
      </c>
      <c r="N266">
        <f t="shared" si="19"/>
        <v>319.2192</v>
      </c>
      <c r="O266">
        <f>SmtRes!X414</f>
        <v>-857667456</v>
      </c>
      <c r="P266">
        <v>-1514817955</v>
      </c>
      <c r="Q266">
        <v>332586086</v>
      </c>
    </row>
    <row r="267" spans="1:17" x14ac:dyDescent="0.2">
      <c r="A267">
        <f>Source!A638</f>
        <v>17</v>
      </c>
      <c r="C267">
        <v>3</v>
      </c>
      <c r="D267">
        <v>0</v>
      </c>
      <c r="E267">
        <f>SmtRes!AV413</f>
        <v>0</v>
      </c>
      <c r="F267" t="str">
        <f>SmtRes!I413</f>
        <v>21.1-11-119</v>
      </c>
      <c r="G267" t="str">
        <f>SmtRes!K413</f>
        <v>Шурупы с потайной головкой, оцинкованные, размер 6х40 мм</v>
      </c>
      <c r="H267" t="str">
        <f>SmtRes!O413</f>
        <v>т</v>
      </c>
      <c r="I267">
        <f>SmtRes!Y413*Source!I638</f>
        <v>2.2499999999999998E-5</v>
      </c>
      <c r="J267">
        <f>SmtRes!AO413</f>
        <v>1</v>
      </c>
      <c r="K267">
        <f>SmtRes!AE413</f>
        <v>132427.31</v>
      </c>
      <c r="L267">
        <f t="shared" si="18"/>
        <v>2.9796144749999995</v>
      </c>
      <c r="M267">
        <f>SmtRes!AA413</f>
        <v>132427.31</v>
      </c>
      <c r="N267">
        <f t="shared" si="19"/>
        <v>2.9796144749999995</v>
      </c>
      <c r="O267">
        <f>SmtRes!X413</f>
        <v>1516977171</v>
      </c>
      <c r="P267">
        <v>750322410</v>
      </c>
      <c r="Q267">
        <v>-1665538999</v>
      </c>
    </row>
    <row r="268" spans="1:17" x14ac:dyDescent="0.2">
      <c r="A268">
        <f>Source!A638</f>
        <v>17</v>
      </c>
      <c r="C268">
        <v>3</v>
      </c>
      <c r="D268">
        <v>0</v>
      </c>
      <c r="E268">
        <f>SmtRes!AV412</f>
        <v>0</v>
      </c>
      <c r="F268" t="str">
        <f>SmtRes!I412</f>
        <v>21.1-10-168</v>
      </c>
      <c r="G268" t="str">
        <f>SmtRes!K412</f>
        <v>Сталь листовая, оцинкованная, толщина 0,9-1 мм</v>
      </c>
      <c r="H268" t="str">
        <f>SmtRes!O412</f>
        <v>т</v>
      </c>
      <c r="I268">
        <f>SmtRes!Y412*Source!I638</f>
        <v>1.2E-4</v>
      </c>
      <c r="J268">
        <f>SmtRes!AO412</f>
        <v>1</v>
      </c>
      <c r="K268">
        <f>SmtRes!AE412</f>
        <v>47211.72</v>
      </c>
      <c r="L268">
        <f t="shared" si="18"/>
        <v>5.6654064000000002</v>
      </c>
      <c r="M268">
        <f>SmtRes!AA412</f>
        <v>47211.72</v>
      </c>
      <c r="N268">
        <f t="shared" si="19"/>
        <v>5.6654064000000002</v>
      </c>
      <c r="O268">
        <f>SmtRes!X412</f>
        <v>1854816045</v>
      </c>
      <c r="P268">
        <v>-1459844247</v>
      </c>
      <c r="Q268">
        <v>2131116387</v>
      </c>
    </row>
    <row r="269" spans="1:17" x14ac:dyDescent="0.2">
      <c r="A269">
        <f>Source!A640</f>
        <v>17</v>
      </c>
      <c r="C269">
        <v>3</v>
      </c>
      <c r="D269">
        <v>0</v>
      </c>
      <c r="E269">
        <f>SmtRes!AV420</f>
        <v>0</v>
      </c>
      <c r="F269" t="str">
        <f>SmtRes!I420</f>
        <v>21.1-6-46</v>
      </c>
      <c r="G269" t="str">
        <f>SmtRes!K420</f>
        <v>Краски масляные жидкотертые цветные (готовые к употреблению) для наружных и внутренних работ, марка МА-15, сурик железный для окраски по металлу</v>
      </c>
      <c r="H269" t="str">
        <f>SmtRes!O420</f>
        <v>т</v>
      </c>
      <c r="I269">
        <f>SmtRes!Y420*Source!I640</f>
        <v>9.0000000000000006E-5</v>
      </c>
      <c r="J269">
        <f>SmtRes!AO420</f>
        <v>1</v>
      </c>
      <c r="K269">
        <f>SmtRes!AE420</f>
        <v>66674.02</v>
      </c>
      <c r="L269">
        <f t="shared" si="18"/>
        <v>6.0006618000000005</v>
      </c>
      <c r="M269">
        <f>SmtRes!AA420</f>
        <v>66674.02</v>
      </c>
      <c r="N269">
        <f t="shared" si="19"/>
        <v>6.0006618000000005</v>
      </c>
      <c r="O269">
        <f>SmtRes!X420</f>
        <v>1546269974</v>
      </c>
      <c r="P269">
        <v>865729862</v>
      </c>
      <c r="Q269">
        <v>-270743086</v>
      </c>
    </row>
    <row r="270" spans="1:17" x14ac:dyDescent="0.2">
      <c r="A270">
        <f>Source!A640</f>
        <v>17</v>
      </c>
      <c r="C270">
        <v>3</v>
      </c>
      <c r="D270">
        <v>0</v>
      </c>
      <c r="E270">
        <f>SmtRes!AV419</f>
        <v>0</v>
      </c>
      <c r="F270" t="str">
        <f>SmtRes!I419</f>
        <v>21.1-20-17</v>
      </c>
      <c r="G270" t="str">
        <f>SmtRes!K419</f>
        <v>Мешковина</v>
      </c>
      <c r="H270" t="str">
        <f>SmtRes!O419</f>
        <v>м2</v>
      </c>
      <c r="I270">
        <f>SmtRes!Y419*Source!I640</f>
        <v>0.36</v>
      </c>
      <c r="J270">
        <f>SmtRes!AO419</f>
        <v>1</v>
      </c>
      <c r="K270">
        <f>SmtRes!AE419</f>
        <v>63.78</v>
      </c>
      <c r="L270">
        <f t="shared" si="18"/>
        <v>22.960799999999999</v>
      </c>
      <c r="M270">
        <f>SmtRes!AA419</f>
        <v>63.78</v>
      </c>
      <c r="N270">
        <f t="shared" si="19"/>
        <v>22.960799999999999</v>
      </c>
      <c r="O270">
        <f>SmtRes!X419</f>
        <v>-1132375348</v>
      </c>
      <c r="P270">
        <v>2142568086</v>
      </c>
      <c r="Q270">
        <v>1376046708</v>
      </c>
    </row>
    <row r="271" spans="1:17" x14ac:dyDescent="0.2">
      <c r="A271">
        <f>Source!A640</f>
        <v>17</v>
      </c>
      <c r="C271">
        <v>3</v>
      </c>
      <c r="D271">
        <v>0</v>
      </c>
      <c r="E271">
        <f>SmtRes!AV418</f>
        <v>0</v>
      </c>
      <c r="F271" t="str">
        <f>SmtRes!I418</f>
        <v>21.1-11-46</v>
      </c>
      <c r="G271" t="str">
        <f>SmtRes!K418</f>
        <v>Гвозди строительные</v>
      </c>
      <c r="H271" t="str">
        <f>SmtRes!O418</f>
        <v>т</v>
      </c>
      <c r="I271">
        <f>SmtRes!Y418*Source!I640</f>
        <v>3.0000000000000001E-5</v>
      </c>
      <c r="J271">
        <f>SmtRes!AO418</f>
        <v>1</v>
      </c>
      <c r="K271">
        <f>SmtRes!AE418</f>
        <v>45454.3</v>
      </c>
      <c r="L271">
        <f t="shared" si="18"/>
        <v>1.3636290000000002</v>
      </c>
      <c r="M271">
        <f>SmtRes!AA418</f>
        <v>45454.3</v>
      </c>
      <c r="N271">
        <f t="shared" si="19"/>
        <v>1.3636290000000002</v>
      </c>
      <c r="O271">
        <f>SmtRes!X418</f>
        <v>1574046373</v>
      </c>
      <c r="P271">
        <v>1941899885</v>
      </c>
      <c r="Q271">
        <v>1158301771</v>
      </c>
    </row>
    <row r="272" spans="1:17" x14ac:dyDescent="0.2">
      <c r="A272">
        <f>Source!A640</f>
        <v>17</v>
      </c>
      <c r="C272">
        <v>3</v>
      </c>
      <c r="D272">
        <v>0</v>
      </c>
      <c r="E272">
        <f>SmtRes!AV417</f>
        <v>0</v>
      </c>
      <c r="F272" t="str">
        <f>SmtRes!I417</f>
        <v>21.1-11-14</v>
      </c>
      <c r="G272" t="str">
        <f>SmtRes!K417</f>
        <v>Болты строительные с гайками оцинкованные (10х100мм)</v>
      </c>
      <c r="H272" t="str">
        <f>SmtRes!O417</f>
        <v>т</v>
      </c>
      <c r="I272">
        <f>SmtRes!Y417*Source!I640</f>
        <v>1E-4</v>
      </c>
      <c r="J272">
        <f>SmtRes!AO417</f>
        <v>1</v>
      </c>
      <c r="K272">
        <f>SmtRes!AE417</f>
        <v>103889.61</v>
      </c>
      <c r="L272">
        <f t="shared" si="18"/>
        <v>10.388961</v>
      </c>
      <c r="M272">
        <f>SmtRes!AA417</f>
        <v>103889.61</v>
      </c>
      <c r="N272">
        <f t="shared" si="19"/>
        <v>10.388961</v>
      </c>
      <c r="O272">
        <f>SmtRes!X417</f>
        <v>-2013320754</v>
      </c>
      <c r="P272">
        <v>300758263</v>
      </c>
      <c r="Q272">
        <v>2133715171</v>
      </c>
    </row>
    <row r="273" spans="1:17" x14ac:dyDescent="0.2">
      <c r="A273">
        <f>Source!A640</f>
        <v>17</v>
      </c>
      <c r="C273">
        <v>3</v>
      </c>
      <c r="D273">
        <v>0</v>
      </c>
      <c r="E273">
        <f>SmtRes!AV416</f>
        <v>0</v>
      </c>
      <c r="F273" t="str">
        <f>SmtRes!I416</f>
        <v>21.1-10-165</v>
      </c>
      <c r="G273" t="str">
        <f>SmtRes!K416</f>
        <v>Сталь листовая, оцинкованная, толщина 0,5 мм</v>
      </c>
      <c r="H273" t="str">
        <f>SmtRes!O416</f>
        <v>т</v>
      </c>
      <c r="I273">
        <f>SmtRes!Y416*Source!I640</f>
        <v>7.11E-3</v>
      </c>
      <c r="J273">
        <f>SmtRes!AO416</f>
        <v>1</v>
      </c>
      <c r="K273">
        <f>SmtRes!AE416</f>
        <v>50407.79</v>
      </c>
      <c r="L273">
        <f t="shared" si="18"/>
        <v>358.39938690000002</v>
      </c>
      <c r="M273">
        <f>SmtRes!AA416</f>
        <v>50407.79</v>
      </c>
      <c r="N273">
        <f t="shared" si="19"/>
        <v>358.39938690000002</v>
      </c>
      <c r="O273">
        <f>SmtRes!X416</f>
        <v>291612274</v>
      </c>
      <c r="P273">
        <v>2144629299</v>
      </c>
      <c r="Q273">
        <v>1272408942</v>
      </c>
    </row>
    <row r="274" spans="1:17" x14ac:dyDescent="0.2">
      <c r="A274">
        <f>Source!A641</f>
        <v>17</v>
      </c>
      <c r="C274">
        <v>3</v>
      </c>
      <c r="D274">
        <v>0</v>
      </c>
      <c r="E274">
        <f>SmtRes!AV429</f>
        <v>0</v>
      </c>
      <c r="F274" t="str">
        <f>SmtRes!I429</f>
        <v>21.7-3-2</v>
      </c>
      <c r="G274" t="str">
        <f>SmtRes!K429</f>
        <v>Буры с победитовым наконечником, с хвостовиком SDS-plus, размеры 10х160 мм</v>
      </c>
      <c r="H274" t="str">
        <f>SmtRes!O429</f>
        <v>шт.</v>
      </c>
      <c r="I274">
        <f>SmtRes!Y429*Source!I641</f>
        <v>0.4</v>
      </c>
      <c r="J274">
        <f>SmtRes!AO429</f>
        <v>1</v>
      </c>
      <c r="K274">
        <f>SmtRes!AE429</f>
        <v>273.17</v>
      </c>
      <c r="L274">
        <f t="shared" si="18"/>
        <v>109.26800000000001</v>
      </c>
      <c r="M274">
        <f>SmtRes!AA429</f>
        <v>273.17</v>
      </c>
      <c r="N274">
        <f t="shared" si="19"/>
        <v>109.26800000000001</v>
      </c>
      <c r="O274">
        <f>SmtRes!X429</f>
        <v>-1130168552</v>
      </c>
      <c r="P274">
        <v>1552728395</v>
      </c>
      <c r="Q274">
        <v>-1010607277</v>
      </c>
    </row>
    <row r="275" spans="1:17" x14ac:dyDescent="0.2">
      <c r="A275">
        <f>Source!A641</f>
        <v>17</v>
      </c>
      <c r="C275">
        <v>3</v>
      </c>
      <c r="D275">
        <v>0</v>
      </c>
      <c r="E275">
        <f>SmtRes!AV428</f>
        <v>0</v>
      </c>
      <c r="F275" t="str">
        <f>SmtRes!I428</f>
        <v>21.21-5-61</v>
      </c>
      <c r="G275" t="str">
        <f>SmtRes!K428</f>
        <v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v>
      </c>
      <c r="H275" t="str">
        <f>SmtRes!O428</f>
        <v>шт.</v>
      </c>
      <c r="I275">
        <f>SmtRes!Y428*Source!I641</f>
        <v>0.4</v>
      </c>
      <c r="J275">
        <f>SmtRes!AO428</f>
        <v>1</v>
      </c>
      <c r="K275">
        <f>SmtRes!AE428</f>
        <v>18.09</v>
      </c>
      <c r="L275">
        <f t="shared" si="18"/>
        <v>7.2360000000000007</v>
      </c>
      <c r="M275">
        <f>SmtRes!AA428</f>
        <v>18.09</v>
      </c>
      <c r="N275">
        <f t="shared" si="19"/>
        <v>7.2360000000000007</v>
      </c>
      <c r="O275">
        <f>SmtRes!X428</f>
        <v>281288500</v>
      </c>
      <c r="P275">
        <v>168103979</v>
      </c>
      <c r="Q275">
        <v>1264674579</v>
      </c>
    </row>
    <row r="276" spans="1:17" x14ac:dyDescent="0.2">
      <c r="A276">
        <f>Source!A641</f>
        <v>17</v>
      </c>
      <c r="C276">
        <v>3</v>
      </c>
      <c r="D276">
        <v>0</v>
      </c>
      <c r="E276">
        <f>SmtRes!AV427</f>
        <v>0</v>
      </c>
      <c r="F276" t="str">
        <f>SmtRes!I427</f>
        <v>21.21-5-314</v>
      </c>
      <c r="G276" t="str">
        <f>SmtRes!K427</f>
        <v>Скобы крепежные оцинкованные двухлапковые, диаметр 16 мм</v>
      </c>
      <c r="H276" t="str">
        <f>SmtRes!O427</f>
        <v>шт.</v>
      </c>
      <c r="I276">
        <f>SmtRes!Y427*Source!I641</f>
        <v>16</v>
      </c>
      <c r="J276">
        <f>SmtRes!AO427</f>
        <v>1</v>
      </c>
      <c r="K276">
        <f>SmtRes!AE427</f>
        <v>1.84</v>
      </c>
      <c r="L276">
        <f t="shared" si="18"/>
        <v>29.44</v>
      </c>
      <c r="M276">
        <f>SmtRes!AA427</f>
        <v>1.84</v>
      </c>
      <c r="N276">
        <f t="shared" si="19"/>
        <v>29.44</v>
      </c>
      <c r="O276">
        <f>SmtRes!X427</f>
        <v>1927192783</v>
      </c>
      <c r="P276">
        <v>1226450482</v>
      </c>
      <c r="Q276">
        <v>-424572776</v>
      </c>
    </row>
    <row r="277" spans="1:17" x14ac:dyDescent="0.2">
      <c r="A277">
        <f>Source!A641</f>
        <v>17</v>
      </c>
      <c r="C277">
        <v>3</v>
      </c>
      <c r="D277">
        <v>0</v>
      </c>
      <c r="E277">
        <f>SmtRes!AV426</f>
        <v>0</v>
      </c>
      <c r="F277" t="str">
        <f>SmtRes!I426</f>
        <v>21.12-5-135</v>
      </c>
      <c r="G277" t="str">
        <f>SmtRes!K426</f>
        <v>Трубы электротехнические гофрированные, поливинилхлоридные, негорючие, с зондом, наружный диаметр 16 мм</v>
      </c>
      <c r="H277" t="str">
        <f>SmtRes!O426</f>
        <v>м</v>
      </c>
      <c r="I277">
        <f>SmtRes!Y426*Source!I641</f>
        <v>4.08</v>
      </c>
      <c r="J277">
        <f>SmtRes!AO426</f>
        <v>1</v>
      </c>
      <c r="K277">
        <f>SmtRes!AE426</f>
        <v>6.25</v>
      </c>
      <c r="L277">
        <f t="shared" si="18"/>
        <v>25.5</v>
      </c>
      <c r="M277">
        <f>SmtRes!AA426</f>
        <v>6.25</v>
      </c>
      <c r="N277">
        <f t="shared" si="19"/>
        <v>25.5</v>
      </c>
      <c r="O277">
        <f>SmtRes!X426</f>
        <v>1809741363</v>
      </c>
      <c r="P277">
        <v>732848401</v>
      </c>
      <c r="Q277">
        <v>-906423797</v>
      </c>
    </row>
    <row r="278" spans="1:17" x14ac:dyDescent="0.2">
      <c r="A278">
        <f>Source!A641</f>
        <v>17</v>
      </c>
      <c r="C278">
        <v>3</v>
      </c>
      <c r="D278">
        <v>0</v>
      </c>
      <c r="E278">
        <f>SmtRes!AV425</f>
        <v>0</v>
      </c>
      <c r="F278" t="str">
        <f>SmtRes!I425</f>
        <v>21.1-11-198</v>
      </c>
      <c r="G278" t="str">
        <f>SmtRes!K425</f>
        <v>Дюбели пластмассовые</v>
      </c>
      <c r="H278" t="str">
        <f>SmtRes!O425</f>
        <v>шт.</v>
      </c>
      <c r="I278">
        <f>SmtRes!Y425*Source!I641</f>
        <v>32</v>
      </c>
      <c r="J278">
        <f>SmtRes!AO425</f>
        <v>1</v>
      </c>
      <c r="K278">
        <f>SmtRes!AE425</f>
        <v>0.86</v>
      </c>
      <c r="L278">
        <f t="shared" si="18"/>
        <v>27.52</v>
      </c>
      <c r="M278">
        <f>SmtRes!AA425</f>
        <v>0.86</v>
      </c>
      <c r="N278">
        <f t="shared" si="19"/>
        <v>27.52</v>
      </c>
      <c r="O278">
        <f>SmtRes!X425</f>
        <v>-756916670</v>
      </c>
      <c r="P278">
        <v>-1556458024</v>
      </c>
      <c r="Q278">
        <v>-340969471</v>
      </c>
    </row>
    <row r="279" spans="1:17" x14ac:dyDescent="0.2">
      <c r="A279">
        <f>Source!A641</f>
        <v>17</v>
      </c>
      <c r="C279">
        <v>3</v>
      </c>
      <c r="D279">
        <v>0</v>
      </c>
      <c r="E279">
        <f>SmtRes!AV424</f>
        <v>0</v>
      </c>
      <c r="F279" t="str">
        <f>SmtRes!I424</f>
        <v>21.1-11-128</v>
      </c>
      <c r="G279" t="str">
        <f>SmtRes!K424</f>
        <v>Шурупы-саморезы с полусферической головкой, с прессшайбой, наконечник острый, оцинкованные, размер 4,2х14 мм, для крепления листового металла</v>
      </c>
      <c r="H279" t="str">
        <f>SmtRes!O424</f>
        <v>кг</v>
      </c>
      <c r="I279">
        <f>SmtRes!Y424*Source!I641</f>
        <v>5.3319999999999999E-2</v>
      </c>
      <c r="J279">
        <f>SmtRes!AO424</f>
        <v>1</v>
      </c>
      <c r="K279">
        <f>SmtRes!AE424</f>
        <v>100.26</v>
      </c>
      <c r="L279">
        <f t="shared" si="18"/>
        <v>5.3458632000000001</v>
      </c>
      <c r="M279">
        <f>SmtRes!AA424</f>
        <v>100.26</v>
      </c>
      <c r="N279">
        <f t="shared" si="19"/>
        <v>5.3458632000000001</v>
      </c>
      <c r="O279">
        <f>SmtRes!X424</f>
        <v>-576885088</v>
      </c>
      <c r="P279">
        <v>387716099</v>
      </c>
      <c r="Q279">
        <v>1031746672</v>
      </c>
    </row>
    <row r="280" spans="1:17" x14ac:dyDescent="0.2">
      <c r="A280">
        <f>Source!A641</f>
        <v>17</v>
      </c>
      <c r="C280">
        <v>3</v>
      </c>
      <c r="D280">
        <v>0</v>
      </c>
      <c r="E280">
        <f>SmtRes!AV423</f>
        <v>0</v>
      </c>
      <c r="F280" t="str">
        <f>SmtRes!I423</f>
        <v>21.1-10-12</v>
      </c>
      <c r="G280" t="str">
        <f>SmtRes!K423</f>
        <v>Проволока стальная вязальная</v>
      </c>
      <c r="H280" t="str">
        <f>SmtRes!O423</f>
        <v>т</v>
      </c>
      <c r="I280">
        <f>SmtRes!Y423*Source!I641</f>
        <v>8.2400000000000008E-4</v>
      </c>
      <c r="J280">
        <f>SmtRes!AO423</f>
        <v>1</v>
      </c>
      <c r="K280">
        <f>SmtRes!AE423</f>
        <v>42581.03</v>
      </c>
      <c r="L280">
        <f t="shared" si="18"/>
        <v>35.086768720000002</v>
      </c>
      <c r="M280">
        <f>SmtRes!AA423</f>
        <v>42581.03</v>
      </c>
      <c r="N280">
        <f t="shared" si="19"/>
        <v>35.086768720000002</v>
      </c>
      <c r="O280">
        <f>SmtRes!X423</f>
        <v>-1627600750</v>
      </c>
      <c r="P280">
        <v>-2089382144</v>
      </c>
      <c r="Q280">
        <v>1942214335</v>
      </c>
    </row>
    <row r="281" spans="1:17" x14ac:dyDescent="0.2">
      <c r="A281">
        <f>Source!A642</f>
        <v>17</v>
      </c>
      <c r="C281">
        <v>3</v>
      </c>
      <c r="D281">
        <v>0</v>
      </c>
      <c r="E281">
        <f>SmtRes!AV436</f>
        <v>0</v>
      </c>
      <c r="F281" t="str">
        <f>SmtRes!I436</f>
        <v>21.21-5-44</v>
      </c>
      <c r="G281" t="str">
        <f>SmtRes!K436</f>
        <v>Кнопки для ленты ЛМ, тип 3,5</v>
      </c>
      <c r="H281" t="str">
        <f>SmtRes!O436</f>
        <v>1000 шт.</v>
      </c>
      <c r="I281">
        <f>SmtRes!Y436*Source!I642</f>
        <v>8.0000000000000004E-4</v>
      </c>
      <c r="J281">
        <f>SmtRes!AO436</f>
        <v>1</v>
      </c>
      <c r="K281">
        <f>SmtRes!AE436</f>
        <v>145.29</v>
      </c>
      <c r="L281">
        <f t="shared" si="18"/>
        <v>0.116232</v>
      </c>
      <c r="M281">
        <f>SmtRes!AA436</f>
        <v>145.29</v>
      </c>
      <c r="N281">
        <f t="shared" si="19"/>
        <v>0.116232</v>
      </c>
      <c r="O281">
        <f>SmtRes!X436</f>
        <v>-2097439660</v>
      </c>
      <c r="P281">
        <v>589981458</v>
      </c>
      <c r="Q281">
        <v>-1596857914</v>
      </c>
    </row>
    <row r="282" spans="1:17" x14ac:dyDescent="0.2">
      <c r="A282">
        <f>Source!A642</f>
        <v>17</v>
      </c>
      <c r="C282">
        <v>3</v>
      </c>
      <c r="D282">
        <v>0</v>
      </c>
      <c r="E282">
        <f>SmtRes!AV435</f>
        <v>0</v>
      </c>
      <c r="F282" t="str">
        <f>SmtRes!I435</f>
        <v>21.21-5-342</v>
      </c>
      <c r="G282" t="str">
        <f>SmtRes!K435</f>
        <v>Хомуты (стяжки) кабельные из полиамида, размеры 3,6х200 мм</v>
      </c>
      <c r="H282" t="str">
        <f>SmtRes!O435</f>
        <v>100 шт.</v>
      </c>
      <c r="I282">
        <f>SmtRes!Y435*Source!I642</f>
        <v>1.0400000000000001E-2</v>
      </c>
      <c r="J282">
        <f>SmtRes!AO435</f>
        <v>1</v>
      </c>
      <c r="K282">
        <f>SmtRes!AE435</f>
        <v>95.09</v>
      </c>
      <c r="L282">
        <f t="shared" si="18"/>
        <v>0.98893600000000015</v>
      </c>
      <c r="M282">
        <f>SmtRes!AA435</f>
        <v>95.09</v>
      </c>
      <c r="N282">
        <f t="shared" si="19"/>
        <v>0.98893600000000015</v>
      </c>
      <c r="O282">
        <f>SmtRes!X435</f>
        <v>2082646862</v>
      </c>
      <c r="P282">
        <v>533245034</v>
      </c>
      <c r="Q282">
        <v>1299238667</v>
      </c>
    </row>
    <row r="283" spans="1:17" x14ac:dyDescent="0.2">
      <c r="A283">
        <f>Source!A642</f>
        <v>17</v>
      </c>
      <c r="C283">
        <v>3</v>
      </c>
      <c r="D283">
        <v>0</v>
      </c>
      <c r="E283">
        <f>SmtRes!AV434</f>
        <v>0</v>
      </c>
      <c r="F283" t="str">
        <f>SmtRes!I434</f>
        <v>21.21-5-305</v>
      </c>
      <c r="G283" t="str">
        <f>SmtRes!K434</f>
        <v>Сжимы, тип У731М для проводников магистральных сечением от 4 до 10 мм2 и ответвительных от 1,5 до 10 мм2</v>
      </c>
      <c r="H283" t="str">
        <f>SmtRes!O434</f>
        <v>шт.</v>
      </c>
      <c r="I283">
        <f>SmtRes!Y434*Source!I642</f>
        <v>0.4</v>
      </c>
      <c r="J283">
        <f>SmtRes!AO434</f>
        <v>1</v>
      </c>
      <c r="K283">
        <f>SmtRes!AE434</f>
        <v>11.94</v>
      </c>
      <c r="L283">
        <f t="shared" si="18"/>
        <v>4.7759999999999998</v>
      </c>
      <c r="M283">
        <f>SmtRes!AA434</f>
        <v>11.94</v>
      </c>
      <c r="N283">
        <f t="shared" si="19"/>
        <v>4.7759999999999998</v>
      </c>
      <c r="O283">
        <f>SmtRes!X434</f>
        <v>-1910502396</v>
      </c>
      <c r="P283">
        <v>921454873</v>
      </c>
      <c r="Q283">
        <v>479612023</v>
      </c>
    </row>
    <row r="284" spans="1:17" x14ac:dyDescent="0.2">
      <c r="A284">
        <f>Source!A642</f>
        <v>17</v>
      </c>
      <c r="C284">
        <v>3</v>
      </c>
      <c r="D284">
        <v>0</v>
      </c>
      <c r="E284">
        <f>SmtRes!AV433</f>
        <v>0</v>
      </c>
      <c r="F284" t="str">
        <f>SmtRes!I433</f>
        <v>21.21-5-2</v>
      </c>
      <c r="G284" t="str">
        <f>SmtRes!K433</f>
        <v>Бирки маркировочные для кабелей и проводов, тип У153 У3,5</v>
      </c>
      <c r="H284" t="str">
        <f>SmtRes!O433</f>
        <v>1000 шт.</v>
      </c>
      <c r="I284">
        <f>SmtRes!Y433*Source!I642</f>
        <v>2.0000000000000001E-4</v>
      </c>
      <c r="J284">
        <f>SmtRes!AO433</f>
        <v>1</v>
      </c>
      <c r="K284">
        <f>SmtRes!AE433</f>
        <v>313.43</v>
      </c>
      <c r="L284">
        <f t="shared" si="18"/>
        <v>6.2686000000000006E-2</v>
      </c>
      <c r="M284">
        <f>SmtRes!AA433</f>
        <v>313.43</v>
      </c>
      <c r="N284">
        <f t="shared" si="19"/>
        <v>6.2686000000000006E-2</v>
      </c>
      <c r="O284">
        <f>SmtRes!X433</f>
        <v>-1973012171</v>
      </c>
      <c r="P284">
        <v>888626331</v>
      </c>
      <c r="Q284">
        <v>-1920119101</v>
      </c>
    </row>
    <row r="285" spans="1:17" x14ac:dyDescent="0.2">
      <c r="A285">
        <f>Source!A642</f>
        <v>17</v>
      </c>
      <c r="C285">
        <v>3</v>
      </c>
      <c r="D285">
        <v>0</v>
      </c>
      <c r="E285">
        <f>SmtRes!AV432</f>
        <v>0</v>
      </c>
      <c r="F285" t="str">
        <f>SmtRes!I432</f>
        <v>21.21-5-114</v>
      </c>
      <c r="G285" t="str">
        <f>SmtRes!K432</f>
        <v>Лента монтажная, тип ЛМ-5</v>
      </c>
      <c r="H285" t="str">
        <f>SmtRes!O432</f>
        <v>м</v>
      </c>
      <c r="I285">
        <f>SmtRes!Y432*Source!I642</f>
        <v>0.2</v>
      </c>
      <c r="J285">
        <f>SmtRes!AO432</f>
        <v>1</v>
      </c>
      <c r="K285">
        <f>SmtRes!AE432</f>
        <v>3.23</v>
      </c>
      <c r="L285">
        <f t="shared" si="18"/>
        <v>0.64600000000000002</v>
      </c>
      <c r="M285">
        <f>SmtRes!AA432</f>
        <v>3.23</v>
      </c>
      <c r="N285">
        <f t="shared" si="19"/>
        <v>0.64600000000000002</v>
      </c>
      <c r="O285">
        <f>SmtRes!X432</f>
        <v>1043042085</v>
      </c>
      <c r="P285">
        <v>1443518224</v>
      </c>
      <c r="Q285">
        <v>1451572748</v>
      </c>
    </row>
    <row r="286" spans="1:17" x14ac:dyDescent="0.2">
      <c r="A286">
        <f>Source!A642</f>
        <v>17</v>
      </c>
      <c r="C286">
        <v>3</v>
      </c>
      <c r="D286">
        <v>0</v>
      </c>
      <c r="E286">
        <f>SmtRes!AV431</f>
        <v>0</v>
      </c>
      <c r="F286" t="str">
        <f>SmtRes!I431</f>
        <v>21.1-20-10</v>
      </c>
      <c r="G286" t="str">
        <f>SmtRes!K431</f>
        <v>Лента изоляционная хлопчатобумажная</v>
      </c>
      <c r="H286" t="str">
        <f>SmtRes!O431</f>
        <v>кг</v>
      </c>
      <c r="I286">
        <f>SmtRes!Y431*Source!I642</f>
        <v>6.4000000000000003E-3</v>
      </c>
      <c r="J286">
        <f>SmtRes!AO431</f>
        <v>1</v>
      </c>
      <c r="K286">
        <f>SmtRes!AE431</f>
        <v>135.63</v>
      </c>
      <c r="L286">
        <f t="shared" si="18"/>
        <v>0.86803200000000003</v>
      </c>
      <c r="M286">
        <f>SmtRes!AA431</f>
        <v>135.63</v>
      </c>
      <c r="N286">
        <f t="shared" si="19"/>
        <v>0.86803200000000003</v>
      </c>
      <c r="O286">
        <f>SmtRes!X431</f>
        <v>1224238716</v>
      </c>
      <c r="P286">
        <v>-901667588</v>
      </c>
      <c r="Q286">
        <v>-924046680</v>
      </c>
    </row>
    <row r="287" spans="1:17" x14ac:dyDescent="0.2">
      <c r="A287">
        <f>Source!A644</f>
        <v>18</v>
      </c>
      <c r="C287">
        <v>3</v>
      </c>
      <c r="D287">
        <f>Source!BI644</f>
        <v>4</v>
      </c>
      <c r="E287">
        <f>Source!FS644</f>
        <v>0</v>
      </c>
      <c r="F287" t="str">
        <f>Source!F644</f>
        <v>21.23-8-89</v>
      </c>
      <c r="G287" t="str">
        <f>Source!G644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H287" t="str">
        <f>Source!H644</f>
        <v>км</v>
      </c>
      <c r="I287">
        <f>Source!I644</f>
        <v>4.1200000000000004E-3</v>
      </c>
      <c r="J287">
        <v>1</v>
      </c>
      <c r="K287">
        <f>ROUND(Source!AC644, 2)</f>
        <v>60269.89</v>
      </c>
      <c r="L287">
        <f>ROUND(K287*I287, 2)</f>
        <v>248.31</v>
      </c>
      <c r="M287">
        <f>ROUND(Source!AC644*IF(Source!BC644&lt;&gt; 0, Source!BC644, 1), 6)</f>
        <v>60269.89</v>
      </c>
      <c r="N287">
        <f>ROUND(M287*I287, 2)</f>
        <v>248.31</v>
      </c>
      <c r="O287">
        <f>Source!GF644</f>
        <v>1966491872</v>
      </c>
      <c r="P287">
        <v>1070900004</v>
      </c>
      <c r="Q287">
        <v>-1533489723</v>
      </c>
    </row>
    <row r="288" spans="1:17" x14ac:dyDescent="0.2">
      <c r="A288">
        <f>Source!A646</f>
        <v>18</v>
      </c>
      <c r="C288">
        <v>3</v>
      </c>
      <c r="D288">
        <f>Source!BI646</f>
        <v>4</v>
      </c>
      <c r="E288">
        <f>Source!FS646</f>
        <v>0</v>
      </c>
      <c r="F288" t="str">
        <f>Source!F646</f>
        <v>Цена поставщика</v>
      </c>
      <c r="G288" t="str">
        <f>Source!G646</f>
        <v>Накладной светодиодный светильник круглый</v>
      </c>
      <c r="H288" t="str">
        <f>Source!H646</f>
        <v>шт.</v>
      </c>
      <c r="I288">
        <f>Source!I646</f>
        <v>1</v>
      </c>
      <c r="J288">
        <v>1</v>
      </c>
      <c r="K288">
        <f>ROUND(Source!AC646, 2)</f>
        <v>360.81</v>
      </c>
      <c r="L288">
        <f>ROUND(K288*I288, 2)</f>
        <v>360.81</v>
      </c>
      <c r="M288">
        <f>ROUND(Source!AC646*IF(Source!BC646&lt;&gt; 0, Source!BC646, 1), 6)</f>
        <v>360.81</v>
      </c>
      <c r="N288">
        <f>ROUND(M288*I288, 2)</f>
        <v>360.81</v>
      </c>
      <c r="O288">
        <f>Source!GF646</f>
        <v>290408143</v>
      </c>
      <c r="P288">
        <v>-1143648996</v>
      </c>
      <c r="Q288">
        <v>822396801</v>
      </c>
    </row>
    <row r="289" spans="1:17" x14ac:dyDescent="0.2">
      <c r="A289">
        <f>Source!A690</f>
        <v>4</v>
      </c>
      <c r="B289">
        <v>690</v>
      </c>
      <c r="G289" t="str">
        <f>Source!G690</f>
        <v>Крыльцо № 2</v>
      </c>
    </row>
    <row r="290" spans="1:17" x14ac:dyDescent="0.2">
      <c r="A290">
        <f>Source!A694</f>
        <v>5</v>
      </c>
      <c r="B290">
        <v>694</v>
      </c>
      <c r="G290" t="str">
        <f>Source!G694</f>
        <v>Демонтажные работы</v>
      </c>
    </row>
    <row r="291" spans="1:17" x14ac:dyDescent="0.2">
      <c r="A291">
        <f>Source!A722</f>
        <v>5</v>
      </c>
      <c r="B291">
        <v>722</v>
      </c>
      <c r="G291" t="str">
        <f>Source!G722</f>
        <v>Ремонтные работы</v>
      </c>
    </row>
    <row r="292" spans="1:17" x14ac:dyDescent="0.2">
      <c r="A292">
        <f>Source!A726</f>
        <v>17</v>
      </c>
      <c r="C292">
        <v>3</v>
      </c>
      <c r="D292">
        <v>0</v>
      </c>
      <c r="E292">
        <f>SmtRes!AV449</f>
        <v>0</v>
      </c>
      <c r="F292" t="str">
        <f>SmtRes!I449</f>
        <v>21.1-6-68</v>
      </c>
      <c r="G292" t="str">
        <f>SmtRes!K449</f>
        <v>Лак битумный, марка БТ-577</v>
      </c>
      <c r="H292" t="str">
        <f>SmtRes!O449</f>
        <v>т</v>
      </c>
      <c r="I292">
        <f>SmtRes!Y449*Source!I726</f>
        <v>1.7999999999999998E-4</v>
      </c>
      <c r="J292">
        <f>SmtRes!AO449</f>
        <v>1</v>
      </c>
      <c r="K292">
        <f>SmtRes!AE449</f>
        <v>43224.84</v>
      </c>
      <c r="L292">
        <f t="shared" ref="L292:L323" si="20">I292*K292</f>
        <v>7.7804711999999983</v>
      </c>
      <c r="M292">
        <f>SmtRes!AA449</f>
        <v>43224.84</v>
      </c>
      <c r="N292">
        <f t="shared" ref="N292:N323" si="21">I292*M292</f>
        <v>7.7804711999999983</v>
      </c>
      <c r="O292">
        <f>SmtRes!X449</f>
        <v>1377841966</v>
      </c>
      <c r="P292">
        <v>254382779</v>
      </c>
      <c r="Q292">
        <v>-20112796</v>
      </c>
    </row>
    <row r="293" spans="1:17" x14ac:dyDescent="0.2">
      <c r="A293">
        <f>Source!A727</f>
        <v>17</v>
      </c>
      <c r="C293">
        <v>3</v>
      </c>
      <c r="D293">
        <v>0</v>
      </c>
      <c r="E293">
        <f>SmtRes!AV457</f>
        <v>0</v>
      </c>
      <c r="F293" t="str">
        <f>SmtRes!I457</f>
        <v>21.1-6-38</v>
      </c>
      <c r="G293" t="str">
        <f>SmtRes!K457</f>
        <v>Краски водно-дисперсионные поливинилацетатные, белые, марка ВД-ВА-27А, Э-ВА-27Т</v>
      </c>
      <c r="H293" t="str">
        <f>SmtRes!O457</f>
        <v>т</v>
      </c>
      <c r="I293">
        <f>SmtRes!Y457*Source!I727</f>
        <v>3.3500000000000005E-3</v>
      </c>
      <c r="J293">
        <f>SmtRes!AO457</f>
        <v>1</v>
      </c>
      <c r="K293">
        <f>SmtRes!AE457</f>
        <v>55020.23</v>
      </c>
      <c r="L293">
        <f t="shared" si="20"/>
        <v>184.31777050000005</v>
      </c>
      <c r="M293">
        <f>SmtRes!AA457</f>
        <v>55020.23</v>
      </c>
      <c r="N293">
        <f t="shared" si="21"/>
        <v>184.31777050000005</v>
      </c>
      <c r="O293">
        <f>SmtRes!X457</f>
        <v>-1082216174</v>
      </c>
      <c r="P293">
        <v>-1575513330</v>
      </c>
      <c r="Q293">
        <v>76339368</v>
      </c>
    </row>
    <row r="294" spans="1:17" x14ac:dyDescent="0.2">
      <c r="A294">
        <f>Source!A727</f>
        <v>17</v>
      </c>
      <c r="C294">
        <v>3</v>
      </c>
      <c r="D294">
        <v>0</v>
      </c>
      <c r="E294">
        <f>SmtRes!AV456</f>
        <v>0</v>
      </c>
      <c r="F294" t="str">
        <f>SmtRes!I456</f>
        <v>21.1-25-88</v>
      </c>
      <c r="G294" t="str">
        <f>SmtRes!K456</f>
        <v>Клей малярный</v>
      </c>
      <c r="H294" t="str">
        <f>SmtRes!O456</f>
        <v>т</v>
      </c>
      <c r="I294">
        <f>SmtRes!Y456*Source!I727</f>
        <v>1.215E-4</v>
      </c>
      <c r="J294">
        <f>SmtRes!AO456</f>
        <v>1</v>
      </c>
      <c r="K294">
        <f>SmtRes!AE456</f>
        <v>398091.73</v>
      </c>
      <c r="L294">
        <f t="shared" si="20"/>
        <v>48.368145194999997</v>
      </c>
      <c r="M294">
        <f>SmtRes!AA456</f>
        <v>398091.73</v>
      </c>
      <c r="N294">
        <f t="shared" si="21"/>
        <v>48.368145194999997</v>
      </c>
      <c r="O294">
        <f>SmtRes!X456</f>
        <v>-1979692298</v>
      </c>
      <c r="P294">
        <v>-1688540978</v>
      </c>
      <c r="Q294">
        <v>1388669198</v>
      </c>
    </row>
    <row r="295" spans="1:17" x14ac:dyDescent="0.2">
      <c r="A295">
        <f>Source!A727</f>
        <v>17</v>
      </c>
      <c r="C295">
        <v>3</v>
      </c>
      <c r="D295">
        <v>0</v>
      </c>
      <c r="E295">
        <f>SmtRes!AV455</f>
        <v>0</v>
      </c>
      <c r="F295" t="str">
        <f>SmtRes!I455</f>
        <v>21.1-25-407</v>
      </c>
      <c r="G295" t="str">
        <f>SmtRes!K455</f>
        <v>Шпатлевка масляно-клеевая универсальная</v>
      </c>
      <c r="H295" t="str">
        <f>SmtRes!O455</f>
        <v>т</v>
      </c>
      <c r="I295">
        <f>SmtRes!Y455*Source!I727</f>
        <v>3.4000000000000002E-4</v>
      </c>
      <c r="J295">
        <f>SmtRes!AO455</f>
        <v>1</v>
      </c>
      <c r="K295">
        <f>SmtRes!AE455</f>
        <v>15222.65</v>
      </c>
      <c r="L295">
        <f t="shared" si="20"/>
        <v>5.1757010000000001</v>
      </c>
      <c r="M295">
        <f>SmtRes!AA455</f>
        <v>15222.65</v>
      </c>
      <c r="N295">
        <f t="shared" si="21"/>
        <v>5.1757010000000001</v>
      </c>
      <c r="O295">
        <f>SmtRes!X455</f>
        <v>843538113</v>
      </c>
      <c r="P295">
        <v>-1383085302</v>
      </c>
      <c r="Q295">
        <v>-41669266</v>
      </c>
    </row>
    <row r="296" spans="1:17" x14ac:dyDescent="0.2">
      <c r="A296">
        <f>Source!A727</f>
        <v>17</v>
      </c>
      <c r="C296">
        <v>3</v>
      </c>
      <c r="D296">
        <v>0</v>
      </c>
      <c r="E296">
        <f>SmtRes!AV454</f>
        <v>0</v>
      </c>
      <c r="F296" t="str">
        <f>SmtRes!I454</f>
        <v>21.1-25-388</v>
      </c>
      <c r="G296" t="str">
        <f>SmtRes!K454</f>
        <v>Шкурка шлифовальная на бумажной основе</v>
      </c>
      <c r="H296" t="str">
        <f>SmtRes!O454</f>
        <v>м2</v>
      </c>
      <c r="I296">
        <f>SmtRes!Y454*Source!I727</f>
        <v>8.0000000000000016E-2</v>
      </c>
      <c r="J296">
        <f>SmtRes!AO454</f>
        <v>1</v>
      </c>
      <c r="K296">
        <f>SmtRes!AE454</f>
        <v>165.36</v>
      </c>
      <c r="L296">
        <f t="shared" si="20"/>
        <v>13.228800000000003</v>
      </c>
      <c r="M296">
        <f>SmtRes!AA454</f>
        <v>165.36</v>
      </c>
      <c r="N296">
        <f t="shared" si="21"/>
        <v>13.228800000000003</v>
      </c>
      <c r="O296">
        <f>SmtRes!X454</f>
        <v>899841616</v>
      </c>
      <c r="P296">
        <v>1317348351</v>
      </c>
      <c r="Q296">
        <v>-1502172731</v>
      </c>
    </row>
    <row r="297" spans="1:17" x14ac:dyDescent="0.2">
      <c r="A297">
        <f>Source!A727</f>
        <v>17</v>
      </c>
      <c r="C297">
        <v>3</v>
      </c>
      <c r="D297">
        <v>0</v>
      </c>
      <c r="E297">
        <f>SmtRes!AV453</f>
        <v>0</v>
      </c>
      <c r="F297" t="str">
        <f>SmtRes!I453</f>
        <v>21.1-25-193</v>
      </c>
      <c r="G297" t="str">
        <f>SmtRes!K453</f>
        <v>Мыло твердое</v>
      </c>
      <c r="H297" t="str">
        <f>SmtRes!O453</f>
        <v>т</v>
      </c>
      <c r="I297">
        <f>SmtRes!Y453*Source!I727</f>
        <v>3.2000000000000005E-5</v>
      </c>
      <c r="J297">
        <f>SmtRes!AO453</f>
        <v>1</v>
      </c>
      <c r="K297">
        <f>SmtRes!AE453</f>
        <v>35067.730000000003</v>
      </c>
      <c r="L297">
        <f t="shared" si="20"/>
        <v>1.1221673600000004</v>
      </c>
      <c r="M297">
        <f>SmtRes!AA453</f>
        <v>35067.730000000003</v>
      </c>
      <c r="N297">
        <f t="shared" si="21"/>
        <v>1.1221673600000004</v>
      </c>
      <c r="O297">
        <f>SmtRes!X453</f>
        <v>-1485000216</v>
      </c>
      <c r="P297">
        <v>-1580368824</v>
      </c>
      <c r="Q297">
        <v>-1643172182</v>
      </c>
    </row>
    <row r="298" spans="1:17" x14ac:dyDescent="0.2">
      <c r="A298">
        <f>Source!A727</f>
        <v>17</v>
      </c>
      <c r="C298">
        <v>3</v>
      </c>
      <c r="D298">
        <v>0</v>
      </c>
      <c r="E298">
        <f>SmtRes!AV452</f>
        <v>0</v>
      </c>
      <c r="F298" t="str">
        <f>SmtRes!I452</f>
        <v>21.1-25-187</v>
      </c>
      <c r="G298" t="str">
        <f>SmtRes!K452</f>
        <v>Мел молотый</v>
      </c>
      <c r="H298" t="str">
        <f>SmtRes!O452</f>
        <v>т</v>
      </c>
      <c r="I298">
        <f>SmtRes!Y452*Source!I727</f>
        <v>6.0000000000000006E-4</v>
      </c>
      <c r="J298">
        <f>SmtRes!AO452</f>
        <v>1</v>
      </c>
      <c r="K298">
        <f>SmtRes!AE452</f>
        <v>2393.4699999999998</v>
      </c>
      <c r="L298">
        <f t="shared" si="20"/>
        <v>1.4360820000000001</v>
      </c>
      <c r="M298">
        <f>SmtRes!AA452</f>
        <v>2393.4699999999998</v>
      </c>
      <c r="N298">
        <f t="shared" si="21"/>
        <v>1.4360820000000001</v>
      </c>
      <c r="O298">
        <f>SmtRes!X452</f>
        <v>-1580207076</v>
      </c>
      <c r="P298">
        <v>1646003502</v>
      </c>
      <c r="Q298">
        <v>747461031</v>
      </c>
    </row>
    <row r="299" spans="1:17" x14ac:dyDescent="0.2">
      <c r="A299">
        <f>Source!A727</f>
        <v>17</v>
      </c>
      <c r="C299">
        <v>3</v>
      </c>
      <c r="D299">
        <v>0</v>
      </c>
      <c r="E299">
        <f>SmtRes!AV451</f>
        <v>0</v>
      </c>
      <c r="F299" t="str">
        <f>SmtRes!I451</f>
        <v>21.1-25-13</v>
      </c>
      <c r="G299" t="str">
        <f>SmtRes!K451</f>
        <v>Вода</v>
      </c>
      <c r="H299" t="str">
        <f>SmtRes!O451</f>
        <v>м3</v>
      </c>
      <c r="I299">
        <f>SmtRes!Y451*Source!I727</f>
        <v>1.2E-2</v>
      </c>
      <c r="J299">
        <f>SmtRes!AO451</f>
        <v>1</v>
      </c>
      <c r="K299">
        <f>SmtRes!AE451</f>
        <v>29.98</v>
      </c>
      <c r="L299">
        <f t="shared" si="20"/>
        <v>0.35976000000000002</v>
      </c>
      <c r="M299">
        <f>SmtRes!AA451</f>
        <v>29.98</v>
      </c>
      <c r="N299">
        <f t="shared" si="21"/>
        <v>0.35976000000000002</v>
      </c>
      <c r="O299">
        <f>SmtRes!X451</f>
        <v>1653821073</v>
      </c>
      <c r="P299">
        <v>1029078353</v>
      </c>
      <c r="Q299">
        <v>311962904</v>
      </c>
    </row>
    <row r="300" spans="1:17" x14ac:dyDescent="0.2">
      <c r="A300">
        <f>Source!A728</f>
        <v>17</v>
      </c>
      <c r="C300">
        <v>3</v>
      </c>
      <c r="D300">
        <v>0</v>
      </c>
      <c r="E300">
        <f>SmtRes!AV465</f>
        <v>0</v>
      </c>
      <c r="F300" t="str">
        <f>SmtRes!I465</f>
        <v>21.1-6-38</v>
      </c>
      <c r="G300" t="str">
        <f>SmtRes!K465</f>
        <v>Краски водно-дисперсионные поливинилацетатные, белые, марка ВД-ВА-27А, Э-ВА-27Т</v>
      </c>
      <c r="H300" t="str">
        <f>SmtRes!O465</f>
        <v>т</v>
      </c>
      <c r="I300">
        <f>SmtRes!Y465*Source!I728</f>
        <v>1.005E-3</v>
      </c>
      <c r="J300">
        <f>SmtRes!AO465</f>
        <v>1</v>
      </c>
      <c r="K300">
        <f>SmtRes!AE465</f>
        <v>55020.23</v>
      </c>
      <c r="L300">
        <f t="shared" si="20"/>
        <v>55.295331150000003</v>
      </c>
      <c r="M300">
        <f>SmtRes!AA465</f>
        <v>55020.23</v>
      </c>
      <c r="N300">
        <f t="shared" si="21"/>
        <v>55.295331150000003</v>
      </c>
      <c r="O300">
        <f>SmtRes!X465</f>
        <v>-1082216174</v>
      </c>
      <c r="P300">
        <v>-1575513330</v>
      </c>
      <c r="Q300">
        <v>76339368</v>
      </c>
    </row>
    <row r="301" spans="1:17" x14ac:dyDescent="0.2">
      <c r="A301">
        <f>Source!A728</f>
        <v>17</v>
      </c>
      <c r="C301">
        <v>3</v>
      </c>
      <c r="D301">
        <v>0</v>
      </c>
      <c r="E301">
        <f>SmtRes!AV464</f>
        <v>0</v>
      </c>
      <c r="F301" t="str">
        <f>SmtRes!I464</f>
        <v>21.1-25-88</v>
      </c>
      <c r="G301" t="str">
        <f>SmtRes!K464</f>
        <v>Клей малярный</v>
      </c>
      <c r="H301" t="str">
        <f>SmtRes!O464</f>
        <v>т</v>
      </c>
      <c r="I301">
        <f>SmtRes!Y464*Source!I728</f>
        <v>3.6449999999999998E-5</v>
      </c>
      <c r="J301">
        <f>SmtRes!AO464</f>
        <v>1</v>
      </c>
      <c r="K301">
        <f>SmtRes!AE464</f>
        <v>398091.73</v>
      </c>
      <c r="L301">
        <f t="shared" si="20"/>
        <v>14.510443558499999</v>
      </c>
      <c r="M301">
        <f>SmtRes!AA464</f>
        <v>398091.73</v>
      </c>
      <c r="N301">
        <f t="shared" si="21"/>
        <v>14.510443558499999</v>
      </c>
      <c r="O301">
        <f>SmtRes!X464</f>
        <v>-1979692298</v>
      </c>
      <c r="P301">
        <v>-1688540978</v>
      </c>
      <c r="Q301">
        <v>1388669198</v>
      </c>
    </row>
    <row r="302" spans="1:17" x14ac:dyDescent="0.2">
      <c r="A302">
        <f>Source!A728</f>
        <v>17</v>
      </c>
      <c r="C302">
        <v>3</v>
      </c>
      <c r="D302">
        <v>0</v>
      </c>
      <c r="E302">
        <f>SmtRes!AV463</f>
        <v>0</v>
      </c>
      <c r="F302" t="str">
        <f>SmtRes!I463</f>
        <v>21.1-25-407</v>
      </c>
      <c r="G302" t="str">
        <f>SmtRes!K463</f>
        <v>Шпатлевка масляно-клеевая универсальная</v>
      </c>
      <c r="H302" t="str">
        <f>SmtRes!O463</f>
        <v>т</v>
      </c>
      <c r="I302">
        <f>SmtRes!Y463*Source!I728</f>
        <v>9.6000000000000002E-5</v>
      </c>
      <c r="J302">
        <f>SmtRes!AO463</f>
        <v>1</v>
      </c>
      <c r="K302">
        <f>SmtRes!AE463</f>
        <v>15222.65</v>
      </c>
      <c r="L302">
        <f t="shared" si="20"/>
        <v>1.4613744</v>
      </c>
      <c r="M302">
        <f>SmtRes!AA463</f>
        <v>15222.65</v>
      </c>
      <c r="N302">
        <f t="shared" si="21"/>
        <v>1.4613744</v>
      </c>
      <c r="O302">
        <f>SmtRes!X463</f>
        <v>843538113</v>
      </c>
      <c r="P302">
        <v>-1383085302</v>
      </c>
      <c r="Q302">
        <v>-41669266</v>
      </c>
    </row>
    <row r="303" spans="1:17" x14ac:dyDescent="0.2">
      <c r="A303">
        <f>Source!A728</f>
        <v>17</v>
      </c>
      <c r="C303">
        <v>3</v>
      </c>
      <c r="D303">
        <v>0</v>
      </c>
      <c r="E303">
        <f>SmtRes!AV462</f>
        <v>0</v>
      </c>
      <c r="F303" t="str">
        <f>SmtRes!I462</f>
        <v>21.1-25-388</v>
      </c>
      <c r="G303" t="str">
        <f>SmtRes!K462</f>
        <v>Шкурка шлифовальная на бумажной основе</v>
      </c>
      <c r="H303" t="str">
        <f>SmtRes!O462</f>
        <v>м2</v>
      </c>
      <c r="I303">
        <f>SmtRes!Y462*Source!I728</f>
        <v>1.2E-2</v>
      </c>
      <c r="J303">
        <f>SmtRes!AO462</f>
        <v>1</v>
      </c>
      <c r="K303">
        <f>SmtRes!AE462</f>
        <v>165.36</v>
      </c>
      <c r="L303">
        <f t="shared" si="20"/>
        <v>1.9843200000000003</v>
      </c>
      <c r="M303">
        <f>SmtRes!AA462</f>
        <v>165.36</v>
      </c>
      <c r="N303">
        <f t="shared" si="21"/>
        <v>1.9843200000000003</v>
      </c>
      <c r="O303">
        <f>SmtRes!X462</f>
        <v>899841616</v>
      </c>
      <c r="P303">
        <v>1317348351</v>
      </c>
      <c r="Q303">
        <v>-1502172731</v>
      </c>
    </row>
    <row r="304" spans="1:17" x14ac:dyDescent="0.2">
      <c r="A304">
        <f>Source!A728</f>
        <v>17</v>
      </c>
      <c r="C304">
        <v>3</v>
      </c>
      <c r="D304">
        <v>0</v>
      </c>
      <c r="E304">
        <f>SmtRes!AV461</f>
        <v>0</v>
      </c>
      <c r="F304" t="str">
        <f>SmtRes!I461</f>
        <v>21.1-25-193</v>
      </c>
      <c r="G304" t="str">
        <f>SmtRes!K461</f>
        <v>Мыло твердое</v>
      </c>
      <c r="H304" t="str">
        <f>SmtRes!O461</f>
        <v>т</v>
      </c>
      <c r="I304">
        <f>SmtRes!Y461*Source!I728</f>
        <v>9.6000000000000013E-6</v>
      </c>
      <c r="J304">
        <f>SmtRes!AO461</f>
        <v>1</v>
      </c>
      <c r="K304">
        <f>SmtRes!AE461</f>
        <v>35067.730000000003</v>
      </c>
      <c r="L304">
        <f t="shared" si="20"/>
        <v>0.33665020800000006</v>
      </c>
      <c r="M304">
        <f>SmtRes!AA461</f>
        <v>35067.730000000003</v>
      </c>
      <c r="N304">
        <f t="shared" si="21"/>
        <v>0.33665020800000006</v>
      </c>
      <c r="O304">
        <f>SmtRes!X461</f>
        <v>-1485000216</v>
      </c>
      <c r="P304">
        <v>-1580368824</v>
      </c>
      <c r="Q304">
        <v>-1643172182</v>
      </c>
    </row>
    <row r="305" spans="1:17" x14ac:dyDescent="0.2">
      <c r="A305">
        <f>Source!A728</f>
        <v>17</v>
      </c>
      <c r="C305">
        <v>3</v>
      </c>
      <c r="D305">
        <v>0</v>
      </c>
      <c r="E305">
        <f>SmtRes!AV460</f>
        <v>0</v>
      </c>
      <c r="F305" t="str">
        <f>SmtRes!I460</f>
        <v>21.1-25-187</v>
      </c>
      <c r="G305" t="str">
        <f>SmtRes!K460</f>
        <v>Мел молотый</v>
      </c>
      <c r="H305" t="str">
        <f>SmtRes!O460</f>
        <v>т</v>
      </c>
      <c r="I305">
        <f>SmtRes!Y460*Source!I728</f>
        <v>1.7999999999999998E-4</v>
      </c>
      <c r="J305">
        <f>SmtRes!AO460</f>
        <v>1</v>
      </c>
      <c r="K305">
        <f>SmtRes!AE460</f>
        <v>2393.4699999999998</v>
      </c>
      <c r="L305">
        <f t="shared" si="20"/>
        <v>0.43082459999999995</v>
      </c>
      <c r="M305">
        <f>SmtRes!AA460</f>
        <v>2393.4699999999998</v>
      </c>
      <c r="N305">
        <f t="shared" si="21"/>
        <v>0.43082459999999995</v>
      </c>
      <c r="O305">
        <f>SmtRes!X460</f>
        <v>-1580207076</v>
      </c>
      <c r="P305">
        <v>1646003502</v>
      </c>
      <c r="Q305">
        <v>747461031</v>
      </c>
    </row>
    <row r="306" spans="1:17" x14ac:dyDescent="0.2">
      <c r="A306">
        <f>Source!A728</f>
        <v>17</v>
      </c>
      <c r="C306">
        <v>3</v>
      </c>
      <c r="D306">
        <v>0</v>
      </c>
      <c r="E306">
        <f>SmtRes!AV459</f>
        <v>0</v>
      </c>
      <c r="F306" t="str">
        <f>SmtRes!I459</f>
        <v>21.1-25-13</v>
      </c>
      <c r="G306" t="str">
        <f>SmtRes!K459</f>
        <v>Вода</v>
      </c>
      <c r="H306" t="str">
        <f>SmtRes!O459</f>
        <v>м3</v>
      </c>
      <c r="I306">
        <f>SmtRes!Y459*Source!I728</f>
        <v>3.5999999999999999E-3</v>
      </c>
      <c r="J306">
        <f>SmtRes!AO459</f>
        <v>1</v>
      </c>
      <c r="K306">
        <f>SmtRes!AE459</f>
        <v>29.98</v>
      </c>
      <c r="L306">
        <f t="shared" si="20"/>
        <v>0.107928</v>
      </c>
      <c r="M306">
        <f>SmtRes!AA459</f>
        <v>29.98</v>
      </c>
      <c r="N306">
        <f t="shared" si="21"/>
        <v>0.107928</v>
      </c>
      <c r="O306">
        <f>SmtRes!X459</f>
        <v>1653821073</v>
      </c>
      <c r="P306">
        <v>1029078353</v>
      </c>
      <c r="Q306">
        <v>311962904</v>
      </c>
    </row>
    <row r="307" spans="1:17" x14ac:dyDescent="0.2">
      <c r="A307">
        <f>Source!A729</f>
        <v>17</v>
      </c>
      <c r="C307">
        <v>3</v>
      </c>
      <c r="D307">
        <v>0</v>
      </c>
      <c r="E307">
        <f>SmtRes!AV467</f>
        <v>0</v>
      </c>
      <c r="F307" t="str">
        <f>SmtRes!I467</f>
        <v>21.1-9-7</v>
      </c>
      <c r="G307" t="str">
        <f>SmtRes!K467</f>
        <v>Бруски твердых лиственных пород обрезные, длина 2-6,5 м, сорт III, толщина 32-75 мм</v>
      </c>
      <c r="H307" t="str">
        <f>SmtRes!O467</f>
        <v>м3</v>
      </c>
      <c r="I307">
        <f>SmtRes!Y467*Source!I729</f>
        <v>1.2E-2</v>
      </c>
      <c r="J307">
        <f>SmtRes!AO467</f>
        <v>1</v>
      </c>
      <c r="K307">
        <f>SmtRes!AE467</f>
        <v>22400.7</v>
      </c>
      <c r="L307">
        <f t="shared" si="20"/>
        <v>268.80840000000001</v>
      </c>
      <c r="M307">
        <f>SmtRes!AA467</f>
        <v>22400.7</v>
      </c>
      <c r="N307">
        <f t="shared" si="21"/>
        <v>268.80840000000001</v>
      </c>
      <c r="O307">
        <f>SmtRes!X467</f>
        <v>-1598522892</v>
      </c>
      <c r="P307">
        <v>415069358</v>
      </c>
      <c r="Q307">
        <v>1451454322</v>
      </c>
    </row>
    <row r="308" spans="1:17" x14ac:dyDescent="0.2">
      <c r="A308">
        <f>Source!A730</f>
        <v>17</v>
      </c>
      <c r="C308">
        <v>3</v>
      </c>
      <c r="D308">
        <v>0</v>
      </c>
      <c r="E308">
        <f>SmtRes!AV471</f>
        <v>0</v>
      </c>
      <c r="F308" t="str">
        <f>SmtRes!I471</f>
        <v>21.9-12-43</v>
      </c>
      <c r="G308" t="str">
        <f>SmtRes!K471</f>
        <v>Наличники хвойных пород, проолифленные, сечение 74х13 мм</v>
      </c>
      <c r="H308" t="str">
        <f>SmtRes!O471</f>
        <v>м</v>
      </c>
      <c r="I308">
        <f>SmtRes!Y471*Source!I730</f>
        <v>5.72</v>
      </c>
      <c r="J308">
        <f>SmtRes!AO471</f>
        <v>1</v>
      </c>
      <c r="K308">
        <f>SmtRes!AE471</f>
        <v>38.049999999999997</v>
      </c>
      <c r="L308">
        <f t="shared" si="20"/>
        <v>217.64599999999999</v>
      </c>
      <c r="M308">
        <f>SmtRes!AA471</f>
        <v>38.049999999999997</v>
      </c>
      <c r="N308">
        <f t="shared" si="21"/>
        <v>217.64599999999999</v>
      </c>
      <c r="O308">
        <f>SmtRes!X471</f>
        <v>1178497843</v>
      </c>
      <c r="P308">
        <v>-398922044</v>
      </c>
      <c r="Q308">
        <v>-614652598</v>
      </c>
    </row>
    <row r="309" spans="1:17" x14ac:dyDescent="0.2">
      <c r="A309">
        <f>Source!A730</f>
        <v>17</v>
      </c>
      <c r="C309">
        <v>3</v>
      </c>
      <c r="D309">
        <v>0</v>
      </c>
      <c r="E309">
        <f>SmtRes!AV470</f>
        <v>0</v>
      </c>
      <c r="F309" t="str">
        <f>SmtRes!I470</f>
        <v>21.1-11-46</v>
      </c>
      <c r="G309" t="str">
        <f>SmtRes!K470</f>
        <v>Гвозди строительные</v>
      </c>
      <c r="H309" t="str">
        <f>SmtRes!O470</f>
        <v>т</v>
      </c>
      <c r="I309">
        <f>SmtRes!Y470*Source!I730</f>
        <v>1.8199999999999999E-5</v>
      </c>
      <c r="J309">
        <f>SmtRes!AO470</f>
        <v>1</v>
      </c>
      <c r="K309">
        <f>SmtRes!AE470</f>
        <v>45454.3</v>
      </c>
      <c r="L309">
        <f t="shared" si="20"/>
        <v>0.82726825999999998</v>
      </c>
      <c r="M309">
        <f>SmtRes!AA470</f>
        <v>45454.3</v>
      </c>
      <c r="N309">
        <f t="shared" si="21"/>
        <v>0.82726825999999998</v>
      </c>
      <c r="O309">
        <f>SmtRes!X470</f>
        <v>1574046373</v>
      </c>
      <c r="P309">
        <v>1941899885</v>
      </c>
      <c r="Q309">
        <v>1158301771</v>
      </c>
    </row>
    <row r="310" spans="1:17" x14ac:dyDescent="0.2">
      <c r="A310">
        <f>Source!A731</f>
        <v>17</v>
      </c>
      <c r="C310">
        <v>3</v>
      </c>
      <c r="D310">
        <v>0</v>
      </c>
      <c r="E310">
        <f>SmtRes!AV477</f>
        <v>0</v>
      </c>
      <c r="F310" t="str">
        <f>SmtRes!I477</f>
        <v>21.1-6-168</v>
      </c>
      <c r="G310" t="str">
        <f>SmtRes!K477</f>
        <v>Грунтовка водно-дисперсионная бутадиен-стирольная, марка ПУ-1</v>
      </c>
      <c r="H310" t="str">
        <f>SmtRes!O477</f>
        <v>т</v>
      </c>
      <c r="I310">
        <f>SmtRes!Y477*Source!I731</f>
        <v>1.2014999999999999E-4</v>
      </c>
      <c r="J310">
        <f>SmtRes!AO477</f>
        <v>1</v>
      </c>
      <c r="K310">
        <f>SmtRes!AE477</f>
        <v>44723.95</v>
      </c>
      <c r="L310">
        <f t="shared" si="20"/>
        <v>5.3735825924999991</v>
      </c>
      <c r="M310">
        <f>SmtRes!AA477</f>
        <v>44723.95</v>
      </c>
      <c r="N310">
        <f t="shared" si="21"/>
        <v>5.3735825924999991</v>
      </c>
      <c r="O310">
        <f>SmtRes!X477</f>
        <v>207407430</v>
      </c>
      <c r="P310">
        <v>49714754</v>
      </c>
      <c r="Q310">
        <v>-456190001</v>
      </c>
    </row>
    <row r="311" spans="1:17" x14ac:dyDescent="0.2">
      <c r="A311">
        <f>Source!A731</f>
        <v>17</v>
      </c>
      <c r="C311">
        <v>3</v>
      </c>
      <c r="D311">
        <v>0</v>
      </c>
      <c r="E311">
        <f>SmtRes!AV476</f>
        <v>0</v>
      </c>
      <c r="F311" t="str">
        <f>SmtRes!I476</f>
        <v>21.1-25-81</v>
      </c>
      <c r="G311" t="str">
        <f>SmtRes!K476</f>
        <v>Клей "ПВА"</v>
      </c>
      <c r="H311" t="str">
        <f>SmtRes!O476</f>
        <v>т</v>
      </c>
      <c r="I311">
        <f>SmtRes!Y476*Source!I731</f>
        <v>4.0499999999999998E-4</v>
      </c>
      <c r="J311">
        <f>SmtRes!AO476</f>
        <v>1</v>
      </c>
      <c r="K311">
        <f>SmtRes!AE476</f>
        <v>59188.35</v>
      </c>
      <c r="L311">
        <f t="shared" si="20"/>
        <v>23.971281749999999</v>
      </c>
      <c r="M311">
        <f>SmtRes!AA476</f>
        <v>59188.35</v>
      </c>
      <c r="N311">
        <f t="shared" si="21"/>
        <v>23.971281749999999</v>
      </c>
      <c r="O311">
        <f>SmtRes!X476</f>
        <v>-836437113</v>
      </c>
      <c r="P311">
        <v>1363071299</v>
      </c>
      <c r="Q311">
        <v>643823644</v>
      </c>
    </row>
    <row r="312" spans="1:17" x14ac:dyDescent="0.2">
      <c r="A312">
        <f>Source!A731</f>
        <v>17</v>
      </c>
      <c r="C312">
        <v>3</v>
      </c>
      <c r="D312">
        <v>0</v>
      </c>
      <c r="E312">
        <f>SmtRes!AV475</f>
        <v>0</v>
      </c>
      <c r="F312" t="str">
        <f>SmtRes!I475</f>
        <v>21.1-25-231</v>
      </c>
      <c r="G312" t="str">
        <f>SmtRes!K475</f>
        <v>Пластик бумажнослоистый декоративный, однотонный, толщина 1,3 мм</v>
      </c>
      <c r="H312" t="str">
        <f>SmtRes!O475</f>
        <v>м2</v>
      </c>
      <c r="I312">
        <f>SmtRes!Y475*Source!I731</f>
        <v>1.4175</v>
      </c>
      <c r="J312">
        <f>SmtRes!AO475</f>
        <v>1</v>
      </c>
      <c r="K312">
        <f>SmtRes!AE475</f>
        <v>566.95000000000005</v>
      </c>
      <c r="L312">
        <f t="shared" si="20"/>
        <v>803.65162500000008</v>
      </c>
      <c r="M312">
        <f>SmtRes!AA475</f>
        <v>566.95000000000005</v>
      </c>
      <c r="N312">
        <f t="shared" si="21"/>
        <v>803.65162500000008</v>
      </c>
      <c r="O312">
        <f>SmtRes!X475</f>
        <v>-1886260957</v>
      </c>
      <c r="P312">
        <v>1832922052</v>
      </c>
      <c r="Q312">
        <v>1972618524</v>
      </c>
    </row>
    <row r="313" spans="1:17" x14ac:dyDescent="0.2">
      <c r="A313">
        <f>Source!A731</f>
        <v>17</v>
      </c>
      <c r="C313">
        <v>3</v>
      </c>
      <c r="D313">
        <v>0</v>
      </c>
      <c r="E313">
        <f>SmtRes!AV474</f>
        <v>0</v>
      </c>
      <c r="F313" t="str">
        <f>SmtRes!I474</f>
        <v>21.1-20-7</v>
      </c>
      <c r="G313" t="str">
        <f>SmtRes!K474</f>
        <v>Ветошь</v>
      </c>
      <c r="H313" t="str">
        <f>SmtRes!O474</f>
        <v>кг</v>
      </c>
      <c r="I313">
        <f>SmtRes!Y474*Source!I731</f>
        <v>2.7000000000000001E-3</v>
      </c>
      <c r="J313">
        <f>SmtRes!AO474</f>
        <v>1</v>
      </c>
      <c r="K313">
        <f>SmtRes!AE474</f>
        <v>28.66</v>
      </c>
      <c r="L313">
        <f t="shared" si="20"/>
        <v>7.7382000000000006E-2</v>
      </c>
      <c r="M313">
        <f>SmtRes!AA474</f>
        <v>28.66</v>
      </c>
      <c r="N313">
        <f t="shared" si="21"/>
        <v>7.7382000000000006E-2</v>
      </c>
      <c r="O313">
        <f>SmtRes!X474</f>
        <v>-613561335</v>
      </c>
      <c r="P313">
        <v>1198111763</v>
      </c>
      <c r="Q313">
        <v>1578595315</v>
      </c>
    </row>
    <row r="314" spans="1:17" x14ac:dyDescent="0.2">
      <c r="A314">
        <f>Source!A732</f>
        <v>17</v>
      </c>
      <c r="C314">
        <v>3</v>
      </c>
      <c r="D314">
        <v>0</v>
      </c>
      <c r="E314">
        <f>SmtRes!AV485</f>
        <v>0</v>
      </c>
      <c r="F314" t="str">
        <f>SmtRes!I485</f>
        <v>21.3-2-109</v>
      </c>
      <c r="G314" t="str">
        <f>SmtRes!K485</f>
        <v>Смеси сухие фуговочные для заделки швов между плитками (различная цветовая гамма): В7,5 (М100), F50, крупность заполнителя 0,3 мм</v>
      </c>
      <c r="H314" t="str">
        <f>SmtRes!O485</f>
        <v>т</v>
      </c>
      <c r="I314">
        <f>SmtRes!Y485*Source!I732</f>
        <v>1.5456000000000001E-3</v>
      </c>
      <c r="J314">
        <f>SmtRes!AO485</f>
        <v>1</v>
      </c>
      <c r="K314">
        <f>SmtRes!AE485</f>
        <v>22088.45</v>
      </c>
      <c r="L314">
        <f t="shared" si="20"/>
        <v>34.139908320000004</v>
      </c>
      <c r="M314">
        <f>SmtRes!AA485</f>
        <v>22088.45</v>
      </c>
      <c r="N314">
        <f t="shared" si="21"/>
        <v>34.139908320000004</v>
      </c>
      <c r="O314">
        <f>SmtRes!X485</f>
        <v>-1483621562</v>
      </c>
      <c r="P314">
        <v>-2080033047</v>
      </c>
      <c r="Q314">
        <v>1519888659</v>
      </c>
    </row>
    <row r="315" spans="1:17" x14ac:dyDescent="0.2">
      <c r="A315">
        <f>Source!A732</f>
        <v>17</v>
      </c>
      <c r="C315">
        <v>3</v>
      </c>
      <c r="D315">
        <v>0</v>
      </c>
      <c r="E315">
        <f>SmtRes!AV484</f>
        <v>0</v>
      </c>
      <c r="F315" t="str">
        <f>SmtRes!I484</f>
        <v>21.3-2-107</v>
      </c>
      <c r="G315" t="str">
        <f>SmtRes!K484</f>
        <v>Смеси сухие цементно-песчаные, клеевые для плиточных работ: В12,5 (М150), F50, крупность заполнителя не более 0,5 мм</v>
      </c>
      <c r="H315" t="str">
        <f>SmtRes!O484</f>
        <v>т</v>
      </c>
      <c r="I315">
        <f>SmtRes!Y484*Source!I732</f>
        <v>1.8997999999999998E-2</v>
      </c>
      <c r="J315">
        <f>SmtRes!AO484</f>
        <v>1</v>
      </c>
      <c r="K315">
        <f>SmtRes!AE484</f>
        <v>8102.61</v>
      </c>
      <c r="L315">
        <f t="shared" si="20"/>
        <v>153.93338477999998</v>
      </c>
      <c r="M315">
        <f>SmtRes!AA484</f>
        <v>8102.61</v>
      </c>
      <c r="N315">
        <f t="shared" si="21"/>
        <v>153.93338477999998</v>
      </c>
      <c r="O315">
        <f>SmtRes!X484</f>
        <v>-119176890</v>
      </c>
      <c r="P315">
        <v>-353685865</v>
      </c>
      <c r="Q315">
        <v>1690500179</v>
      </c>
    </row>
    <row r="316" spans="1:17" x14ac:dyDescent="0.2">
      <c r="A316">
        <f>Source!A732</f>
        <v>17</v>
      </c>
      <c r="C316">
        <v>3</v>
      </c>
      <c r="D316">
        <v>0</v>
      </c>
      <c r="E316">
        <f>SmtRes!AV483</f>
        <v>0</v>
      </c>
      <c r="F316" t="str">
        <f>SmtRes!I483</f>
        <v>21.1-6-11</v>
      </c>
      <c r="G316" t="str">
        <f>SmtRes!K483</f>
        <v>Грунтовка акриловая на латексной основе, марка "Грундирмиттель"</v>
      </c>
      <c r="H316" t="str">
        <f>SmtRes!O483</f>
        <v>т</v>
      </c>
      <c r="I316">
        <f>SmtRes!Y483*Source!I732</f>
        <v>3.2200000000000002E-4</v>
      </c>
      <c r="J316">
        <f>SmtRes!AO483</f>
        <v>1</v>
      </c>
      <c r="K316">
        <f>SmtRes!AE483</f>
        <v>108319.66</v>
      </c>
      <c r="L316">
        <f t="shared" si="20"/>
        <v>34.878930520000004</v>
      </c>
      <c r="M316">
        <f>SmtRes!AA483</f>
        <v>108319.66</v>
      </c>
      <c r="N316">
        <f t="shared" si="21"/>
        <v>34.878930520000004</v>
      </c>
      <c r="O316">
        <f>SmtRes!X483</f>
        <v>-1047297428</v>
      </c>
      <c r="P316">
        <v>-252857835</v>
      </c>
      <c r="Q316">
        <v>424128474</v>
      </c>
    </row>
    <row r="317" spans="1:17" x14ac:dyDescent="0.2">
      <c r="A317">
        <f>Source!A732</f>
        <v>17</v>
      </c>
      <c r="C317">
        <v>3</v>
      </c>
      <c r="D317">
        <v>0</v>
      </c>
      <c r="E317">
        <f>SmtRes!AV482</f>
        <v>0</v>
      </c>
      <c r="F317" t="str">
        <f>SmtRes!I482</f>
        <v>21.1-5-13</v>
      </c>
      <c r="G317" t="str">
        <f>SmtRes!K482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317" t="str">
        <f>SmtRes!O482</f>
        <v>м2</v>
      </c>
      <c r="I317">
        <f>SmtRes!Y482*Source!I732</f>
        <v>3.2843999999999998</v>
      </c>
      <c r="J317">
        <f>SmtRes!AO482</f>
        <v>1</v>
      </c>
      <c r="K317">
        <f>SmtRes!AE482</f>
        <v>633.91</v>
      </c>
      <c r="L317">
        <f t="shared" si="20"/>
        <v>2082.0140039999997</v>
      </c>
      <c r="M317">
        <f>SmtRes!AA482</f>
        <v>633.91</v>
      </c>
      <c r="N317">
        <f t="shared" si="21"/>
        <v>2082.0140039999997</v>
      </c>
      <c r="O317">
        <f>SmtRes!X482</f>
        <v>496570782</v>
      </c>
      <c r="P317">
        <v>468681185</v>
      </c>
      <c r="Q317">
        <v>-98725608</v>
      </c>
    </row>
    <row r="318" spans="1:17" x14ac:dyDescent="0.2">
      <c r="A318">
        <f>Source!A732</f>
        <v>17</v>
      </c>
      <c r="C318">
        <v>3</v>
      </c>
      <c r="D318">
        <v>0</v>
      </c>
      <c r="E318">
        <f>SmtRes!AV481</f>
        <v>0</v>
      </c>
      <c r="F318" t="str">
        <f>SmtRes!I481</f>
        <v>21.1-25-13</v>
      </c>
      <c r="G318" t="str">
        <f>SmtRes!K481</f>
        <v>Вода</v>
      </c>
      <c r="H318" t="str">
        <f>SmtRes!O481</f>
        <v>м3</v>
      </c>
      <c r="I318">
        <f>SmtRes!Y481*Source!I732</f>
        <v>5.3452000000000005E-3</v>
      </c>
      <c r="J318">
        <f>SmtRes!AO481</f>
        <v>1</v>
      </c>
      <c r="K318">
        <f>SmtRes!AE481</f>
        <v>29.98</v>
      </c>
      <c r="L318">
        <f t="shared" si="20"/>
        <v>0.16024909600000001</v>
      </c>
      <c r="M318">
        <f>SmtRes!AA481</f>
        <v>29.98</v>
      </c>
      <c r="N318">
        <f t="shared" si="21"/>
        <v>0.16024909600000001</v>
      </c>
      <c r="O318">
        <f>SmtRes!X481</f>
        <v>1653821073</v>
      </c>
      <c r="P318">
        <v>1029078353</v>
      </c>
      <c r="Q318">
        <v>311962904</v>
      </c>
    </row>
    <row r="319" spans="1:17" x14ac:dyDescent="0.2">
      <c r="A319">
        <f>Source!A733</f>
        <v>17</v>
      </c>
      <c r="C319">
        <v>3</v>
      </c>
      <c r="D319">
        <v>0</v>
      </c>
      <c r="E319">
        <f>SmtRes!AV487</f>
        <v>0</v>
      </c>
      <c r="F319" t="str">
        <f>SmtRes!I487</f>
        <v>21.3-2-3</v>
      </c>
      <c r="G319" t="str">
        <f>SmtRes!K487</f>
        <v>Раствор известковый, марка 4</v>
      </c>
      <c r="H319" t="str">
        <f>SmtRes!O487</f>
        <v>м3</v>
      </c>
      <c r="I319">
        <f>SmtRes!Y487*Source!I733</f>
        <v>8.0999999999999996E-4</v>
      </c>
      <c r="J319">
        <f>SmtRes!AO487</f>
        <v>1</v>
      </c>
      <c r="K319">
        <f>SmtRes!AE487</f>
        <v>3388.43</v>
      </c>
      <c r="L319">
        <f t="shared" si="20"/>
        <v>2.7446282999999996</v>
      </c>
      <c r="M319">
        <f>SmtRes!AA487</f>
        <v>3388.43</v>
      </c>
      <c r="N319">
        <f t="shared" si="21"/>
        <v>2.7446282999999996</v>
      </c>
      <c r="O319">
        <f>SmtRes!X487</f>
        <v>2145706081</v>
      </c>
      <c r="P319">
        <v>1387758374</v>
      </c>
      <c r="Q319">
        <v>-1961902484</v>
      </c>
    </row>
    <row r="320" spans="1:17" x14ac:dyDescent="0.2">
      <c r="A320">
        <f>Source!A734</f>
        <v>17</v>
      </c>
      <c r="C320">
        <v>3</v>
      </c>
      <c r="D320">
        <v>0</v>
      </c>
      <c r="E320">
        <f>SmtRes!AV491</f>
        <v>0</v>
      </c>
      <c r="F320" t="str">
        <f>SmtRes!I491</f>
        <v>21.1-11-84</v>
      </c>
      <c r="G320" t="str">
        <f>SmtRes!K491</f>
        <v>Поковки строительные (скобы, закрепы, хомуты) простые, масса 1,8 кг</v>
      </c>
      <c r="H320" t="str">
        <f>SmtRes!O491</f>
        <v>т</v>
      </c>
      <c r="I320">
        <f>SmtRes!Y491*Source!I734</f>
        <v>1.8719999999999997E-3</v>
      </c>
      <c r="J320">
        <f>SmtRes!AO491</f>
        <v>1</v>
      </c>
      <c r="K320">
        <f>SmtRes!AE491</f>
        <v>39990.42</v>
      </c>
      <c r="L320">
        <f t="shared" si="20"/>
        <v>74.86206623999999</v>
      </c>
      <c r="M320">
        <f>SmtRes!AA491</f>
        <v>39990.42</v>
      </c>
      <c r="N320">
        <f t="shared" si="21"/>
        <v>74.86206623999999</v>
      </c>
      <c r="O320">
        <f>SmtRes!X491</f>
        <v>-1253251386</v>
      </c>
      <c r="P320">
        <v>-372495666</v>
      </c>
      <c r="Q320">
        <v>2142060649</v>
      </c>
    </row>
    <row r="321" spans="1:17" x14ac:dyDescent="0.2">
      <c r="A321">
        <f>Source!A734</f>
        <v>17</v>
      </c>
      <c r="C321">
        <v>3</v>
      </c>
      <c r="D321">
        <v>0</v>
      </c>
      <c r="E321">
        <f>SmtRes!AV490</f>
        <v>0</v>
      </c>
      <c r="F321" t="str">
        <f>SmtRes!I490</f>
        <v>21.1-11-46</v>
      </c>
      <c r="G321" t="str">
        <f>SmtRes!K490</f>
        <v>Гвозди строительные</v>
      </c>
      <c r="H321" t="str">
        <f>SmtRes!O490</f>
        <v>т</v>
      </c>
      <c r="I321">
        <f>SmtRes!Y490*Source!I734</f>
        <v>3.6000000000000001E-5</v>
      </c>
      <c r="J321">
        <f>SmtRes!AO490</f>
        <v>1</v>
      </c>
      <c r="K321">
        <f>SmtRes!AE490</f>
        <v>45454.3</v>
      </c>
      <c r="L321">
        <f t="shared" si="20"/>
        <v>1.6363548000000001</v>
      </c>
      <c r="M321">
        <f>SmtRes!AA490</f>
        <v>45454.3</v>
      </c>
      <c r="N321">
        <f t="shared" si="21"/>
        <v>1.6363548000000001</v>
      </c>
      <c r="O321">
        <f>SmtRes!X490</f>
        <v>1574046373</v>
      </c>
      <c r="P321">
        <v>1941899885</v>
      </c>
      <c r="Q321">
        <v>1158301771</v>
      </c>
    </row>
    <row r="322" spans="1:17" x14ac:dyDescent="0.2">
      <c r="A322">
        <f>Source!A734</f>
        <v>17</v>
      </c>
      <c r="C322">
        <v>3</v>
      </c>
      <c r="D322">
        <v>0</v>
      </c>
      <c r="E322">
        <f>SmtRes!AV489</f>
        <v>0</v>
      </c>
      <c r="F322" t="str">
        <f>SmtRes!I489</f>
        <v>21.1-10-165</v>
      </c>
      <c r="G322" t="str">
        <f>SmtRes!K489</f>
        <v>Сталь листовая, оцинкованная, толщина 0,5 мм</v>
      </c>
      <c r="H322" t="str">
        <f>SmtRes!O489</f>
        <v>т</v>
      </c>
      <c r="I322">
        <f>SmtRes!Y489*Source!I734</f>
        <v>1.6559999999999998E-2</v>
      </c>
      <c r="J322">
        <f>SmtRes!AO489</f>
        <v>1</v>
      </c>
      <c r="K322">
        <f>SmtRes!AE489</f>
        <v>50407.79</v>
      </c>
      <c r="L322">
        <f t="shared" si="20"/>
        <v>834.7530023999999</v>
      </c>
      <c r="M322">
        <f>SmtRes!AA489</f>
        <v>50407.79</v>
      </c>
      <c r="N322">
        <f t="shared" si="21"/>
        <v>834.7530023999999</v>
      </c>
      <c r="O322">
        <f>SmtRes!X489</f>
        <v>291612274</v>
      </c>
      <c r="P322">
        <v>2144629299</v>
      </c>
      <c r="Q322">
        <v>1272408942</v>
      </c>
    </row>
    <row r="323" spans="1:17" x14ac:dyDescent="0.2">
      <c r="A323">
        <f>Source!A735</f>
        <v>17</v>
      </c>
      <c r="C323">
        <v>3</v>
      </c>
      <c r="D323">
        <v>0</v>
      </c>
      <c r="E323">
        <f>SmtRes!AV497</f>
        <v>0</v>
      </c>
      <c r="F323" t="str">
        <f>SmtRes!I497</f>
        <v>21.7-1-60</v>
      </c>
      <c r="G323" t="str">
        <f>SmtRes!K497</f>
        <v>Профили повышенной жесткости ПО 90х40 мм из оцинкованной стали</v>
      </c>
      <c r="H323" t="str">
        <f>SmtRes!O497</f>
        <v>м</v>
      </c>
      <c r="I323">
        <f>SmtRes!Y497*Source!I735</f>
        <v>9.7199999999999989</v>
      </c>
      <c r="J323">
        <f>SmtRes!AO497</f>
        <v>1</v>
      </c>
      <c r="K323">
        <f>SmtRes!AE497</f>
        <v>96.14</v>
      </c>
      <c r="L323">
        <f t="shared" si="20"/>
        <v>934.48079999999993</v>
      </c>
      <c r="M323">
        <f>SmtRes!AA497</f>
        <v>96.14</v>
      </c>
      <c r="N323">
        <f t="shared" si="21"/>
        <v>934.48079999999993</v>
      </c>
      <c r="O323">
        <f>SmtRes!X497</f>
        <v>-27580499</v>
      </c>
      <c r="P323">
        <v>1821521329</v>
      </c>
      <c r="Q323">
        <v>-1217478526</v>
      </c>
    </row>
    <row r="324" spans="1:17" x14ac:dyDescent="0.2">
      <c r="A324">
        <f>Source!A735</f>
        <v>17</v>
      </c>
      <c r="C324">
        <v>3</v>
      </c>
      <c r="D324">
        <v>0</v>
      </c>
      <c r="E324">
        <f>SmtRes!AV496</f>
        <v>0</v>
      </c>
      <c r="F324" t="str">
        <f>SmtRes!I496</f>
        <v>21.1-3-60</v>
      </c>
      <c r="G324" t="str">
        <f>SmtRes!K496</f>
        <v>Пленка подкровельная гидроизоляционная антиконденсатная, марка "Ютакон"</v>
      </c>
      <c r="H324" t="str">
        <f>SmtRes!O496</f>
        <v>м2</v>
      </c>
      <c r="I324">
        <f>SmtRes!Y496*Source!I735</f>
        <v>4.1759999999999993</v>
      </c>
      <c r="J324">
        <f>SmtRes!AO496</f>
        <v>1</v>
      </c>
      <c r="K324">
        <f>SmtRes!AE496</f>
        <v>51.55</v>
      </c>
      <c r="L324">
        <f t="shared" ref="L324:L349" si="22">I324*K324</f>
        <v>215.27279999999996</v>
      </c>
      <c r="M324">
        <f>SmtRes!AA496</f>
        <v>51.55</v>
      </c>
      <c r="N324">
        <f t="shared" ref="N324:N349" si="23">I324*M324</f>
        <v>215.27279999999996</v>
      </c>
      <c r="O324">
        <f>SmtRes!X496</f>
        <v>-1693479582</v>
      </c>
      <c r="P324">
        <v>-864090262</v>
      </c>
      <c r="Q324">
        <v>851702835</v>
      </c>
    </row>
    <row r="325" spans="1:17" x14ac:dyDescent="0.2">
      <c r="A325">
        <f>Source!A735</f>
        <v>17</v>
      </c>
      <c r="C325">
        <v>3</v>
      </c>
      <c r="D325">
        <v>0</v>
      </c>
      <c r="E325">
        <f>SmtRes!AV495</f>
        <v>0</v>
      </c>
      <c r="F325" t="str">
        <f>SmtRes!I495</f>
        <v>21.1-11-129</v>
      </c>
      <c r="G325" t="str">
        <f>SmtRes!K495</f>
        <v>Шурупы-саморезы с полусферической головкой, с прессшайбой, наконечник острый, оцинкованные, размер 4,2х16 мм, для крепления листового металла</v>
      </c>
      <c r="H325" t="str">
        <f>SmtRes!O495</f>
        <v>100 шт.</v>
      </c>
      <c r="I325">
        <f>SmtRes!Y495*Source!I735</f>
        <v>0.64799999999999991</v>
      </c>
      <c r="J325">
        <f>SmtRes!AO495</f>
        <v>1</v>
      </c>
      <c r="K325">
        <f>SmtRes!AE495</f>
        <v>15.86</v>
      </c>
      <c r="L325">
        <f t="shared" si="22"/>
        <v>10.277279999999998</v>
      </c>
      <c r="M325">
        <f>SmtRes!AA495</f>
        <v>15.86</v>
      </c>
      <c r="N325">
        <f t="shared" si="23"/>
        <v>10.277279999999998</v>
      </c>
      <c r="O325">
        <f>SmtRes!X495</f>
        <v>608268562</v>
      </c>
      <c r="P325">
        <v>132271284</v>
      </c>
      <c r="Q325">
        <v>767512880</v>
      </c>
    </row>
    <row r="326" spans="1:17" x14ac:dyDescent="0.2">
      <c r="A326">
        <f>Source!A736</f>
        <v>17</v>
      </c>
      <c r="C326">
        <v>3</v>
      </c>
      <c r="D326">
        <v>0</v>
      </c>
      <c r="E326">
        <f>SmtRes!AV501</f>
        <v>0</v>
      </c>
      <c r="F326" t="str">
        <f>SmtRes!I501</f>
        <v>21.1-11-83</v>
      </c>
      <c r="G326" t="str">
        <f>SmtRes!K501</f>
        <v>Поковки строительные (скобы, закрепы, хомуты) оцинкованные, масса от 2,5 до 4,0 кг</v>
      </c>
      <c r="H326" t="str">
        <f>SmtRes!O501</f>
        <v>т</v>
      </c>
      <c r="I326">
        <f>SmtRes!Y501*Source!I736</f>
        <v>3.81E-3</v>
      </c>
      <c r="J326">
        <f>SmtRes!AO501</f>
        <v>1</v>
      </c>
      <c r="K326">
        <f>SmtRes!AE501</f>
        <v>44312.57</v>
      </c>
      <c r="L326">
        <f t="shared" si="22"/>
        <v>168.8308917</v>
      </c>
      <c r="M326">
        <f>SmtRes!AA501</f>
        <v>44312.57</v>
      </c>
      <c r="N326">
        <f t="shared" si="23"/>
        <v>168.8308917</v>
      </c>
      <c r="O326">
        <f>SmtRes!X501</f>
        <v>-1857621765</v>
      </c>
      <c r="P326">
        <v>-1342724737</v>
      </c>
      <c r="Q326">
        <v>1732956</v>
      </c>
    </row>
    <row r="327" spans="1:17" x14ac:dyDescent="0.2">
      <c r="A327">
        <f>Source!A736</f>
        <v>17</v>
      </c>
      <c r="C327">
        <v>3</v>
      </c>
      <c r="D327">
        <v>0</v>
      </c>
      <c r="E327">
        <f>SmtRes!AV500</f>
        <v>0</v>
      </c>
      <c r="F327" t="str">
        <f>SmtRes!I500</f>
        <v>21.1-11-46</v>
      </c>
      <c r="G327" t="str">
        <f>SmtRes!K500</f>
        <v>Гвозди строительные</v>
      </c>
      <c r="H327" t="str">
        <f>SmtRes!O500</f>
        <v>т</v>
      </c>
      <c r="I327">
        <f>SmtRes!Y500*Source!I736</f>
        <v>3.0000000000000001E-5</v>
      </c>
      <c r="J327">
        <f>SmtRes!AO500</f>
        <v>1</v>
      </c>
      <c r="K327">
        <f>SmtRes!AE500</f>
        <v>45454.3</v>
      </c>
      <c r="L327">
        <f t="shared" si="22"/>
        <v>1.3636290000000002</v>
      </c>
      <c r="M327">
        <f>SmtRes!AA500</f>
        <v>45454.3</v>
      </c>
      <c r="N327">
        <f t="shared" si="23"/>
        <v>1.3636290000000002</v>
      </c>
      <c r="O327">
        <f>SmtRes!X500</f>
        <v>1574046373</v>
      </c>
      <c r="P327">
        <v>1941899885</v>
      </c>
      <c r="Q327">
        <v>1158301771</v>
      </c>
    </row>
    <row r="328" spans="1:17" x14ac:dyDescent="0.2">
      <c r="A328">
        <f>Source!A736</f>
        <v>17</v>
      </c>
      <c r="C328">
        <v>3</v>
      </c>
      <c r="D328">
        <v>0</v>
      </c>
      <c r="E328">
        <f>SmtRes!AV499</f>
        <v>0</v>
      </c>
      <c r="F328" t="str">
        <f>SmtRes!I499</f>
        <v>21.1-10-165</v>
      </c>
      <c r="G328" t="str">
        <f>SmtRes!K499</f>
        <v>Сталь листовая, оцинкованная, толщина 0,5 мм</v>
      </c>
      <c r="H328" t="str">
        <f>SmtRes!O499</f>
        <v>т</v>
      </c>
      <c r="I328">
        <f>SmtRes!Y499*Source!I736</f>
        <v>8.3099999999999997E-3</v>
      </c>
      <c r="J328">
        <f>SmtRes!AO499</f>
        <v>1</v>
      </c>
      <c r="K328">
        <f>SmtRes!AE499</f>
        <v>50407.79</v>
      </c>
      <c r="L328">
        <f t="shared" si="22"/>
        <v>418.88873489999997</v>
      </c>
      <c r="M328">
        <f>SmtRes!AA499</f>
        <v>50407.79</v>
      </c>
      <c r="N328">
        <f t="shared" si="23"/>
        <v>418.88873489999997</v>
      </c>
      <c r="O328">
        <f>SmtRes!X499</f>
        <v>291612274</v>
      </c>
      <c r="P328">
        <v>2144629299</v>
      </c>
      <c r="Q328">
        <v>1272408942</v>
      </c>
    </row>
    <row r="329" spans="1:17" x14ac:dyDescent="0.2">
      <c r="A329">
        <f>Source!A737</f>
        <v>17</v>
      </c>
      <c r="C329">
        <v>3</v>
      </c>
      <c r="D329">
        <v>0</v>
      </c>
      <c r="E329">
        <f>SmtRes!AV507</f>
        <v>0</v>
      </c>
      <c r="F329" t="str">
        <f>SmtRes!I507</f>
        <v>21.7-11-9</v>
      </c>
      <c r="G329" t="str">
        <f>SmtRes!K507</f>
        <v>Профили стальные П-образные, окрашенные, сечение 60х27х0,7 мм</v>
      </c>
      <c r="H329" t="str">
        <f>SmtRes!O507</f>
        <v>м</v>
      </c>
      <c r="I329">
        <f>SmtRes!Y507*Source!I737</f>
        <v>3.06</v>
      </c>
      <c r="J329">
        <f>SmtRes!AO507</f>
        <v>1</v>
      </c>
      <c r="K329">
        <f>SmtRes!AE507</f>
        <v>104.32</v>
      </c>
      <c r="L329">
        <f t="shared" si="22"/>
        <v>319.2192</v>
      </c>
      <c r="M329">
        <f>SmtRes!AA507</f>
        <v>104.32</v>
      </c>
      <c r="N329">
        <f t="shared" si="23"/>
        <v>319.2192</v>
      </c>
      <c r="O329">
        <f>SmtRes!X507</f>
        <v>-857667456</v>
      </c>
      <c r="P329">
        <v>-1514817955</v>
      </c>
      <c r="Q329">
        <v>332586086</v>
      </c>
    </row>
    <row r="330" spans="1:17" x14ac:dyDescent="0.2">
      <c r="A330">
        <f>Source!A737</f>
        <v>17</v>
      </c>
      <c r="C330">
        <v>3</v>
      </c>
      <c r="D330">
        <v>0</v>
      </c>
      <c r="E330">
        <f>SmtRes!AV506</f>
        <v>0</v>
      </c>
      <c r="F330" t="str">
        <f>SmtRes!I506</f>
        <v>21.1-11-119</v>
      </c>
      <c r="G330" t="str">
        <f>SmtRes!K506</f>
        <v>Шурупы с потайной головкой, оцинкованные, размер 6х40 мм</v>
      </c>
      <c r="H330" t="str">
        <f>SmtRes!O506</f>
        <v>т</v>
      </c>
      <c r="I330">
        <f>SmtRes!Y506*Source!I737</f>
        <v>2.2499999999999998E-5</v>
      </c>
      <c r="J330">
        <f>SmtRes!AO506</f>
        <v>1</v>
      </c>
      <c r="K330">
        <f>SmtRes!AE506</f>
        <v>132427.31</v>
      </c>
      <c r="L330">
        <f t="shared" si="22"/>
        <v>2.9796144749999995</v>
      </c>
      <c r="M330">
        <f>SmtRes!AA506</f>
        <v>132427.31</v>
      </c>
      <c r="N330">
        <f t="shared" si="23"/>
        <v>2.9796144749999995</v>
      </c>
      <c r="O330">
        <f>SmtRes!X506</f>
        <v>1516977171</v>
      </c>
      <c r="P330">
        <v>750322410</v>
      </c>
      <c r="Q330">
        <v>-1665538999</v>
      </c>
    </row>
    <row r="331" spans="1:17" x14ac:dyDescent="0.2">
      <c r="A331">
        <f>Source!A737</f>
        <v>17</v>
      </c>
      <c r="C331">
        <v>3</v>
      </c>
      <c r="D331">
        <v>0</v>
      </c>
      <c r="E331">
        <f>SmtRes!AV505</f>
        <v>0</v>
      </c>
      <c r="F331" t="str">
        <f>SmtRes!I505</f>
        <v>21.1-10-168</v>
      </c>
      <c r="G331" t="str">
        <f>SmtRes!K505</f>
        <v>Сталь листовая, оцинкованная, толщина 0,9-1 мм</v>
      </c>
      <c r="H331" t="str">
        <f>SmtRes!O505</f>
        <v>т</v>
      </c>
      <c r="I331">
        <f>SmtRes!Y505*Source!I737</f>
        <v>1.2E-4</v>
      </c>
      <c r="J331">
        <f>SmtRes!AO505</f>
        <v>1</v>
      </c>
      <c r="K331">
        <f>SmtRes!AE505</f>
        <v>47211.72</v>
      </c>
      <c r="L331">
        <f t="shared" si="22"/>
        <v>5.6654064000000002</v>
      </c>
      <c r="M331">
        <f>SmtRes!AA505</f>
        <v>47211.72</v>
      </c>
      <c r="N331">
        <f t="shared" si="23"/>
        <v>5.6654064000000002</v>
      </c>
      <c r="O331">
        <f>SmtRes!X505</f>
        <v>1854816045</v>
      </c>
      <c r="P331">
        <v>-1459844247</v>
      </c>
      <c r="Q331">
        <v>2131116387</v>
      </c>
    </row>
    <row r="332" spans="1:17" x14ac:dyDescent="0.2">
      <c r="A332">
        <f>Source!A739</f>
        <v>17</v>
      </c>
      <c r="C332">
        <v>3</v>
      </c>
      <c r="D332">
        <v>0</v>
      </c>
      <c r="E332">
        <f>SmtRes!AV513</f>
        <v>0</v>
      </c>
      <c r="F332" t="str">
        <f>SmtRes!I513</f>
        <v>21.1-6-46</v>
      </c>
      <c r="G332" t="str">
        <f>SmtRes!K513</f>
        <v>Краски масляные жидкотертые цветные (готовые к употреблению) для наружных и внутренних работ, марка МА-15, сурик железный для окраски по металлу</v>
      </c>
      <c r="H332" t="str">
        <f>SmtRes!O513</f>
        <v>т</v>
      </c>
      <c r="I332">
        <f>SmtRes!Y513*Source!I739</f>
        <v>9.0000000000000006E-5</v>
      </c>
      <c r="J332">
        <f>SmtRes!AO513</f>
        <v>1</v>
      </c>
      <c r="K332">
        <f>SmtRes!AE513</f>
        <v>66674.02</v>
      </c>
      <c r="L332">
        <f t="shared" si="22"/>
        <v>6.0006618000000005</v>
      </c>
      <c r="M332">
        <f>SmtRes!AA513</f>
        <v>66674.02</v>
      </c>
      <c r="N332">
        <f t="shared" si="23"/>
        <v>6.0006618000000005</v>
      </c>
      <c r="O332">
        <f>SmtRes!X513</f>
        <v>1546269974</v>
      </c>
      <c r="P332">
        <v>865729862</v>
      </c>
      <c r="Q332">
        <v>-270743086</v>
      </c>
    </row>
    <row r="333" spans="1:17" x14ac:dyDescent="0.2">
      <c r="A333">
        <f>Source!A739</f>
        <v>17</v>
      </c>
      <c r="C333">
        <v>3</v>
      </c>
      <c r="D333">
        <v>0</v>
      </c>
      <c r="E333">
        <f>SmtRes!AV512</f>
        <v>0</v>
      </c>
      <c r="F333" t="str">
        <f>SmtRes!I512</f>
        <v>21.1-20-17</v>
      </c>
      <c r="G333" t="str">
        <f>SmtRes!K512</f>
        <v>Мешковина</v>
      </c>
      <c r="H333" t="str">
        <f>SmtRes!O512</f>
        <v>м2</v>
      </c>
      <c r="I333">
        <f>SmtRes!Y512*Source!I739</f>
        <v>0.36</v>
      </c>
      <c r="J333">
        <f>SmtRes!AO512</f>
        <v>1</v>
      </c>
      <c r="K333">
        <f>SmtRes!AE512</f>
        <v>63.78</v>
      </c>
      <c r="L333">
        <f t="shared" si="22"/>
        <v>22.960799999999999</v>
      </c>
      <c r="M333">
        <f>SmtRes!AA512</f>
        <v>63.78</v>
      </c>
      <c r="N333">
        <f t="shared" si="23"/>
        <v>22.960799999999999</v>
      </c>
      <c r="O333">
        <f>SmtRes!X512</f>
        <v>-1132375348</v>
      </c>
      <c r="P333">
        <v>2142568086</v>
      </c>
      <c r="Q333">
        <v>1376046708</v>
      </c>
    </row>
    <row r="334" spans="1:17" x14ac:dyDescent="0.2">
      <c r="A334">
        <f>Source!A739</f>
        <v>17</v>
      </c>
      <c r="C334">
        <v>3</v>
      </c>
      <c r="D334">
        <v>0</v>
      </c>
      <c r="E334">
        <f>SmtRes!AV511</f>
        <v>0</v>
      </c>
      <c r="F334" t="str">
        <f>SmtRes!I511</f>
        <v>21.1-11-46</v>
      </c>
      <c r="G334" t="str">
        <f>SmtRes!K511</f>
        <v>Гвозди строительные</v>
      </c>
      <c r="H334" t="str">
        <f>SmtRes!O511</f>
        <v>т</v>
      </c>
      <c r="I334">
        <f>SmtRes!Y511*Source!I739</f>
        <v>3.0000000000000001E-5</v>
      </c>
      <c r="J334">
        <f>SmtRes!AO511</f>
        <v>1</v>
      </c>
      <c r="K334">
        <f>SmtRes!AE511</f>
        <v>45454.3</v>
      </c>
      <c r="L334">
        <f t="shared" si="22"/>
        <v>1.3636290000000002</v>
      </c>
      <c r="M334">
        <f>SmtRes!AA511</f>
        <v>45454.3</v>
      </c>
      <c r="N334">
        <f t="shared" si="23"/>
        <v>1.3636290000000002</v>
      </c>
      <c r="O334">
        <f>SmtRes!X511</f>
        <v>1574046373</v>
      </c>
      <c r="P334">
        <v>1941899885</v>
      </c>
      <c r="Q334">
        <v>1158301771</v>
      </c>
    </row>
    <row r="335" spans="1:17" x14ac:dyDescent="0.2">
      <c r="A335">
        <f>Source!A739</f>
        <v>17</v>
      </c>
      <c r="C335">
        <v>3</v>
      </c>
      <c r="D335">
        <v>0</v>
      </c>
      <c r="E335">
        <f>SmtRes!AV510</f>
        <v>0</v>
      </c>
      <c r="F335" t="str">
        <f>SmtRes!I510</f>
        <v>21.1-11-14</v>
      </c>
      <c r="G335" t="str">
        <f>SmtRes!K510</f>
        <v>Болты строительные с гайками оцинкованные (10х100мм)</v>
      </c>
      <c r="H335" t="str">
        <f>SmtRes!O510</f>
        <v>т</v>
      </c>
      <c r="I335">
        <f>SmtRes!Y510*Source!I739</f>
        <v>1E-4</v>
      </c>
      <c r="J335">
        <f>SmtRes!AO510</f>
        <v>1</v>
      </c>
      <c r="K335">
        <f>SmtRes!AE510</f>
        <v>103889.61</v>
      </c>
      <c r="L335">
        <f t="shared" si="22"/>
        <v>10.388961</v>
      </c>
      <c r="M335">
        <f>SmtRes!AA510</f>
        <v>103889.61</v>
      </c>
      <c r="N335">
        <f t="shared" si="23"/>
        <v>10.388961</v>
      </c>
      <c r="O335">
        <f>SmtRes!X510</f>
        <v>-2013320754</v>
      </c>
      <c r="P335">
        <v>300758263</v>
      </c>
      <c r="Q335">
        <v>2133715171</v>
      </c>
    </row>
    <row r="336" spans="1:17" x14ac:dyDescent="0.2">
      <c r="A336">
        <f>Source!A739</f>
        <v>17</v>
      </c>
      <c r="C336">
        <v>3</v>
      </c>
      <c r="D336">
        <v>0</v>
      </c>
      <c r="E336">
        <f>SmtRes!AV509</f>
        <v>0</v>
      </c>
      <c r="F336" t="str">
        <f>SmtRes!I509</f>
        <v>21.1-10-165</v>
      </c>
      <c r="G336" t="str">
        <f>SmtRes!K509</f>
        <v>Сталь листовая, оцинкованная, толщина 0,5 мм</v>
      </c>
      <c r="H336" t="str">
        <f>SmtRes!O509</f>
        <v>т</v>
      </c>
      <c r="I336">
        <f>SmtRes!Y509*Source!I739</f>
        <v>7.11E-3</v>
      </c>
      <c r="J336">
        <f>SmtRes!AO509</f>
        <v>1</v>
      </c>
      <c r="K336">
        <f>SmtRes!AE509</f>
        <v>50407.79</v>
      </c>
      <c r="L336">
        <f t="shared" si="22"/>
        <v>358.39938690000002</v>
      </c>
      <c r="M336">
        <f>SmtRes!AA509</f>
        <v>50407.79</v>
      </c>
      <c r="N336">
        <f t="shared" si="23"/>
        <v>358.39938690000002</v>
      </c>
      <c r="O336">
        <f>SmtRes!X509</f>
        <v>291612274</v>
      </c>
      <c r="P336">
        <v>2144629299</v>
      </c>
      <c r="Q336">
        <v>1272408942</v>
      </c>
    </row>
    <row r="337" spans="1:17" x14ac:dyDescent="0.2">
      <c r="A337">
        <f>Source!A740</f>
        <v>17</v>
      </c>
      <c r="C337">
        <v>3</v>
      </c>
      <c r="D337">
        <v>0</v>
      </c>
      <c r="E337">
        <f>SmtRes!AV522</f>
        <v>0</v>
      </c>
      <c r="F337" t="str">
        <f>SmtRes!I522</f>
        <v>21.7-3-2</v>
      </c>
      <c r="G337" t="str">
        <f>SmtRes!K522</f>
        <v>Буры с победитовым наконечником, с хвостовиком SDS-plus, размеры 10х160 мм</v>
      </c>
      <c r="H337" t="str">
        <f>SmtRes!O522</f>
        <v>шт.</v>
      </c>
      <c r="I337">
        <f>SmtRes!Y522*Source!I740</f>
        <v>0.4</v>
      </c>
      <c r="J337">
        <f>SmtRes!AO522</f>
        <v>1</v>
      </c>
      <c r="K337">
        <f>SmtRes!AE522</f>
        <v>273.17</v>
      </c>
      <c r="L337">
        <f t="shared" si="22"/>
        <v>109.26800000000001</v>
      </c>
      <c r="M337">
        <f>SmtRes!AA522</f>
        <v>273.17</v>
      </c>
      <c r="N337">
        <f t="shared" si="23"/>
        <v>109.26800000000001</v>
      </c>
      <c r="O337">
        <f>SmtRes!X522</f>
        <v>-1130168552</v>
      </c>
      <c r="P337">
        <v>1552728395</v>
      </c>
      <c r="Q337">
        <v>-1010607277</v>
      </c>
    </row>
    <row r="338" spans="1:17" x14ac:dyDescent="0.2">
      <c r="A338">
        <f>Source!A740</f>
        <v>17</v>
      </c>
      <c r="C338">
        <v>3</v>
      </c>
      <c r="D338">
        <v>0</v>
      </c>
      <c r="E338">
        <f>SmtRes!AV521</f>
        <v>0</v>
      </c>
      <c r="F338" t="str">
        <f>SmtRes!I521</f>
        <v>21.21-5-61</v>
      </c>
      <c r="G338" t="str">
        <f>SmtRes!K521</f>
        <v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v>
      </c>
      <c r="H338" t="str">
        <f>SmtRes!O521</f>
        <v>шт.</v>
      </c>
      <c r="I338">
        <f>SmtRes!Y521*Source!I740</f>
        <v>0.4</v>
      </c>
      <c r="J338">
        <f>SmtRes!AO521</f>
        <v>1</v>
      </c>
      <c r="K338">
        <f>SmtRes!AE521</f>
        <v>18.09</v>
      </c>
      <c r="L338">
        <f t="shared" si="22"/>
        <v>7.2360000000000007</v>
      </c>
      <c r="M338">
        <f>SmtRes!AA521</f>
        <v>18.09</v>
      </c>
      <c r="N338">
        <f t="shared" si="23"/>
        <v>7.2360000000000007</v>
      </c>
      <c r="O338">
        <f>SmtRes!X521</f>
        <v>281288500</v>
      </c>
      <c r="P338">
        <v>168103979</v>
      </c>
      <c r="Q338">
        <v>1264674579</v>
      </c>
    </row>
    <row r="339" spans="1:17" x14ac:dyDescent="0.2">
      <c r="A339">
        <f>Source!A740</f>
        <v>17</v>
      </c>
      <c r="C339">
        <v>3</v>
      </c>
      <c r="D339">
        <v>0</v>
      </c>
      <c r="E339">
        <f>SmtRes!AV520</f>
        <v>0</v>
      </c>
      <c r="F339" t="str">
        <f>SmtRes!I520</f>
        <v>21.21-5-314</v>
      </c>
      <c r="G339" t="str">
        <f>SmtRes!K520</f>
        <v>Скобы крепежные оцинкованные двухлапковые, диаметр 16 мм</v>
      </c>
      <c r="H339" t="str">
        <f>SmtRes!O520</f>
        <v>шт.</v>
      </c>
      <c r="I339">
        <f>SmtRes!Y520*Source!I740</f>
        <v>16</v>
      </c>
      <c r="J339">
        <f>SmtRes!AO520</f>
        <v>1</v>
      </c>
      <c r="K339">
        <f>SmtRes!AE520</f>
        <v>1.84</v>
      </c>
      <c r="L339">
        <f t="shared" si="22"/>
        <v>29.44</v>
      </c>
      <c r="M339">
        <f>SmtRes!AA520</f>
        <v>1.84</v>
      </c>
      <c r="N339">
        <f t="shared" si="23"/>
        <v>29.44</v>
      </c>
      <c r="O339">
        <f>SmtRes!X520</f>
        <v>1927192783</v>
      </c>
      <c r="P339">
        <v>1226450482</v>
      </c>
      <c r="Q339">
        <v>-424572776</v>
      </c>
    </row>
    <row r="340" spans="1:17" x14ac:dyDescent="0.2">
      <c r="A340">
        <f>Source!A740</f>
        <v>17</v>
      </c>
      <c r="C340">
        <v>3</v>
      </c>
      <c r="D340">
        <v>0</v>
      </c>
      <c r="E340">
        <f>SmtRes!AV519</f>
        <v>0</v>
      </c>
      <c r="F340" t="str">
        <f>SmtRes!I519</f>
        <v>21.12-5-135</v>
      </c>
      <c r="G340" t="str">
        <f>SmtRes!K519</f>
        <v>Трубы электротехнические гофрированные, поливинилхлоридные, негорючие, с зондом, наружный диаметр 16 мм</v>
      </c>
      <c r="H340" t="str">
        <f>SmtRes!O519</f>
        <v>м</v>
      </c>
      <c r="I340">
        <f>SmtRes!Y519*Source!I740</f>
        <v>4.08</v>
      </c>
      <c r="J340">
        <f>SmtRes!AO519</f>
        <v>1</v>
      </c>
      <c r="K340">
        <f>SmtRes!AE519</f>
        <v>6.25</v>
      </c>
      <c r="L340">
        <f t="shared" si="22"/>
        <v>25.5</v>
      </c>
      <c r="M340">
        <f>SmtRes!AA519</f>
        <v>6.25</v>
      </c>
      <c r="N340">
        <f t="shared" si="23"/>
        <v>25.5</v>
      </c>
      <c r="O340">
        <f>SmtRes!X519</f>
        <v>1809741363</v>
      </c>
      <c r="P340">
        <v>732848401</v>
      </c>
      <c r="Q340">
        <v>-906423797</v>
      </c>
    </row>
    <row r="341" spans="1:17" x14ac:dyDescent="0.2">
      <c r="A341">
        <f>Source!A740</f>
        <v>17</v>
      </c>
      <c r="C341">
        <v>3</v>
      </c>
      <c r="D341">
        <v>0</v>
      </c>
      <c r="E341">
        <f>SmtRes!AV518</f>
        <v>0</v>
      </c>
      <c r="F341" t="str">
        <f>SmtRes!I518</f>
        <v>21.1-11-198</v>
      </c>
      <c r="G341" t="str">
        <f>SmtRes!K518</f>
        <v>Дюбели пластмассовые</v>
      </c>
      <c r="H341" t="str">
        <f>SmtRes!O518</f>
        <v>шт.</v>
      </c>
      <c r="I341">
        <f>SmtRes!Y518*Source!I740</f>
        <v>32</v>
      </c>
      <c r="J341">
        <f>SmtRes!AO518</f>
        <v>1</v>
      </c>
      <c r="K341">
        <f>SmtRes!AE518</f>
        <v>0.86</v>
      </c>
      <c r="L341">
        <f t="shared" si="22"/>
        <v>27.52</v>
      </c>
      <c r="M341">
        <f>SmtRes!AA518</f>
        <v>0.86</v>
      </c>
      <c r="N341">
        <f t="shared" si="23"/>
        <v>27.52</v>
      </c>
      <c r="O341">
        <f>SmtRes!X518</f>
        <v>-756916670</v>
      </c>
      <c r="P341">
        <v>-1556458024</v>
      </c>
      <c r="Q341">
        <v>-340969471</v>
      </c>
    </row>
    <row r="342" spans="1:17" x14ac:dyDescent="0.2">
      <c r="A342">
        <f>Source!A740</f>
        <v>17</v>
      </c>
      <c r="C342">
        <v>3</v>
      </c>
      <c r="D342">
        <v>0</v>
      </c>
      <c r="E342">
        <f>SmtRes!AV517</f>
        <v>0</v>
      </c>
      <c r="F342" t="str">
        <f>SmtRes!I517</f>
        <v>21.1-11-128</v>
      </c>
      <c r="G342" t="str">
        <f>SmtRes!K517</f>
        <v>Шурупы-саморезы с полусферической головкой, с прессшайбой, наконечник острый, оцинкованные, размер 4,2х14 мм, для крепления листового металла</v>
      </c>
      <c r="H342" t="str">
        <f>SmtRes!O517</f>
        <v>кг</v>
      </c>
      <c r="I342">
        <f>SmtRes!Y517*Source!I740</f>
        <v>5.3319999999999999E-2</v>
      </c>
      <c r="J342">
        <f>SmtRes!AO517</f>
        <v>1</v>
      </c>
      <c r="K342">
        <f>SmtRes!AE517</f>
        <v>100.26</v>
      </c>
      <c r="L342">
        <f t="shared" si="22"/>
        <v>5.3458632000000001</v>
      </c>
      <c r="M342">
        <f>SmtRes!AA517</f>
        <v>100.26</v>
      </c>
      <c r="N342">
        <f t="shared" si="23"/>
        <v>5.3458632000000001</v>
      </c>
      <c r="O342">
        <f>SmtRes!X517</f>
        <v>-576885088</v>
      </c>
      <c r="P342">
        <v>387716099</v>
      </c>
      <c r="Q342">
        <v>1031746672</v>
      </c>
    </row>
    <row r="343" spans="1:17" x14ac:dyDescent="0.2">
      <c r="A343">
        <f>Source!A740</f>
        <v>17</v>
      </c>
      <c r="C343">
        <v>3</v>
      </c>
      <c r="D343">
        <v>0</v>
      </c>
      <c r="E343">
        <f>SmtRes!AV516</f>
        <v>0</v>
      </c>
      <c r="F343" t="str">
        <f>SmtRes!I516</f>
        <v>21.1-10-12</v>
      </c>
      <c r="G343" t="str">
        <f>SmtRes!K516</f>
        <v>Проволока стальная вязальная</v>
      </c>
      <c r="H343" t="str">
        <f>SmtRes!O516</f>
        <v>т</v>
      </c>
      <c r="I343">
        <f>SmtRes!Y516*Source!I740</f>
        <v>8.2400000000000008E-4</v>
      </c>
      <c r="J343">
        <f>SmtRes!AO516</f>
        <v>1</v>
      </c>
      <c r="K343">
        <f>SmtRes!AE516</f>
        <v>42581.03</v>
      </c>
      <c r="L343">
        <f t="shared" si="22"/>
        <v>35.086768720000002</v>
      </c>
      <c r="M343">
        <f>SmtRes!AA516</f>
        <v>42581.03</v>
      </c>
      <c r="N343">
        <f t="shared" si="23"/>
        <v>35.086768720000002</v>
      </c>
      <c r="O343">
        <f>SmtRes!X516</f>
        <v>-1627600750</v>
      </c>
      <c r="P343">
        <v>-2089382144</v>
      </c>
      <c r="Q343">
        <v>1942214335</v>
      </c>
    </row>
    <row r="344" spans="1:17" x14ac:dyDescent="0.2">
      <c r="A344">
        <f>Source!A741</f>
        <v>17</v>
      </c>
      <c r="C344">
        <v>3</v>
      </c>
      <c r="D344">
        <v>0</v>
      </c>
      <c r="E344">
        <f>SmtRes!AV529</f>
        <v>0</v>
      </c>
      <c r="F344" t="str">
        <f>SmtRes!I529</f>
        <v>21.21-5-44</v>
      </c>
      <c r="G344" t="str">
        <f>SmtRes!K529</f>
        <v>Кнопки для ленты ЛМ, тип 3,5</v>
      </c>
      <c r="H344" t="str">
        <f>SmtRes!O529</f>
        <v>1000 шт.</v>
      </c>
      <c r="I344">
        <f>SmtRes!Y529*Source!I741</f>
        <v>8.0000000000000004E-4</v>
      </c>
      <c r="J344">
        <f>SmtRes!AO529</f>
        <v>1</v>
      </c>
      <c r="K344">
        <f>SmtRes!AE529</f>
        <v>145.29</v>
      </c>
      <c r="L344">
        <f t="shared" si="22"/>
        <v>0.116232</v>
      </c>
      <c r="M344">
        <f>SmtRes!AA529</f>
        <v>145.29</v>
      </c>
      <c r="N344">
        <f t="shared" si="23"/>
        <v>0.116232</v>
      </c>
      <c r="O344">
        <f>SmtRes!X529</f>
        <v>-2097439660</v>
      </c>
      <c r="P344">
        <v>589981458</v>
      </c>
      <c r="Q344">
        <v>-1596857914</v>
      </c>
    </row>
    <row r="345" spans="1:17" x14ac:dyDescent="0.2">
      <c r="A345">
        <f>Source!A741</f>
        <v>17</v>
      </c>
      <c r="C345">
        <v>3</v>
      </c>
      <c r="D345">
        <v>0</v>
      </c>
      <c r="E345">
        <f>SmtRes!AV528</f>
        <v>0</v>
      </c>
      <c r="F345" t="str">
        <f>SmtRes!I528</f>
        <v>21.21-5-342</v>
      </c>
      <c r="G345" t="str">
        <f>SmtRes!K528</f>
        <v>Хомуты (стяжки) кабельные из полиамида, размеры 3,6х200 мм</v>
      </c>
      <c r="H345" t="str">
        <f>SmtRes!O528</f>
        <v>100 шт.</v>
      </c>
      <c r="I345">
        <f>SmtRes!Y528*Source!I741</f>
        <v>1.0400000000000001E-2</v>
      </c>
      <c r="J345">
        <f>SmtRes!AO528</f>
        <v>1</v>
      </c>
      <c r="K345">
        <f>SmtRes!AE528</f>
        <v>95.09</v>
      </c>
      <c r="L345">
        <f t="shared" si="22"/>
        <v>0.98893600000000015</v>
      </c>
      <c r="M345">
        <f>SmtRes!AA528</f>
        <v>95.09</v>
      </c>
      <c r="N345">
        <f t="shared" si="23"/>
        <v>0.98893600000000015</v>
      </c>
      <c r="O345">
        <f>SmtRes!X528</f>
        <v>2082646862</v>
      </c>
      <c r="P345">
        <v>533245034</v>
      </c>
      <c r="Q345">
        <v>1299238667</v>
      </c>
    </row>
    <row r="346" spans="1:17" x14ac:dyDescent="0.2">
      <c r="A346">
        <f>Source!A741</f>
        <v>17</v>
      </c>
      <c r="C346">
        <v>3</v>
      </c>
      <c r="D346">
        <v>0</v>
      </c>
      <c r="E346">
        <f>SmtRes!AV527</f>
        <v>0</v>
      </c>
      <c r="F346" t="str">
        <f>SmtRes!I527</f>
        <v>21.21-5-305</v>
      </c>
      <c r="G346" t="str">
        <f>SmtRes!K527</f>
        <v>Сжимы, тип У731М для проводников магистральных сечением от 4 до 10 мм2 и ответвительных от 1,5 до 10 мм2</v>
      </c>
      <c r="H346" t="str">
        <f>SmtRes!O527</f>
        <v>шт.</v>
      </c>
      <c r="I346">
        <f>SmtRes!Y527*Source!I741</f>
        <v>0.4</v>
      </c>
      <c r="J346">
        <f>SmtRes!AO527</f>
        <v>1</v>
      </c>
      <c r="K346">
        <f>SmtRes!AE527</f>
        <v>11.94</v>
      </c>
      <c r="L346">
        <f t="shared" si="22"/>
        <v>4.7759999999999998</v>
      </c>
      <c r="M346">
        <f>SmtRes!AA527</f>
        <v>11.94</v>
      </c>
      <c r="N346">
        <f t="shared" si="23"/>
        <v>4.7759999999999998</v>
      </c>
      <c r="O346">
        <f>SmtRes!X527</f>
        <v>-1910502396</v>
      </c>
      <c r="P346">
        <v>921454873</v>
      </c>
      <c r="Q346">
        <v>479612023</v>
      </c>
    </row>
    <row r="347" spans="1:17" x14ac:dyDescent="0.2">
      <c r="A347">
        <f>Source!A741</f>
        <v>17</v>
      </c>
      <c r="C347">
        <v>3</v>
      </c>
      <c r="D347">
        <v>0</v>
      </c>
      <c r="E347">
        <f>SmtRes!AV526</f>
        <v>0</v>
      </c>
      <c r="F347" t="str">
        <f>SmtRes!I526</f>
        <v>21.21-5-2</v>
      </c>
      <c r="G347" t="str">
        <f>SmtRes!K526</f>
        <v>Бирки маркировочные для кабелей и проводов, тип У153 У3,5</v>
      </c>
      <c r="H347" t="str">
        <f>SmtRes!O526</f>
        <v>1000 шт.</v>
      </c>
      <c r="I347">
        <f>SmtRes!Y526*Source!I741</f>
        <v>2.0000000000000001E-4</v>
      </c>
      <c r="J347">
        <f>SmtRes!AO526</f>
        <v>1</v>
      </c>
      <c r="K347">
        <f>SmtRes!AE526</f>
        <v>313.43</v>
      </c>
      <c r="L347">
        <f t="shared" si="22"/>
        <v>6.2686000000000006E-2</v>
      </c>
      <c r="M347">
        <f>SmtRes!AA526</f>
        <v>313.43</v>
      </c>
      <c r="N347">
        <f t="shared" si="23"/>
        <v>6.2686000000000006E-2</v>
      </c>
      <c r="O347">
        <f>SmtRes!X526</f>
        <v>-1973012171</v>
      </c>
      <c r="P347">
        <v>888626331</v>
      </c>
      <c r="Q347">
        <v>-1920119101</v>
      </c>
    </row>
    <row r="348" spans="1:17" x14ac:dyDescent="0.2">
      <c r="A348">
        <f>Source!A741</f>
        <v>17</v>
      </c>
      <c r="C348">
        <v>3</v>
      </c>
      <c r="D348">
        <v>0</v>
      </c>
      <c r="E348">
        <f>SmtRes!AV525</f>
        <v>0</v>
      </c>
      <c r="F348" t="str">
        <f>SmtRes!I525</f>
        <v>21.21-5-114</v>
      </c>
      <c r="G348" t="str">
        <f>SmtRes!K525</f>
        <v>Лента монтажная, тип ЛМ-5</v>
      </c>
      <c r="H348" t="str">
        <f>SmtRes!O525</f>
        <v>м</v>
      </c>
      <c r="I348">
        <f>SmtRes!Y525*Source!I741</f>
        <v>0.2</v>
      </c>
      <c r="J348">
        <f>SmtRes!AO525</f>
        <v>1</v>
      </c>
      <c r="K348">
        <f>SmtRes!AE525</f>
        <v>3.23</v>
      </c>
      <c r="L348">
        <f t="shared" si="22"/>
        <v>0.64600000000000002</v>
      </c>
      <c r="M348">
        <f>SmtRes!AA525</f>
        <v>3.23</v>
      </c>
      <c r="N348">
        <f t="shared" si="23"/>
        <v>0.64600000000000002</v>
      </c>
      <c r="O348">
        <f>SmtRes!X525</f>
        <v>1043042085</v>
      </c>
      <c r="P348">
        <v>1443518224</v>
      </c>
      <c r="Q348">
        <v>1451572748</v>
      </c>
    </row>
    <row r="349" spans="1:17" x14ac:dyDescent="0.2">
      <c r="A349">
        <f>Source!A741</f>
        <v>17</v>
      </c>
      <c r="C349">
        <v>3</v>
      </c>
      <c r="D349">
        <v>0</v>
      </c>
      <c r="E349">
        <f>SmtRes!AV524</f>
        <v>0</v>
      </c>
      <c r="F349" t="str">
        <f>SmtRes!I524</f>
        <v>21.1-20-10</v>
      </c>
      <c r="G349" t="str">
        <f>SmtRes!K524</f>
        <v>Лента изоляционная хлопчатобумажная</v>
      </c>
      <c r="H349" t="str">
        <f>SmtRes!O524</f>
        <v>кг</v>
      </c>
      <c r="I349">
        <f>SmtRes!Y524*Source!I741</f>
        <v>6.4000000000000003E-3</v>
      </c>
      <c r="J349">
        <f>SmtRes!AO524</f>
        <v>1</v>
      </c>
      <c r="K349">
        <f>SmtRes!AE524</f>
        <v>135.63</v>
      </c>
      <c r="L349">
        <f t="shared" si="22"/>
        <v>0.86803200000000003</v>
      </c>
      <c r="M349">
        <f>SmtRes!AA524</f>
        <v>135.63</v>
      </c>
      <c r="N349">
        <f t="shared" si="23"/>
        <v>0.86803200000000003</v>
      </c>
      <c r="O349">
        <f>SmtRes!X524</f>
        <v>1224238716</v>
      </c>
      <c r="P349">
        <v>-901667588</v>
      </c>
      <c r="Q349">
        <v>-924046680</v>
      </c>
    </row>
    <row r="350" spans="1:17" x14ac:dyDescent="0.2">
      <c r="A350">
        <f>Source!A743</f>
        <v>18</v>
      </c>
      <c r="C350">
        <v>3</v>
      </c>
      <c r="D350">
        <f>Source!BI743</f>
        <v>4</v>
      </c>
      <c r="E350">
        <f>Source!FS743</f>
        <v>0</v>
      </c>
      <c r="F350" t="str">
        <f>Source!F743</f>
        <v>21.23-8-89</v>
      </c>
      <c r="G350" t="str">
        <f>Source!G743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H350" t="str">
        <f>Source!H743</f>
        <v>км</v>
      </c>
      <c r="I350">
        <f>Source!I743</f>
        <v>4.1200000000000004E-3</v>
      </c>
      <c r="J350">
        <v>1</v>
      </c>
      <c r="K350">
        <f>ROUND(Source!AC743, 2)</f>
        <v>60269.89</v>
      </c>
      <c r="L350">
        <f>ROUND(K350*I350, 2)</f>
        <v>248.31</v>
      </c>
      <c r="M350">
        <f>ROUND(Source!AC743*IF(Source!BC743&lt;&gt; 0, Source!BC743, 1), 6)</f>
        <v>60269.89</v>
      </c>
      <c r="N350">
        <f>ROUND(M350*I350, 2)</f>
        <v>248.31</v>
      </c>
      <c r="O350">
        <f>Source!GF743</f>
        <v>1966491872</v>
      </c>
      <c r="P350">
        <v>1070900004</v>
      </c>
      <c r="Q350">
        <v>-1533489723</v>
      </c>
    </row>
    <row r="351" spans="1:17" x14ac:dyDescent="0.2">
      <c r="A351">
        <f>Source!A745</f>
        <v>18</v>
      </c>
      <c r="C351">
        <v>3</v>
      </c>
      <c r="D351">
        <f>Source!BI745</f>
        <v>4</v>
      </c>
      <c r="E351">
        <f>Source!FS745</f>
        <v>0</v>
      </c>
      <c r="F351" t="str">
        <f>Source!F745</f>
        <v>Цена поставщика</v>
      </c>
      <c r="G351" t="str">
        <f>Source!G745</f>
        <v>Накладной светодиодный светильник круглый</v>
      </c>
      <c r="H351" t="str">
        <f>Source!H745</f>
        <v>шт.</v>
      </c>
      <c r="I351">
        <f>Source!I745</f>
        <v>1</v>
      </c>
      <c r="J351">
        <v>1</v>
      </c>
      <c r="K351">
        <f>ROUND(Source!AC745, 2)</f>
        <v>360.81</v>
      </c>
      <c r="L351">
        <f>ROUND(K351*I351, 2)</f>
        <v>360.81</v>
      </c>
      <c r="M351">
        <f>ROUND(Source!AC745*IF(Source!BC745&lt;&gt; 0, Source!BC745, 1), 6)</f>
        <v>360.81</v>
      </c>
      <c r="N351">
        <f>ROUND(M351*I351, 2)</f>
        <v>360.81</v>
      </c>
      <c r="O351">
        <f>Source!GF745</f>
        <v>290408143</v>
      </c>
      <c r="P351">
        <v>-1143648996</v>
      </c>
      <c r="Q351">
        <v>822396801</v>
      </c>
    </row>
    <row r="352" spans="1:17" x14ac:dyDescent="0.2">
      <c r="A352">
        <f>Source!A789</f>
        <v>4</v>
      </c>
      <c r="B352">
        <v>789</v>
      </c>
      <c r="G352" t="str">
        <f>Source!G789</f>
        <v>Крыльцо № 3</v>
      </c>
    </row>
    <row r="353" spans="1:17" x14ac:dyDescent="0.2">
      <c r="A353">
        <f>Source!A793</f>
        <v>5</v>
      </c>
      <c r="B353">
        <v>793</v>
      </c>
      <c r="G353" t="str">
        <f>Source!G793</f>
        <v>Демонтажные работы</v>
      </c>
    </row>
    <row r="354" spans="1:17" x14ac:dyDescent="0.2">
      <c r="A354">
        <f>Source!A820</f>
        <v>5</v>
      </c>
      <c r="B354">
        <v>820</v>
      </c>
      <c r="G354" t="str">
        <f>Source!G820</f>
        <v>Ремонтные работы</v>
      </c>
    </row>
    <row r="355" spans="1:17" x14ac:dyDescent="0.2">
      <c r="A355">
        <f>Source!A824</f>
        <v>17</v>
      </c>
      <c r="C355">
        <v>3</v>
      </c>
      <c r="D355">
        <v>0</v>
      </c>
      <c r="E355">
        <f>SmtRes!AV543</f>
        <v>0</v>
      </c>
      <c r="F355" t="str">
        <f>SmtRes!I543</f>
        <v>21.6-1-52</v>
      </c>
      <c r="G355" t="str">
        <f>SmtRes!K543</f>
        <v>Отдельные конструктивные элементы с преобладанием горячекатаных профилей, средняя масса сборочной единицы от 0,51 до 1,0 т</v>
      </c>
      <c r="H355" t="str">
        <f>SmtRes!O543</f>
        <v>т</v>
      </c>
      <c r="I355">
        <f>SmtRes!Y543*Source!I824</f>
        <v>0.25</v>
      </c>
      <c r="J355">
        <f>SmtRes!AO543</f>
        <v>1</v>
      </c>
      <c r="K355">
        <f>SmtRes!AE543</f>
        <v>60336.14</v>
      </c>
      <c r="L355">
        <f t="shared" ref="L355:L401" si="24">I355*K355</f>
        <v>15084.035</v>
      </c>
      <c r="M355">
        <f>SmtRes!AA543</f>
        <v>60336.14</v>
      </c>
      <c r="N355">
        <f t="shared" ref="N355:N401" si="25">I355*M355</f>
        <v>15084.035</v>
      </c>
      <c r="O355">
        <f>SmtRes!X543</f>
        <v>1366260085</v>
      </c>
      <c r="P355">
        <v>-919571686</v>
      </c>
      <c r="Q355">
        <v>-1914414913</v>
      </c>
    </row>
    <row r="356" spans="1:17" x14ac:dyDescent="0.2">
      <c r="A356">
        <f>Source!A824</f>
        <v>17</v>
      </c>
      <c r="C356">
        <v>3</v>
      </c>
      <c r="D356">
        <v>0</v>
      </c>
      <c r="E356">
        <f>SmtRes!AV542</f>
        <v>0</v>
      </c>
      <c r="F356" t="str">
        <f>SmtRes!I542</f>
        <v>21.1-23-9</v>
      </c>
      <c r="G356" t="str">
        <f>SmtRes!K542</f>
        <v>Электроды, тип Э-42, 46, 50, диаметр 4 - 6 мм</v>
      </c>
      <c r="H356" t="str">
        <f>SmtRes!O542</f>
        <v>т</v>
      </c>
      <c r="I356">
        <f>SmtRes!Y542*Source!I824</f>
        <v>3.5E-4</v>
      </c>
      <c r="J356">
        <f>SmtRes!AO542</f>
        <v>1</v>
      </c>
      <c r="K356">
        <f>SmtRes!AE542</f>
        <v>117442.26</v>
      </c>
      <c r="L356">
        <f t="shared" si="24"/>
        <v>41.104790999999999</v>
      </c>
      <c r="M356">
        <f>SmtRes!AA542</f>
        <v>117442.26</v>
      </c>
      <c r="N356">
        <f t="shared" si="25"/>
        <v>41.104790999999999</v>
      </c>
      <c r="O356">
        <f>SmtRes!X542</f>
        <v>-1592467254</v>
      </c>
      <c r="P356">
        <v>2039985855</v>
      </c>
      <c r="Q356">
        <v>1855346181</v>
      </c>
    </row>
    <row r="357" spans="1:17" x14ac:dyDescent="0.2">
      <c r="A357">
        <f>Source!A824</f>
        <v>17</v>
      </c>
      <c r="C357">
        <v>3</v>
      </c>
      <c r="D357">
        <v>0</v>
      </c>
      <c r="E357">
        <f>SmtRes!AV541</f>
        <v>0</v>
      </c>
      <c r="F357" t="str">
        <f>SmtRes!I541</f>
        <v>21.1-11-21</v>
      </c>
      <c r="G357" t="str">
        <f>SmtRes!K541</f>
        <v>Болты строительные черные с гайками и шайбами (10х100мм)</v>
      </c>
      <c r="H357" t="str">
        <f>SmtRes!O541</f>
        <v>т</v>
      </c>
      <c r="I357">
        <f>SmtRes!Y541*Source!I824</f>
        <v>8.25E-4</v>
      </c>
      <c r="J357">
        <f>SmtRes!AO541</f>
        <v>1</v>
      </c>
      <c r="K357">
        <f>SmtRes!AE541</f>
        <v>93317.47</v>
      </c>
      <c r="L357">
        <f t="shared" si="24"/>
        <v>76.986912750000002</v>
      </c>
      <c r="M357">
        <f>SmtRes!AA541</f>
        <v>93317.47</v>
      </c>
      <c r="N357">
        <f t="shared" si="25"/>
        <v>76.986912750000002</v>
      </c>
      <c r="O357">
        <f>SmtRes!X541</f>
        <v>19696855</v>
      </c>
      <c r="P357">
        <v>1361253865</v>
      </c>
      <c r="Q357">
        <v>886128082</v>
      </c>
    </row>
    <row r="358" spans="1:17" x14ac:dyDescent="0.2">
      <c r="A358">
        <f>Source!A825</f>
        <v>17</v>
      </c>
      <c r="C358">
        <v>3</v>
      </c>
      <c r="D358">
        <v>0</v>
      </c>
      <c r="E358">
        <f>SmtRes!AV546</f>
        <v>0</v>
      </c>
      <c r="F358" t="str">
        <f>SmtRes!I546</f>
        <v>21.1-6-90</v>
      </c>
      <c r="G358" t="str">
        <f>SmtRes!K546</f>
        <v>Олифа для окраски комбинированная "Оксоль"</v>
      </c>
      <c r="H358" t="str">
        <f>SmtRes!O546</f>
        <v>кг</v>
      </c>
      <c r="I358">
        <f>SmtRes!Y546*Source!I825</f>
        <v>0.26700000000000002</v>
      </c>
      <c r="J358">
        <f>SmtRes!AO546</f>
        <v>1</v>
      </c>
      <c r="K358">
        <f>SmtRes!AE546</f>
        <v>67.64</v>
      </c>
      <c r="L358">
        <f t="shared" si="24"/>
        <v>18.05988</v>
      </c>
      <c r="M358">
        <f>SmtRes!AA546</f>
        <v>67.64</v>
      </c>
      <c r="N358">
        <f t="shared" si="25"/>
        <v>18.05988</v>
      </c>
      <c r="O358">
        <f>SmtRes!X546</f>
        <v>994708884</v>
      </c>
      <c r="P358">
        <v>1950550230</v>
      </c>
      <c r="Q358">
        <v>944081685</v>
      </c>
    </row>
    <row r="359" spans="1:17" x14ac:dyDescent="0.2">
      <c r="A359">
        <f>Source!A825</f>
        <v>17</v>
      </c>
      <c r="C359">
        <v>3</v>
      </c>
      <c r="D359">
        <v>0</v>
      </c>
      <c r="E359">
        <f>SmtRes!AV545</f>
        <v>0</v>
      </c>
      <c r="F359" t="str">
        <f>SmtRes!I545</f>
        <v>21.1-6-44</v>
      </c>
      <c r="G359" t="str">
        <f>SmtRes!K545</f>
        <v>Краски масляные жидкотертые цветные (готовые к употреблению) для наружных и внутренних работ, марка МА-15</v>
      </c>
      <c r="H359" t="str">
        <f>SmtRes!O545</f>
        <v>т</v>
      </c>
      <c r="I359">
        <f>SmtRes!Y545*Source!I825</f>
        <v>4.8000000000000001E-4</v>
      </c>
      <c r="J359">
        <f>SmtRes!AO545</f>
        <v>1</v>
      </c>
      <c r="K359">
        <f>SmtRes!AE545</f>
        <v>63430.02</v>
      </c>
      <c r="L359">
        <f t="shared" si="24"/>
        <v>30.446409599999999</v>
      </c>
      <c r="M359">
        <f>SmtRes!AA545</f>
        <v>63430.02</v>
      </c>
      <c r="N359">
        <f t="shared" si="25"/>
        <v>30.446409599999999</v>
      </c>
      <c r="O359">
        <f>SmtRes!X545</f>
        <v>1737333692</v>
      </c>
      <c r="P359">
        <v>694824378</v>
      </c>
      <c r="Q359">
        <v>-927353987</v>
      </c>
    </row>
    <row r="360" spans="1:17" x14ac:dyDescent="0.2">
      <c r="A360">
        <f>Source!A826</f>
        <v>17</v>
      </c>
      <c r="C360">
        <v>3</v>
      </c>
      <c r="D360">
        <v>0</v>
      </c>
      <c r="E360">
        <f>SmtRes!AV549</f>
        <v>0</v>
      </c>
      <c r="F360" t="str">
        <f>SmtRes!I549</f>
        <v>21.3-2-9</v>
      </c>
      <c r="G360" t="str">
        <f>SmtRes!K549</f>
        <v>Растворы цементно-известковые, марка 50</v>
      </c>
      <c r="H360" t="str">
        <f>SmtRes!O549</f>
        <v>м3</v>
      </c>
      <c r="I360">
        <f>SmtRes!Y549*Source!I826</f>
        <v>2.52E-2</v>
      </c>
      <c r="J360">
        <f>SmtRes!AO549</f>
        <v>1</v>
      </c>
      <c r="K360">
        <f>SmtRes!AE549</f>
        <v>3455.09</v>
      </c>
      <c r="L360">
        <f t="shared" si="24"/>
        <v>87.068268000000003</v>
      </c>
      <c r="M360">
        <f>SmtRes!AA549</f>
        <v>3455.09</v>
      </c>
      <c r="N360">
        <f t="shared" si="25"/>
        <v>87.068268000000003</v>
      </c>
      <c r="O360">
        <f>SmtRes!X549</f>
        <v>907702308</v>
      </c>
      <c r="P360">
        <v>1014739123</v>
      </c>
      <c r="Q360">
        <v>-531240840</v>
      </c>
    </row>
    <row r="361" spans="1:17" x14ac:dyDescent="0.2">
      <c r="A361">
        <f>Source!A826</f>
        <v>17</v>
      </c>
      <c r="C361">
        <v>3</v>
      </c>
      <c r="D361">
        <v>0</v>
      </c>
      <c r="E361">
        <f>SmtRes!AV548</f>
        <v>0</v>
      </c>
      <c r="F361" t="str">
        <f>SmtRes!I548</f>
        <v>21.1-5-8</v>
      </c>
      <c r="G361" t="str">
        <f>SmtRes!K548</f>
        <v>Кирпич керамический обыкновенный, размер 250х120х65 мм, марка средняя</v>
      </c>
      <c r="H361" t="str">
        <f>SmtRes!O548</f>
        <v>1000 шт.</v>
      </c>
      <c r="I361">
        <f>SmtRes!Y548*Source!I826</f>
        <v>3.6400000000000002E-2</v>
      </c>
      <c r="J361">
        <f>SmtRes!AO548</f>
        <v>1</v>
      </c>
      <c r="K361">
        <f>SmtRes!AE548</f>
        <v>10205.92</v>
      </c>
      <c r="L361">
        <f t="shared" si="24"/>
        <v>371.49548800000002</v>
      </c>
      <c r="M361">
        <f>SmtRes!AA548</f>
        <v>10205.92</v>
      </c>
      <c r="N361">
        <f t="shared" si="25"/>
        <v>371.49548800000002</v>
      </c>
      <c r="O361">
        <f>SmtRes!X548</f>
        <v>573698201</v>
      </c>
      <c r="P361">
        <v>-759881101</v>
      </c>
      <c r="Q361">
        <v>-1467916943</v>
      </c>
    </row>
    <row r="362" spans="1:17" x14ac:dyDescent="0.2">
      <c r="A362">
        <f>Source!A827</f>
        <v>17</v>
      </c>
      <c r="C362">
        <v>3</v>
      </c>
      <c r="D362">
        <v>0</v>
      </c>
      <c r="E362">
        <f>SmtRes!AV552</f>
        <v>0</v>
      </c>
      <c r="F362" t="str">
        <f>SmtRes!I552</f>
        <v>21.1-6-68</v>
      </c>
      <c r="G362" t="str">
        <f>SmtRes!K552</f>
        <v>Лак битумный, марка БТ-577</v>
      </c>
      <c r="H362" t="str">
        <f>SmtRes!O552</f>
        <v>т</v>
      </c>
      <c r="I362">
        <f>SmtRes!Y552*Source!I827</f>
        <v>1.7999999999999998E-4</v>
      </c>
      <c r="J362">
        <f>SmtRes!AO552</f>
        <v>1</v>
      </c>
      <c r="K362">
        <f>SmtRes!AE552</f>
        <v>43224.84</v>
      </c>
      <c r="L362">
        <f t="shared" si="24"/>
        <v>7.7804711999999983</v>
      </c>
      <c r="M362">
        <f>SmtRes!AA552</f>
        <v>43224.84</v>
      </c>
      <c r="N362">
        <f t="shared" si="25"/>
        <v>7.7804711999999983</v>
      </c>
      <c r="O362">
        <f>SmtRes!X552</f>
        <v>1377841966</v>
      </c>
      <c r="P362">
        <v>254382779</v>
      </c>
      <c r="Q362">
        <v>-20112796</v>
      </c>
    </row>
    <row r="363" spans="1:17" x14ac:dyDescent="0.2">
      <c r="A363">
        <f>Source!A828</f>
        <v>17</v>
      </c>
      <c r="C363">
        <v>3</v>
      </c>
      <c r="D363">
        <v>0</v>
      </c>
      <c r="E363">
        <f>SmtRes!AV554</f>
        <v>0</v>
      </c>
      <c r="F363" t="str">
        <f>SmtRes!I554</f>
        <v>21.1-9-7</v>
      </c>
      <c r="G363" t="str">
        <f>SmtRes!K554</f>
        <v>Бруски твердых лиственных пород обрезные, длина 2-6,5 м, сорт III, толщина 32-75 мм</v>
      </c>
      <c r="H363" t="str">
        <f>SmtRes!O554</f>
        <v>м3</v>
      </c>
      <c r="I363">
        <f>SmtRes!Y554*Source!I828</f>
        <v>1.2E-2</v>
      </c>
      <c r="J363">
        <f>SmtRes!AO554</f>
        <v>1</v>
      </c>
      <c r="K363">
        <f>SmtRes!AE554</f>
        <v>22400.7</v>
      </c>
      <c r="L363">
        <f t="shared" si="24"/>
        <v>268.80840000000001</v>
      </c>
      <c r="M363">
        <f>SmtRes!AA554</f>
        <v>22400.7</v>
      </c>
      <c r="N363">
        <f t="shared" si="25"/>
        <v>268.80840000000001</v>
      </c>
      <c r="O363">
        <f>SmtRes!X554</f>
        <v>-1598522892</v>
      </c>
      <c r="P363">
        <v>415069358</v>
      </c>
      <c r="Q363">
        <v>1451454322</v>
      </c>
    </row>
    <row r="364" spans="1:17" x14ac:dyDescent="0.2">
      <c r="A364">
        <f>Source!A829</f>
        <v>17</v>
      </c>
      <c r="C364">
        <v>3</v>
      </c>
      <c r="D364">
        <v>0</v>
      </c>
      <c r="E364">
        <f>SmtRes!AV558</f>
        <v>0</v>
      </c>
      <c r="F364" t="str">
        <f>SmtRes!I558</f>
        <v>21.9-12-43</v>
      </c>
      <c r="G364" t="str">
        <f>SmtRes!K558</f>
        <v>Наличники хвойных пород, проолифленные, сечение 74х13 мм</v>
      </c>
      <c r="H364" t="str">
        <f>SmtRes!O558</f>
        <v>м</v>
      </c>
      <c r="I364">
        <f>SmtRes!Y558*Source!I829</f>
        <v>5.72</v>
      </c>
      <c r="J364">
        <f>SmtRes!AO558</f>
        <v>1</v>
      </c>
      <c r="K364">
        <f>SmtRes!AE558</f>
        <v>38.049999999999997</v>
      </c>
      <c r="L364">
        <f t="shared" si="24"/>
        <v>217.64599999999999</v>
      </c>
      <c r="M364">
        <f>SmtRes!AA558</f>
        <v>38.049999999999997</v>
      </c>
      <c r="N364">
        <f t="shared" si="25"/>
        <v>217.64599999999999</v>
      </c>
      <c r="O364">
        <f>SmtRes!X558</f>
        <v>1178497843</v>
      </c>
      <c r="P364">
        <v>-398922044</v>
      </c>
      <c r="Q364">
        <v>-614652598</v>
      </c>
    </row>
    <row r="365" spans="1:17" x14ac:dyDescent="0.2">
      <c r="A365">
        <f>Source!A829</f>
        <v>17</v>
      </c>
      <c r="C365">
        <v>3</v>
      </c>
      <c r="D365">
        <v>0</v>
      </c>
      <c r="E365">
        <f>SmtRes!AV557</f>
        <v>0</v>
      </c>
      <c r="F365" t="str">
        <f>SmtRes!I557</f>
        <v>21.1-11-46</v>
      </c>
      <c r="G365" t="str">
        <f>SmtRes!K557</f>
        <v>Гвозди строительные</v>
      </c>
      <c r="H365" t="str">
        <f>SmtRes!O557</f>
        <v>т</v>
      </c>
      <c r="I365">
        <f>SmtRes!Y557*Source!I829</f>
        <v>1.8199999999999999E-5</v>
      </c>
      <c r="J365">
        <f>SmtRes!AO557</f>
        <v>1</v>
      </c>
      <c r="K365">
        <f>SmtRes!AE557</f>
        <v>45454.3</v>
      </c>
      <c r="L365">
        <f t="shared" si="24"/>
        <v>0.82726825999999998</v>
      </c>
      <c r="M365">
        <f>SmtRes!AA557</f>
        <v>45454.3</v>
      </c>
      <c r="N365">
        <f t="shared" si="25"/>
        <v>0.82726825999999998</v>
      </c>
      <c r="O365">
        <f>SmtRes!X557</f>
        <v>1574046373</v>
      </c>
      <c r="P365">
        <v>1941899885</v>
      </c>
      <c r="Q365">
        <v>1158301771</v>
      </c>
    </row>
    <row r="366" spans="1:17" x14ac:dyDescent="0.2">
      <c r="A366">
        <f>Source!A830</f>
        <v>17</v>
      </c>
      <c r="C366">
        <v>3</v>
      </c>
      <c r="D366">
        <v>0</v>
      </c>
      <c r="E366">
        <f>SmtRes!AV566</f>
        <v>0</v>
      </c>
      <c r="F366" t="str">
        <f>SmtRes!I566</f>
        <v>21.3-2-109</v>
      </c>
      <c r="G366" t="str">
        <f>SmtRes!K566</f>
        <v>Смеси сухие фуговочные для заделки швов между плитками (различная цветовая гамма): В7,5 (М100), F50, крупность заполнителя 0,3 мм</v>
      </c>
      <c r="H366" t="str">
        <f>SmtRes!O566</f>
        <v>т</v>
      </c>
      <c r="I366">
        <f>SmtRes!Y566*Source!I830</f>
        <v>2.0639999999999999E-3</v>
      </c>
      <c r="J366">
        <f>SmtRes!AO566</f>
        <v>1</v>
      </c>
      <c r="K366">
        <f>SmtRes!AE566</f>
        <v>22088.45</v>
      </c>
      <c r="L366">
        <f t="shared" si="24"/>
        <v>45.590560799999999</v>
      </c>
      <c r="M366">
        <f>SmtRes!AA566</f>
        <v>22088.45</v>
      </c>
      <c r="N366">
        <f t="shared" si="25"/>
        <v>45.590560799999999</v>
      </c>
      <c r="O366">
        <f>SmtRes!X566</f>
        <v>-1483621562</v>
      </c>
      <c r="P366">
        <v>-2080033047</v>
      </c>
      <c r="Q366">
        <v>1519888659</v>
      </c>
    </row>
    <row r="367" spans="1:17" x14ac:dyDescent="0.2">
      <c r="A367">
        <f>Source!A830</f>
        <v>17</v>
      </c>
      <c r="C367">
        <v>3</v>
      </c>
      <c r="D367">
        <v>0</v>
      </c>
      <c r="E367">
        <f>SmtRes!AV565</f>
        <v>0</v>
      </c>
      <c r="F367" t="str">
        <f>SmtRes!I565</f>
        <v>21.3-2-107</v>
      </c>
      <c r="G367" t="str">
        <f>SmtRes!K565</f>
        <v>Смеси сухие цементно-песчаные, клеевые для плиточных работ: В12,5 (М150), F50, крупность заполнителя не более 0,5 мм</v>
      </c>
      <c r="H367" t="str">
        <f>SmtRes!O565</f>
        <v>т</v>
      </c>
      <c r="I367">
        <f>SmtRes!Y565*Source!I830</f>
        <v>2.5369999999999997E-2</v>
      </c>
      <c r="J367">
        <f>SmtRes!AO565</f>
        <v>1</v>
      </c>
      <c r="K367">
        <f>SmtRes!AE565</f>
        <v>8102.61</v>
      </c>
      <c r="L367">
        <f t="shared" si="24"/>
        <v>205.56321569999997</v>
      </c>
      <c r="M367">
        <f>SmtRes!AA565</f>
        <v>8102.61</v>
      </c>
      <c r="N367">
        <f t="shared" si="25"/>
        <v>205.56321569999997</v>
      </c>
      <c r="O367">
        <f>SmtRes!X565</f>
        <v>-119176890</v>
      </c>
      <c r="P367">
        <v>-353685865</v>
      </c>
      <c r="Q367">
        <v>1690500179</v>
      </c>
    </row>
    <row r="368" spans="1:17" x14ac:dyDescent="0.2">
      <c r="A368">
        <f>Source!A830</f>
        <v>17</v>
      </c>
      <c r="C368">
        <v>3</v>
      </c>
      <c r="D368">
        <v>0</v>
      </c>
      <c r="E368">
        <f>SmtRes!AV564</f>
        <v>0</v>
      </c>
      <c r="F368" t="str">
        <f>SmtRes!I564</f>
        <v>21.1-6-11</v>
      </c>
      <c r="G368" t="str">
        <f>SmtRes!K564</f>
        <v>Грунтовка акриловая на латексной основе, марка "Грундирмиттель"</v>
      </c>
      <c r="H368" t="str">
        <f>SmtRes!O564</f>
        <v>т</v>
      </c>
      <c r="I368">
        <f>SmtRes!Y564*Source!I830</f>
        <v>4.2999999999999999E-4</v>
      </c>
      <c r="J368">
        <f>SmtRes!AO564</f>
        <v>1</v>
      </c>
      <c r="K368">
        <f>SmtRes!AE564</f>
        <v>108319.66</v>
      </c>
      <c r="L368">
        <f t="shared" si="24"/>
        <v>46.577453800000001</v>
      </c>
      <c r="M368">
        <f>SmtRes!AA564</f>
        <v>108319.66</v>
      </c>
      <c r="N368">
        <f t="shared" si="25"/>
        <v>46.577453800000001</v>
      </c>
      <c r="O368">
        <f>SmtRes!X564</f>
        <v>-1047297428</v>
      </c>
      <c r="P368">
        <v>-252857835</v>
      </c>
      <c r="Q368">
        <v>424128474</v>
      </c>
    </row>
    <row r="369" spans="1:17" x14ac:dyDescent="0.2">
      <c r="A369">
        <f>Source!A830</f>
        <v>17</v>
      </c>
      <c r="C369">
        <v>3</v>
      </c>
      <c r="D369">
        <v>0</v>
      </c>
      <c r="E369">
        <f>SmtRes!AV563</f>
        <v>0</v>
      </c>
      <c r="F369" t="str">
        <f>SmtRes!I563</f>
        <v>21.1-5-13</v>
      </c>
      <c r="G369" t="str">
        <f>SmtRes!K563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369" t="str">
        <f>SmtRes!O563</f>
        <v>м2</v>
      </c>
      <c r="I369">
        <f>SmtRes!Y563*Source!I830</f>
        <v>4.3859999999999992</v>
      </c>
      <c r="J369">
        <f>SmtRes!AO563</f>
        <v>1</v>
      </c>
      <c r="K369">
        <f>SmtRes!AE563</f>
        <v>633.91</v>
      </c>
      <c r="L369">
        <f t="shared" si="24"/>
        <v>2780.3292599999995</v>
      </c>
      <c r="M369">
        <f>SmtRes!AA563</f>
        <v>633.91</v>
      </c>
      <c r="N369">
        <f t="shared" si="25"/>
        <v>2780.3292599999995</v>
      </c>
      <c r="O369">
        <f>SmtRes!X563</f>
        <v>496570782</v>
      </c>
      <c r="P369">
        <v>468681185</v>
      </c>
      <c r="Q369">
        <v>-98725608</v>
      </c>
    </row>
    <row r="370" spans="1:17" x14ac:dyDescent="0.2">
      <c r="A370">
        <f>Source!A830</f>
        <v>17</v>
      </c>
      <c r="C370">
        <v>3</v>
      </c>
      <c r="D370">
        <v>0</v>
      </c>
      <c r="E370">
        <f>SmtRes!AV562</f>
        <v>0</v>
      </c>
      <c r="F370" t="str">
        <f>SmtRes!I562</f>
        <v>21.1-25-13</v>
      </c>
      <c r="G370" t="str">
        <f>SmtRes!K562</f>
        <v>Вода</v>
      </c>
      <c r="H370" t="str">
        <f>SmtRes!O562</f>
        <v>м3</v>
      </c>
      <c r="I370">
        <f>SmtRes!Y562*Source!I830</f>
        <v>7.1379999999999994E-3</v>
      </c>
      <c r="J370">
        <f>SmtRes!AO562</f>
        <v>1</v>
      </c>
      <c r="K370">
        <f>SmtRes!AE562</f>
        <v>29.98</v>
      </c>
      <c r="L370">
        <f t="shared" si="24"/>
        <v>0.21399723999999998</v>
      </c>
      <c r="M370">
        <f>SmtRes!AA562</f>
        <v>29.98</v>
      </c>
      <c r="N370">
        <f t="shared" si="25"/>
        <v>0.21399723999999998</v>
      </c>
      <c r="O370">
        <f>SmtRes!X562</f>
        <v>1653821073</v>
      </c>
      <c r="P370">
        <v>1029078353</v>
      </c>
      <c r="Q370">
        <v>311962904</v>
      </c>
    </row>
    <row r="371" spans="1:17" x14ac:dyDescent="0.2">
      <c r="A371">
        <f>Source!A831</f>
        <v>17</v>
      </c>
      <c r="C371">
        <v>3</v>
      </c>
      <c r="D371">
        <v>0</v>
      </c>
      <c r="E371">
        <f>SmtRes!AV577</f>
        <v>0</v>
      </c>
      <c r="F371" t="str">
        <f>SmtRes!I577</f>
        <v>21.3-2-109</v>
      </c>
      <c r="G371" t="str">
        <f>SmtRes!K577</f>
        <v>Смеси сухие фуговочные для заделки швов между плитками (различная цветовая гамма): В7,5 (М100), F50, крупность заполнителя 0,3 мм</v>
      </c>
      <c r="H371" t="str">
        <f>SmtRes!O577</f>
        <v>т</v>
      </c>
      <c r="I371">
        <f>SmtRes!Y577*Source!I831</f>
        <v>1.9979999999999998E-3</v>
      </c>
      <c r="J371">
        <f>SmtRes!AO577</f>
        <v>1</v>
      </c>
      <c r="K371">
        <f>SmtRes!AE577</f>
        <v>22088.45</v>
      </c>
      <c r="L371">
        <f t="shared" si="24"/>
        <v>44.1327231</v>
      </c>
      <c r="M371">
        <f>SmtRes!AA577</f>
        <v>22088.45</v>
      </c>
      <c r="N371">
        <f t="shared" si="25"/>
        <v>44.1327231</v>
      </c>
      <c r="O371">
        <f>SmtRes!X577</f>
        <v>-1483621562</v>
      </c>
      <c r="P371">
        <v>-2080033047</v>
      </c>
      <c r="Q371">
        <v>1519888659</v>
      </c>
    </row>
    <row r="372" spans="1:17" x14ac:dyDescent="0.2">
      <c r="A372">
        <f>Source!A831</f>
        <v>17</v>
      </c>
      <c r="C372">
        <v>3</v>
      </c>
      <c r="D372">
        <v>0</v>
      </c>
      <c r="E372">
        <f>SmtRes!AV576</f>
        <v>0</v>
      </c>
      <c r="F372" t="str">
        <f>SmtRes!I576</f>
        <v>21.3-2-107</v>
      </c>
      <c r="G372" t="str">
        <f>SmtRes!K576</f>
        <v>Смеси сухие цементно-песчаные, клеевые для плиточных работ: В12,5 (М150), F50, крупность заполнителя не более 0,5 мм</v>
      </c>
      <c r="H372" t="str">
        <f>SmtRes!O576</f>
        <v>т</v>
      </c>
      <c r="I372">
        <f>SmtRes!Y576*Source!I831</f>
        <v>3.0303000000000004E-2</v>
      </c>
      <c r="J372">
        <f>SmtRes!AO576</f>
        <v>1</v>
      </c>
      <c r="K372">
        <f>SmtRes!AE576</f>
        <v>8102.61</v>
      </c>
      <c r="L372">
        <f t="shared" si="24"/>
        <v>245.53339083000003</v>
      </c>
      <c r="M372">
        <f>SmtRes!AA576</f>
        <v>8102.61</v>
      </c>
      <c r="N372">
        <f t="shared" si="25"/>
        <v>245.53339083000003</v>
      </c>
      <c r="O372">
        <f>SmtRes!X576</f>
        <v>-119176890</v>
      </c>
      <c r="P372">
        <v>-353685865</v>
      </c>
      <c r="Q372">
        <v>1690500179</v>
      </c>
    </row>
    <row r="373" spans="1:17" x14ac:dyDescent="0.2">
      <c r="A373">
        <f>Source!A831</f>
        <v>17</v>
      </c>
      <c r="C373">
        <v>3</v>
      </c>
      <c r="D373">
        <v>0</v>
      </c>
      <c r="E373">
        <f>SmtRes!AV575</f>
        <v>0</v>
      </c>
      <c r="F373" t="str">
        <f>SmtRes!I575</f>
        <v>21.1-6-9</v>
      </c>
      <c r="G373" t="str">
        <f>SmtRes!K575</f>
        <v>Грунтовка акриловая адгезионная для обработки бетонных оснований перед оштукатуриванием, марка "Бетоконтакт"</v>
      </c>
      <c r="H373" t="str">
        <f>SmtRes!O575</f>
        <v>кг</v>
      </c>
      <c r="I373">
        <f>SmtRes!Y575*Source!I831</f>
        <v>0.57164999999999999</v>
      </c>
      <c r="J373">
        <f>SmtRes!AO575</f>
        <v>1</v>
      </c>
      <c r="K373">
        <f>SmtRes!AE575</f>
        <v>112.15</v>
      </c>
      <c r="L373">
        <f t="shared" si="24"/>
        <v>64.110547499999996</v>
      </c>
      <c r="M373">
        <f>SmtRes!AA575</f>
        <v>112.15</v>
      </c>
      <c r="N373">
        <f t="shared" si="25"/>
        <v>64.110547499999996</v>
      </c>
      <c r="O373">
        <f>SmtRes!X575</f>
        <v>801287592</v>
      </c>
      <c r="P373">
        <v>-1245942644</v>
      </c>
      <c r="Q373">
        <v>930711888</v>
      </c>
    </row>
    <row r="374" spans="1:17" x14ac:dyDescent="0.2">
      <c r="A374">
        <f>Source!A831</f>
        <v>17</v>
      </c>
      <c r="C374">
        <v>3</v>
      </c>
      <c r="D374">
        <v>0</v>
      </c>
      <c r="E374">
        <f>SmtRes!AV574</f>
        <v>0</v>
      </c>
      <c r="F374" t="str">
        <f>SmtRes!I574</f>
        <v>21.1-5-13</v>
      </c>
      <c r="G374" t="str">
        <f>SmtRes!K574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374" t="str">
        <f>SmtRes!O574</f>
        <v>м2</v>
      </c>
      <c r="I374">
        <f>SmtRes!Y574*Source!I831</f>
        <v>5.55</v>
      </c>
      <c r="J374">
        <f>SmtRes!AO574</f>
        <v>1</v>
      </c>
      <c r="K374">
        <f>SmtRes!AE574</f>
        <v>633.91</v>
      </c>
      <c r="L374">
        <f t="shared" si="24"/>
        <v>3518.2004999999999</v>
      </c>
      <c r="M374">
        <f>SmtRes!AA574</f>
        <v>633.91</v>
      </c>
      <c r="N374">
        <f t="shared" si="25"/>
        <v>3518.2004999999999</v>
      </c>
      <c r="O374">
        <f>SmtRes!X574</f>
        <v>496570782</v>
      </c>
      <c r="P374">
        <v>468681185</v>
      </c>
      <c r="Q374">
        <v>-98725608</v>
      </c>
    </row>
    <row r="375" spans="1:17" x14ac:dyDescent="0.2">
      <c r="A375">
        <f>Source!A831</f>
        <v>17</v>
      </c>
      <c r="C375">
        <v>3</v>
      </c>
      <c r="D375">
        <v>0</v>
      </c>
      <c r="E375">
        <f>SmtRes!AV573</f>
        <v>0</v>
      </c>
      <c r="F375" t="str">
        <f>SmtRes!I573</f>
        <v>21.1-25-13</v>
      </c>
      <c r="G375" t="str">
        <f>SmtRes!K573</f>
        <v>Вода</v>
      </c>
      <c r="H375" t="str">
        <f>SmtRes!O573</f>
        <v>м3</v>
      </c>
      <c r="I375">
        <f>SmtRes!Y573*Source!I831</f>
        <v>1.6649999999999998E-2</v>
      </c>
      <c r="J375">
        <f>SmtRes!AO573</f>
        <v>1</v>
      </c>
      <c r="K375">
        <f>SmtRes!AE573</f>
        <v>29.98</v>
      </c>
      <c r="L375">
        <f t="shared" si="24"/>
        <v>0.49916699999999997</v>
      </c>
      <c r="M375">
        <f>SmtRes!AA573</f>
        <v>29.98</v>
      </c>
      <c r="N375">
        <f t="shared" si="25"/>
        <v>0.49916699999999997</v>
      </c>
      <c r="O375">
        <f>SmtRes!X573</f>
        <v>1653821073</v>
      </c>
      <c r="P375">
        <v>1029078353</v>
      </c>
      <c r="Q375">
        <v>311962904</v>
      </c>
    </row>
    <row r="376" spans="1:17" x14ac:dyDescent="0.2">
      <c r="A376">
        <f>Source!A831</f>
        <v>17</v>
      </c>
      <c r="C376">
        <v>3</v>
      </c>
      <c r="D376">
        <v>0</v>
      </c>
      <c r="E376">
        <f>SmtRes!AV572</f>
        <v>0</v>
      </c>
      <c r="F376" t="str">
        <f>SmtRes!I572</f>
        <v>21.1-20-7</v>
      </c>
      <c r="G376" t="str">
        <f>SmtRes!K572</f>
        <v>Ветошь</v>
      </c>
      <c r="H376" t="str">
        <f>SmtRes!O572</f>
        <v>кг</v>
      </c>
      <c r="I376">
        <f>SmtRes!Y572*Source!I831</f>
        <v>2.775E-2</v>
      </c>
      <c r="J376">
        <f>SmtRes!AO572</f>
        <v>1</v>
      </c>
      <c r="K376">
        <f>SmtRes!AE572</f>
        <v>28.66</v>
      </c>
      <c r="L376">
        <f t="shared" si="24"/>
        <v>0.79531499999999999</v>
      </c>
      <c r="M376">
        <f>SmtRes!AA572</f>
        <v>28.66</v>
      </c>
      <c r="N376">
        <f t="shared" si="25"/>
        <v>0.79531499999999999</v>
      </c>
      <c r="O376">
        <f>SmtRes!X572</f>
        <v>-613561335</v>
      </c>
      <c r="P376">
        <v>1198111763</v>
      </c>
      <c r="Q376">
        <v>1578595315</v>
      </c>
    </row>
    <row r="377" spans="1:17" x14ac:dyDescent="0.2">
      <c r="A377">
        <f>Source!A832</f>
        <v>17</v>
      </c>
      <c r="C377">
        <v>3</v>
      </c>
      <c r="D377">
        <v>0</v>
      </c>
      <c r="E377">
        <f>SmtRes!AV581</f>
        <v>0</v>
      </c>
      <c r="F377" t="str">
        <f>SmtRes!I581</f>
        <v>21.1-11-84</v>
      </c>
      <c r="G377" t="str">
        <f>SmtRes!K581</f>
        <v>Поковки строительные (скобы, закрепы, хомуты) простые, масса 1,8 кг</v>
      </c>
      <c r="H377" t="str">
        <f>SmtRes!O581</f>
        <v>т</v>
      </c>
      <c r="I377">
        <f>SmtRes!Y581*Source!I832</f>
        <v>4.1599999999999996E-3</v>
      </c>
      <c r="J377">
        <f>SmtRes!AO581</f>
        <v>1</v>
      </c>
      <c r="K377">
        <f>SmtRes!AE581</f>
        <v>39990.42</v>
      </c>
      <c r="L377">
        <f t="shared" si="24"/>
        <v>166.36014719999997</v>
      </c>
      <c r="M377">
        <f>SmtRes!AA581</f>
        <v>39990.42</v>
      </c>
      <c r="N377">
        <f t="shared" si="25"/>
        <v>166.36014719999997</v>
      </c>
      <c r="O377">
        <f>SmtRes!X581</f>
        <v>-1253251386</v>
      </c>
      <c r="P377">
        <v>-372495666</v>
      </c>
      <c r="Q377">
        <v>2142060649</v>
      </c>
    </row>
    <row r="378" spans="1:17" x14ac:dyDescent="0.2">
      <c r="A378">
        <f>Source!A832</f>
        <v>17</v>
      </c>
      <c r="C378">
        <v>3</v>
      </c>
      <c r="D378">
        <v>0</v>
      </c>
      <c r="E378">
        <f>SmtRes!AV580</f>
        <v>0</v>
      </c>
      <c r="F378" t="str">
        <f>SmtRes!I580</f>
        <v>21.1-11-46</v>
      </c>
      <c r="G378" t="str">
        <f>SmtRes!K580</f>
        <v>Гвозди строительные</v>
      </c>
      <c r="H378" t="str">
        <f>SmtRes!O580</f>
        <v>т</v>
      </c>
      <c r="I378">
        <f>SmtRes!Y580*Source!I832</f>
        <v>8.0000000000000007E-5</v>
      </c>
      <c r="J378">
        <f>SmtRes!AO580</f>
        <v>1</v>
      </c>
      <c r="K378">
        <f>SmtRes!AE580</f>
        <v>45454.3</v>
      </c>
      <c r="L378">
        <f t="shared" si="24"/>
        <v>3.6363440000000007</v>
      </c>
      <c r="M378">
        <f>SmtRes!AA580</f>
        <v>45454.3</v>
      </c>
      <c r="N378">
        <f t="shared" si="25"/>
        <v>3.6363440000000007</v>
      </c>
      <c r="O378">
        <f>SmtRes!X580</f>
        <v>1574046373</v>
      </c>
      <c r="P378">
        <v>1941899885</v>
      </c>
      <c r="Q378">
        <v>1158301771</v>
      </c>
    </row>
    <row r="379" spans="1:17" x14ac:dyDescent="0.2">
      <c r="A379">
        <f>Source!A832</f>
        <v>17</v>
      </c>
      <c r="C379">
        <v>3</v>
      </c>
      <c r="D379">
        <v>0</v>
      </c>
      <c r="E379">
        <f>SmtRes!AV579</f>
        <v>0</v>
      </c>
      <c r="F379" t="str">
        <f>SmtRes!I579</f>
        <v>21.1-10-165</v>
      </c>
      <c r="G379" t="str">
        <f>SmtRes!K579</f>
        <v>Сталь листовая, оцинкованная, толщина 0,5 мм</v>
      </c>
      <c r="H379" t="str">
        <f>SmtRes!O579</f>
        <v>т</v>
      </c>
      <c r="I379">
        <f>SmtRes!Y579*Source!I832</f>
        <v>3.6799999999999999E-2</v>
      </c>
      <c r="J379">
        <f>SmtRes!AO579</f>
        <v>1</v>
      </c>
      <c r="K379">
        <f>SmtRes!AE579</f>
        <v>50407.79</v>
      </c>
      <c r="L379">
        <f t="shared" si="24"/>
        <v>1855.006672</v>
      </c>
      <c r="M379">
        <f>SmtRes!AA579</f>
        <v>50407.79</v>
      </c>
      <c r="N379">
        <f t="shared" si="25"/>
        <v>1855.006672</v>
      </c>
      <c r="O379">
        <f>SmtRes!X579</f>
        <v>291612274</v>
      </c>
      <c r="P379">
        <v>2144629299</v>
      </c>
      <c r="Q379">
        <v>1272408942</v>
      </c>
    </row>
    <row r="380" spans="1:17" x14ac:dyDescent="0.2">
      <c r="A380">
        <f>Source!A833</f>
        <v>17</v>
      </c>
      <c r="C380">
        <v>3</v>
      </c>
      <c r="D380">
        <v>0</v>
      </c>
      <c r="E380">
        <f>SmtRes!AV587</f>
        <v>0</v>
      </c>
      <c r="F380" t="str">
        <f>SmtRes!I587</f>
        <v>21.7-1-60</v>
      </c>
      <c r="G380" t="str">
        <f>SmtRes!K587</f>
        <v>Профили повышенной жесткости ПО 90х40 мм из оцинкованной стали</v>
      </c>
      <c r="H380" t="str">
        <f>SmtRes!O587</f>
        <v>м</v>
      </c>
      <c r="I380">
        <f>SmtRes!Y587*Source!I833</f>
        <v>21.6</v>
      </c>
      <c r="J380">
        <f>SmtRes!AO587</f>
        <v>1</v>
      </c>
      <c r="K380">
        <f>SmtRes!AE587</f>
        <v>96.14</v>
      </c>
      <c r="L380">
        <f t="shared" si="24"/>
        <v>2076.6240000000003</v>
      </c>
      <c r="M380">
        <f>SmtRes!AA587</f>
        <v>96.14</v>
      </c>
      <c r="N380">
        <f t="shared" si="25"/>
        <v>2076.6240000000003</v>
      </c>
      <c r="O380">
        <f>SmtRes!X587</f>
        <v>-27580499</v>
      </c>
      <c r="P380">
        <v>1821521329</v>
      </c>
      <c r="Q380">
        <v>-1217478526</v>
      </c>
    </row>
    <row r="381" spans="1:17" x14ac:dyDescent="0.2">
      <c r="A381">
        <f>Source!A833</f>
        <v>17</v>
      </c>
      <c r="C381">
        <v>3</v>
      </c>
      <c r="D381">
        <v>0</v>
      </c>
      <c r="E381">
        <f>SmtRes!AV586</f>
        <v>0</v>
      </c>
      <c r="F381" t="str">
        <f>SmtRes!I586</f>
        <v>21.1-3-60</v>
      </c>
      <c r="G381" t="str">
        <f>SmtRes!K586</f>
        <v>Пленка подкровельная гидроизоляционная антиконденсатная, марка "Ютакон"</v>
      </c>
      <c r="H381" t="str">
        <f>SmtRes!O586</f>
        <v>м2</v>
      </c>
      <c r="I381">
        <f>SmtRes!Y586*Source!I833</f>
        <v>9.2799999999999994</v>
      </c>
      <c r="J381">
        <f>SmtRes!AO586</f>
        <v>1</v>
      </c>
      <c r="K381">
        <f>SmtRes!AE586</f>
        <v>51.55</v>
      </c>
      <c r="L381">
        <f t="shared" si="24"/>
        <v>478.38399999999996</v>
      </c>
      <c r="M381">
        <f>SmtRes!AA586</f>
        <v>51.55</v>
      </c>
      <c r="N381">
        <f t="shared" si="25"/>
        <v>478.38399999999996</v>
      </c>
      <c r="O381">
        <f>SmtRes!X586</f>
        <v>-1693479582</v>
      </c>
      <c r="P381">
        <v>-864090262</v>
      </c>
      <c r="Q381">
        <v>851702835</v>
      </c>
    </row>
    <row r="382" spans="1:17" x14ac:dyDescent="0.2">
      <c r="A382">
        <f>Source!A833</f>
        <v>17</v>
      </c>
      <c r="C382">
        <v>3</v>
      </c>
      <c r="D382">
        <v>0</v>
      </c>
      <c r="E382">
        <f>SmtRes!AV585</f>
        <v>0</v>
      </c>
      <c r="F382" t="str">
        <f>SmtRes!I585</f>
        <v>21.1-11-129</v>
      </c>
      <c r="G382" t="str">
        <f>SmtRes!K585</f>
        <v>Шурупы-саморезы с полусферической головкой, с прессшайбой, наконечник острый, оцинкованные, размер 4,2х16 мм, для крепления листового металла</v>
      </c>
      <c r="H382" t="str">
        <f>SmtRes!O585</f>
        <v>100 шт.</v>
      </c>
      <c r="I382">
        <f>SmtRes!Y585*Source!I833</f>
        <v>1.44</v>
      </c>
      <c r="J382">
        <f>SmtRes!AO585</f>
        <v>1</v>
      </c>
      <c r="K382">
        <f>SmtRes!AE585</f>
        <v>15.86</v>
      </c>
      <c r="L382">
        <f t="shared" si="24"/>
        <v>22.8384</v>
      </c>
      <c r="M382">
        <f>SmtRes!AA585</f>
        <v>15.86</v>
      </c>
      <c r="N382">
        <f t="shared" si="25"/>
        <v>22.8384</v>
      </c>
      <c r="O382">
        <f>SmtRes!X585</f>
        <v>608268562</v>
      </c>
      <c r="P382">
        <v>132271284</v>
      </c>
      <c r="Q382">
        <v>767512880</v>
      </c>
    </row>
    <row r="383" spans="1:17" x14ac:dyDescent="0.2">
      <c r="A383">
        <f>Source!A834</f>
        <v>17</v>
      </c>
      <c r="C383">
        <v>3</v>
      </c>
      <c r="D383">
        <v>0</v>
      </c>
      <c r="E383">
        <f>SmtRes!AV591</f>
        <v>0</v>
      </c>
      <c r="F383" t="str">
        <f>SmtRes!I591</f>
        <v>21.1-11-83</v>
      </c>
      <c r="G383" t="str">
        <f>SmtRes!K591</f>
        <v>Поковки строительные (скобы, закрепы, хомуты) оцинкованные, масса от 2,5 до 4,0 кг</v>
      </c>
      <c r="H383" t="str">
        <f>SmtRes!O591</f>
        <v>т</v>
      </c>
      <c r="I383">
        <f>SmtRes!Y591*Source!I834</f>
        <v>5.0800000000000003E-3</v>
      </c>
      <c r="J383">
        <f>SmtRes!AO591</f>
        <v>1</v>
      </c>
      <c r="K383">
        <f>SmtRes!AE591</f>
        <v>44312.57</v>
      </c>
      <c r="L383">
        <f t="shared" si="24"/>
        <v>225.10785560000002</v>
      </c>
      <c r="M383">
        <f>SmtRes!AA591</f>
        <v>44312.57</v>
      </c>
      <c r="N383">
        <f t="shared" si="25"/>
        <v>225.10785560000002</v>
      </c>
      <c r="O383">
        <f>SmtRes!X591</f>
        <v>-1857621765</v>
      </c>
      <c r="P383">
        <v>-1342724737</v>
      </c>
      <c r="Q383">
        <v>1732956</v>
      </c>
    </row>
    <row r="384" spans="1:17" x14ac:dyDescent="0.2">
      <c r="A384">
        <f>Source!A834</f>
        <v>17</v>
      </c>
      <c r="C384">
        <v>3</v>
      </c>
      <c r="D384">
        <v>0</v>
      </c>
      <c r="E384">
        <f>SmtRes!AV590</f>
        <v>0</v>
      </c>
      <c r="F384" t="str">
        <f>SmtRes!I590</f>
        <v>21.1-11-46</v>
      </c>
      <c r="G384" t="str">
        <f>SmtRes!K590</f>
        <v>Гвозди строительные</v>
      </c>
      <c r="H384" t="str">
        <f>SmtRes!O590</f>
        <v>т</v>
      </c>
      <c r="I384">
        <f>SmtRes!Y590*Source!I834</f>
        <v>4.0000000000000003E-5</v>
      </c>
      <c r="J384">
        <f>SmtRes!AO590</f>
        <v>1</v>
      </c>
      <c r="K384">
        <f>SmtRes!AE590</f>
        <v>45454.3</v>
      </c>
      <c r="L384">
        <f t="shared" si="24"/>
        <v>1.8181720000000003</v>
      </c>
      <c r="M384">
        <f>SmtRes!AA590</f>
        <v>45454.3</v>
      </c>
      <c r="N384">
        <f t="shared" si="25"/>
        <v>1.8181720000000003</v>
      </c>
      <c r="O384">
        <f>SmtRes!X590</f>
        <v>1574046373</v>
      </c>
      <c r="P384">
        <v>1941899885</v>
      </c>
      <c r="Q384">
        <v>1158301771</v>
      </c>
    </row>
    <row r="385" spans="1:17" x14ac:dyDescent="0.2">
      <c r="A385">
        <f>Source!A834</f>
        <v>17</v>
      </c>
      <c r="C385">
        <v>3</v>
      </c>
      <c r="D385">
        <v>0</v>
      </c>
      <c r="E385">
        <f>SmtRes!AV589</f>
        <v>0</v>
      </c>
      <c r="F385" t="str">
        <f>SmtRes!I589</f>
        <v>21.1-10-165</v>
      </c>
      <c r="G385" t="str">
        <f>SmtRes!K589</f>
        <v>Сталь листовая, оцинкованная, толщина 0,5 мм</v>
      </c>
      <c r="H385" t="str">
        <f>SmtRes!O589</f>
        <v>т</v>
      </c>
      <c r="I385">
        <f>SmtRes!Y589*Source!I834</f>
        <v>1.1080000000000001E-2</v>
      </c>
      <c r="J385">
        <f>SmtRes!AO589</f>
        <v>1</v>
      </c>
      <c r="K385">
        <f>SmtRes!AE589</f>
        <v>50407.79</v>
      </c>
      <c r="L385">
        <f t="shared" si="24"/>
        <v>558.51831320000008</v>
      </c>
      <c r="M385">
        <f>SmtRes!AA589</f>
        <v>50407.79</v>
      </c>
      <c r="N385">
        <f t="shared" si="25"/>
        <v>558.51831320000008</v>
      </c>
      <c r="O385">
        <f>SmtRes!X589</f>
        <v>291612274</v>
      </c>
      <c r="P385">
        <v>2144629299</v>
      </c>
      <c r="Q385">
        <v>1272408942</v>
      </c>
    </row>
    <row r="386" spans="1:17" x14ac:dyDescent="0.2">
      <c r="A386">
        <f>Source!A835</f>
        <v>17</v>
      </c>
      <c r="C386">
        <v>3</v>
      </c>
      <c r="D386">
        <v>0</v>
      </c>
      <c r="E386">
        <f>SmtRes!AV597</f>
        <v>0</v>
      </c>
      <c r="F386" t="str">
        <f>SmtRes!I597</f>
        <v>21.7-11-9</v>
      </c>
      <c r="G386" t="str">
        <f>SmtRes!K597</f>
        <v>Профили стальные П-образные, окрашенные, сечение 60х27х0,7 мм</v>
      </c>
      <c r="H386" t="str">
        <f>SmtRes!O597</f>
        <v>м</v>
      </c>
      <c r="I386">
        <f>SmtRes!Y597*Source!I835</f>
        <v>3.06</v>
      </c>
      <c r="J386">
        <f>SmtRes!AO597</f>
        <v>1</v>
      </c>
      <c r="K386">
        <f>SmtRes!AE597</f>
        <v>104.32</v>
      </c>
      <c r="L386">
        <f t="shared" si="24"/>
        <v>319.2192</v>
      </c>
      <c r="M386">
        <f>SmtRes!AA597</f>
        <v>104.32</v>
      </c>
      <c r="N386">
        <f t="shared" si="25"/>
        <v>319.2192</v>
      </c>
      <c r="O386">
        <f>SmtRes!X597</f>
        <v>-857667456</v>
      </c>
      <c r="P386">
        <v>-1514817955</v>
      </c>
      <c r="Q386">
        <v>332586086</v>
      </c>
    </row>
    <row r="387" spans="1:17" x14ac:dyDescent="0.2">
      <c r="A387">
        <f>Source!A835</f>
        <v>17</v>
      </c>
      <c r="C387">
        <v>3</v>
      </c>
      <c r="D387">
        <v>0</v>
      </c>
      <c r="E387">
        <f>SmtRes!AV596</f>
        <v>0</v>
      </c>
      <c r="F387" t="str">
        <f>SmtRes!I596</f>
        <v>21.1-11-119</v>
      </c>
      <c r="G387" t="str">
        <f>SmtRes!K596</f>
        <v>Шурупы с потайной головкой, оцинкованные, размер 6х40 мм</v>
      </c>
      <c r="H387" t="str">
        <f>SmtRes!O596</f>
        <v>т</v>
      </c>
      <c r="I387">
        <f>SmtRes!Y596*Source!I835</f>
        <v>2.2499999999999998E-5</v>
      </c>
      <c r="J387">
        <f>SmtRes!AO596</f>
        <v>1</v>
      </c>
      <c r="K387">
        <f>SmtRes!AE596</f>
        <v>132427.31</v>
      </c>
      <c r="L387">
        <f t="shared" si="24"/>
        <v>2.9796144749999995</v>
      </c>
      <c r="M387">
        <f>SmtRes!AA596</f>
        <v>132427.31</v>
      </c>
      <c r="N387">
        <f t="shared" si="25"/>
        <v>2.9796144749999995</v>
      </c>
      <c r="O387">
        <f>SmtRes!X596</f>
        <v>1516977171</v>
      </c>
      <c r="P387">
        <v>750322410</v>
      </c>
      <c r="Q387">
        <v>-1665538999</v>
      </c>
    </row>
    <row r="388" spans="1:17" x14ac:dyDescent="0.2">
      <c r="A388">
        <f>Source!A835</f>
        <v>17</v>
      </c>
      <c r="C388">
        <v>3</v>
      </c>
      <c r="D388">
        <v>0</v>
      </c>
      <c r="E388">
        <f>SmtRes!AV595</f>
        <v>0</v>
      </c>
      <c r="F388" t="str">
        <f>SmtRes!I595</f>
        <v>21.1-10-168</v>
      </c>
      <c r="G388" t="str">
        <f>SmtRes!K595</f>
        <v>Сталь листовая, оцинкованная, толщина 0,9-1 мм</v>
      </c>
      <c r="H388" t="str">
        <f>SmtRes!O595</f>
        <v>т</v>
      </c>
      <c r="I388">
        <f>SmtRes!Y595*Source!I835</f>
        <v>1.2E-4</v>
      </c>
      <c r="J388">
        <f>SmtRes!AO595</f>
        <v>1</v>
      </c>
      <c r="K388">
        <f>SmtRes!AE595</f>
        <v>47211.72</v>
      </c>
      <c r="L388">
        <f t="shared" si="24"/>
        <v>5.6654064000000002</v>
      </c>
      <c r="M388">
        <f>SmtRes!AA595</f>
        <v>47211.72</v>
      </c>
      <c r="N388">
        <f t="shared" si="25"/>
        <v>5.6654064000000002</v>
      </c>
      <c r="O388">
        <f>SmtRes!X595</f>
        <v>1854816045</v>
      </c>
      <c r="P388">
        <v>-1459844247</v>
      </c>
      <c r="Q388">
        <v>2131116387</v>
      </c>
    </row>
    <row r="389" spans="1:17" x14ac:dyDescent="0.2">
      <c r="A389">
        <f>Source!A836</f>
        <v>17</v>
      </c>
      <c r="C389">
        <v>3</v>
      </c>
      <c r="D389">
        <v>0</v>
      </c>
      <c r="E389">
        <f>SmtRes!AV606</f>
        <v>0</v>
      </c>
      <c r="F389" t="str">
        <f>SmtRes!I606</f>
        <v>21.7-3-2</v>
      </c>
      <c r="G389" t="str">
        <f>SmtRes!K606</f>
        <v>Буры с победитовым наконечником, с хвостовиком SDS-plus, размеры 10х160 мм</v>
      </c>
      <c r="H389" t="str">
        <f>SmtRes!O606</f>
        <v>шт.</v>
      </c>
      <c r="I389">
        <f>SmtRes!Y606*Source!I836</f>
        <v>0.6</v>
      </c>
      <c r="J389">
        <f>SmtRes!AO606</f>
        <v>1</v>
      </c>
      <c r="K389">
        <f>SmtRes!AE606</f>
        <v>273.17</v>
      </c>
      <c r="L389">
        <f t="shared" si="24"/>
        <v>163.90200000000002</v>
      </c>
      <c r="M389">
        <f>SmtRes!AA606</f>
        <v>273.17</v>
      </c>
      <c r="N389">
        <f t="shared" si="25"/>
        <v>163.90200000000002</v>
      </c>
      <c r="O389">
        <f>SmtRes!X606</f>
        <v>-1130168552</v>
      </c>
      <c r="P389">
        <v>1552728395</v>
      </c>
      <c r="Q389">
        <v>-1010607277</v>
      </c>
    </row>
    <row r="390" spans="1:17" x14ac:dyDescent="0.2">
      <c r="A390">
        <f>Source!A836</f>
        <v>17</v>
      </c>
      <c r="C390">
        <v>3</v>
      </c>
      <c r="D390">
        <v>0</v>
      </c>
      <c r="E390">
        <f>SmtRes!AV605</f>
        <v>0</v>
      </c>
      <c r="F390" t="str">
        <f>SmtRes!I605</f>
        <v>21.21-5-61</v>
      </c>
      <c r="G390" t="str">
        <f>SmtRes!K605</f>
        <v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v>
      </c>
      <c r="H390" t="str">
        <f>SmtRes!O605</f>
        <v>шт.</v>
      </c>
      <c r="I390">
        <f>SmtRes!Y605*Source!I836</f>
        <v>0.6</v>
      </c>
      <c r="J390">
        <f>SmtRes!AO605</f>
        <v>1</v>
      </c>
      <c r="K390">
        <f>SmtRes!AE605</f>
        <v>18.09</v>
      </c>
      <c r="L390">
        <f t="shared" si="24"/>
        <v>10.853999999999999</v>
      </c>
      <c r="M390">
        <f>SmtRes!AA605</f>
        <v>18.09</v>
      </c>
      <c r="N390">
        <f t="shared" si="25"/>
        <v>10.853999999999999</v>
      </c>
      <c r="O390">
        <f>SmtRes!X605</f>
        <v>281288500</v>
      </c>
      <c r="P390">
        <v>168103979</v>
      </c>
      <c r="Q390">
        <v>1264674579</v>
      </c>
    </row>
    <row r="391" spans="1:17" x14ac:dyDescent="0.2">
      <c r="A391">
        <f>Source!A836</f>
        <v>17</v>
      </c>
      <c r="C391">
        <v>3</v>
      </c>
      <c r="D391">
        <v>0</v>
      </c>
      <c r="E391">
        <f>SmtRes!AV604</f>
        <v>0</v>
      </c>
      <c r="F391" t="str">
        <f>SmtRes!I604</f>
        <v>21.21-5-314</v>
      </c>
      <c r="G391" t="str">
        <f>SmtRes!K604</f>
        <v>Скобы крепежные оцинкованные двухлапковые, диаметр 16 мм</v>
      </c>
      <c r="H391" t="str">
        <f>SmtRes!O604</f>
        <v>шт.</v>
      </c>
      <c r="I391">
        <f>SmtRes!Y604*Source!I836</f>
        <v>24</v>
      </c>
      <c r="J391">
        <f>SmtRes!AO604</f>
        <v>1</v>
      </c>
      <c r="K391">
        <f>SmtRes!AE604</f>
        <v>1.84</v>
      </c>
      <c r="L391">
        <f t="shared" si="24"/>
        <v>44.160000000000004</v>
      </c>
      <c r="M391">
        <f>SmtRes!AA604</f>
        <v>1.84</v>
      </c>
      <c r="N391">
        <f t="shared" si="25"/>
        <v>44.160000000000004</v>
      </c>
      <c r="O391">
        <f>SmtRes!X604</f>
        <v>1927192783</v>
      </c>
      <c r="P391">
        <v>1226450482</v>
      </c>
      <c r="Q391">
        <v>-424572776</v>
      </c>
    </row>
    <row r="392" spans="1:17" x14ac:dyDescent="0.2">
      <c r="A392">
        <f>Source!A836</f>
        <v>17</v>
      </c>
      <c r="C392">
        <v>3</v>
      </c>
      <c r="D392">
        <v>0</v>
      </c>
      <c r="E392">
        <f>SmtRes!AV603</f>
        <v>0</v>
      </c>
      <c r="F392" t="str">
        <f>SmtRes!I603</f>
        <v>21.12-5-135</v>
      </c>
      <c r="G392" t="str">
        <f>SmtRes!K603</f>
        <v>Трубы электротехнические гофрированные, поливинилхлоридные, негорючие, с зондом, наружный диаметр 16 мм</v>
      </c>
      <c r="H392" t="str">
        <f>SmtRes!O603</f>
        <v>м</v>
      </c>
      <c r="I392">
        <f>SmtRes!Y603*Source!I836</f>
        <v>6.12</v>
      </c>
      <c r="J392">
        <f>SmtRes!AO603</f>
        <v>1</v>
      </c>
      <c r="K392">
        <f>SmtRes!AE603</f>
        <v>6.25</v>
      </c>
      <c r="L392">
        <f t="shared" si="24"/>
        <v>38.25</v>
      </c>
      <c r="M392">
        <f>SmtRes!AA603</f>
        <v>6.25</v>
      </c>
      <c r="N392">
        <f t="shared" si="25"/>
        <v>38.25</v>
      </c>
      <c r="O392">
        <f>SmtRes!X603</f>
        <v>1809741363</v>
      </c>
      <c r="P392">
        <v>732848401</v>
      </c>
      <c r="Q392">
        <v>-906423797</v>
      </c>
    </row>
    <row r="393" spans="1:17" x14ac:dyDescent="0.2">
      <c r="A393">
        <f>Source!A836</f>
        <v>17</v>
      </c>
      <c r="C393">
        <v>3</v>
      </c>
      <c r="D393">
        <v>0</v>
      </c>
      <c r="E393">
        <f>SmtRes!AV602</f>
        <v>0</v>
      </c>
      <c r="F393" t="str">
        <f>SmtRes!I602</f>
        <v>21.1-11-198</v>
      </c>
      <c r="G393" t="str">
        <f>SmtRes!K602</f>
        <v>Дюбели пластмассовые</v>
      </c>
      <c r="H393" t="str">
        <f>SmtRes!O602</f>
        <v>шт.</v>
      </c>
      <c r="I393">
        <f>SmtRes!Y602*Source!I836</f>
        <v>48</v>
      </c>
      <c r="J393">
        <f>SmtRes!AO602</f>
        <v>1</v>
      </c>
      <c r="K393">
        <f>SmtRes!AE602</f>
        <v>0.86</v>
      </c>
      <c r="L393">
        <f t="shared" si="24"/>
        <v>41.28</v>
      </c>
      <c r="M393">
        <f>SmtRes!AA602</f>
        <v>0.86</v>
      </c>
      <c r="N393">
        <f t="shared" si="25"/>
        <v>41.28</v>
      </c>
      <c r="O393">
        <f>SmtRes!X602</f>
        <v>-756916670</v>
      </c>
      <c r="P393">
        <v>-1556458024</v>
      </c>
      <c r="Q393">
        <v>-340969471</v>
      </c>
    </row>
    <row r="394" spans="1:17" x14ac:dyDescent="0.2">
      <c r="A394">
        <f>Source!A836</f>
        <v>17</v>
      </c>
      <c r="C394">
        <v>3</v>
      </c>
      <c r="D394">
        <v>0</v>
      </c>
      <c r="E394">
        <f>SmtRes!AV601</f>
        <v>0</v>
      </c>
      <c r="F394" t="str">
        <f>SmtRes!I601</f>
        <v>21.1-11-128</v>
      </c>
      <c r="G394" t="str">
        <f>SmtRes!K601</f>
        <v>Шурупы-саморезы с полусферической головкой, с прессшайбой, наконечник острый, оцинкованные, размер 4,2х14 мм, для крепления листового металла</v>
      </c>
      <c r="H394" t="str">
        <f>SmtRes!O601</f>
        <v>кг</v>
      </c>
      <c r="I394">
        <f>SmtRes!Y601*Source!I836</f>
        <v>7.9979999999999996E-2</v>
      </c>
      <c r="J394">
        <f>SmtRes!AO601</f>
        <v>1</v>
      </c>
      <c r="K394">
        <f>SmtRes!AE601</f>
        <v>100.26</v>
      </c>
      <c r="L394">
        <f t="shared" si="24"/>
        <v>8.0187948000000002</v>
      </c>
      <c r="M394">
        <f>SmtRes!AA601</f>
        <v>100.26</v>
      </c>
      <c r="N394">
        <f t="shared" si="25"/>
        <v>8.0187948000000002</v>
      </c>
      <c r="O394">
        <f>SmtRes!X601</f>
        <v>-576885088</v>
      </c>
      <c r="P394">
        <v>387716099</v>
      </c>
      <c r="Q394">
        <v>1031746672</v>
      </c>
    </row>
    <row r="395" spans="1:17" x14ac:dyDescent="0.2">
      <c r="A395">
        <f>Source!A836</f>
        <v>17</v>
      </c>
      <c r="C395">
        <v>3</v>
      </c>
      <c r="D395">
        <v>0</v>
      </c>
      <c r="E395">
        <f>SmtRes!AV600</f>
        <v>0</v>
      </c>
      <c r="F395" t="str">
        <f>SmtRes!I600</f>
        <v>21.1-10-12</v>
      </c>
      <c r="G395" t="str">
        <f>SmtRes!K600</f>
        <v>Проволока стальная вязальная</v>
      </c>
      <c r="H395" t="str">
        <f>SmtRes!O600</f>
        <v>т</v>
      </c>
      <c r="I395">
        <f>SmtRes!Y600*Source!I836</f>
        <v>1.2359999999999999E-3</v>
      </c>
      <c r="J395">
        <f>SmtRes!AO600</f>
        <v>1</v>
      </c>
      <c r="K395">
        <f>SmtRes!AE600</f>
        <v>42581.03</v>
      </c>
      <c r="L395">
        <f t="shared" si="24"/>
        <v>52.630153079999992</v>
      </c>
      <c r="M395">
        <f>SmtRes!AA600</f>
        <v>42581.03</v>
      </c>
      <c r="N395">
        <f t="shared" si="25"/>
        <v>52.630153079999992</v>
      </c>
      <c r="O395">
        <f>SmtRes!X600</f>
        <v>-1627600750</v>
      </c>
      <c r="P395">
        <v>-2089382144</v>
      </c>
      <c r="Q395">
        <v>1942214335</v>
      </c>
    </row>
    <row r="396" spans="1:17" x14ac:dyDescent="0.2">
      <c r="A396">
        <f>Source!A837</f>
        <v>17</v>
      </c>
      <c r="C396">
        <v>3</v>
      </c>
      <c r="D396">
        <v>0</v>
      </c>
      <c r="E396">
        <f>SmtRes!AV613</f>
        <v>0</v>
      </c>
      <c r="F396" t="str">
        <f>SmtRes!I613</f>
        <v>21.21-5-44</v>
      </c>
      <c r="G396" t="str">
        <f>SmtRes!K613</f>
        <v>Кнопки для ленты ЛМ, тип 3,5</v>
      </c>
      <c r="H396" t="str">
        <f>SmtRes!O613</f>
        <v>1000 шт.</v>
      </c>
      <c r="I396">
        <f>SmtRes!Y613*Source!I837</f>
        <v>1.1999999999999999E-3</v>
      </c>
      <c r="J396">
        <f>SmtRes!AO613</f>
        <v>1</v>
      </c>
      <c r="K396">
        <f>SmtRes!AE613</f>
        <v>145.29</v>
      </c>
      <c r="L396">
        <f t="shared" si="24"/>
        <v>0.17434799999999998</v>
      </c>
      <c r="M396">
        <f>SmtRes!AA613</f>
        <v>145.29</v>
      </c>
      <c r="N396">
        <f t="shared" si="25"/>
        <v>0.17434799999999998</v>
      </c>
      <c r="O396">
        <f>SmtRes!X613</f>
        <v>-2097439660</v>
      </c>
      <c r="P396">
        <v>589981458</v>
      </c>
      <c r="Q396">
        <v>-1596857914</v>
      </c>
    </row>
    <row r="397" spans="1:17" x14ac:dyDescent="0.2">
      <c r="A397">
        <f>Source!A837</f>
        <v>17</v>
      </c>
      <c r="C397">
        <v>3</v>
      </c>
      <c r="D397">
        <v>0</v>
      </c>
      <c r="E397">
        <f>SmtRes!AV612</f>
        <v>0</v>
      </c>
      <c r="F397" t="str">
        <f>SmtRes!I612</f>
        <v>21.21-5-342</v>
      </c>
      <c r="G397" t="str">
        <f>SmtRes!K612</f>
        <v>Хомуты (стяжки) кабельные из полиамида, размеры 3,6х200 мм</v>
      </c>
      <c r="H397" t="str">
        <f>SmtRes!O612</f>
        <v>100 шт.</v>
      </c>
      <c r="I397">
        <f>SmtRes!Y612*Source!I837</f>
        <v>1.5599999999999999E-2</v>
      </c>
      <c r="J397">
        <f>SmtRes!AO612</f>
        <v>1</v>
      </c>
      <c r="K397">
        <f>SmtRes!AE612</f>
        <v>95.09</v>
      </c>
      <c r="L397">
        <f t="shared" si="24"/>
        <v>1.4834039999999999</v>
      </c>
      <c r="M397">
        <f>SmtRes!AA612</f>
        <v>95.09</v>
      </c>
      <c r="N397">
        <f t="shared" si="25"/>
        <v>1.4834039999999999</v>
      </c>
      <c r="O397">
        <f>SmtRes!X612</f>
        <v>2082646862</v>
      </c>
      <c r="P397">
        <v>533245034</v>
      </c>
      <c r="Q397">
        <v>1299238667</v>
      </c>
    </row>
    <row r="398" spans="1:17" x14ac:dyDescent="0.2">
      <c r="A398">
        <f>Source!A837</f>
        <v>17</v>
      </c>
      <c r="C398">
        <v>3</v>
      </c>
      <c r="D398">
        <v>0</v>
      </c>
      <c r="E398">
        <f>SmtRes!AV611</f>
        <v>0</v>
      </c>
      <c r="F398" t="str">
        <f>SmtRes!I611</f>
        <v>21.21-5-305</v>
      </c>
      <c r="G398" t="str">
        <f>SmtRes!K611</f>
        <v>Сжимы, тип У731М для проводников магистральных сечением от 4 до 10 мм2 и ответвительных от 1,5 до 10 мм2</v>
      </c>
      <c r="H398" t="str">
        <f>SmtRes!O611</f>
        <v>шт.</v>
      </c>
      <c r="I398">
        <f>SmtRes!Y611*Source!I837</f>
        <v>0.6</v>
      </c>
      <c r="J398">
        <f>SmtRes!AO611</f>
        <v>1</v>
      </c>
      <c r="K398">
        <f>SmtRes!AE611</f>
        <v>11.94</v>
      </c>
      <c r="L398">
        <f t="shared" si="24"/>
        <v>7.1639999999999997</v>
      </c>
      <c r="M398">
        <f>SmtRes!AA611</f>
        <v>11.94</v>
      </c>
      <c r="N398">
        <f t="shared" si="25"/>
        <v>7.1639999999999997</v>
      </c>
      <c r="O398">
        <f>SmtRes!X611</f>
        <v>-1910502396</v>
      </c>
      <c r="P398">
        <v>921454873</v>
      </c>
      <c r="Q398">
        <v>479612023</v>
      </c>
    </row>
    <row r="399" spans="1:17" x14ac:dyDescent="0.2">
      <c r="A399">
        <f>Source!A837</f>
        <v>17</v>
      </c>
      <c r="C399">
        <v>3</v>
      </c>
      <c r="D399">
        <v>0</v>
      </c>
      <c r="E399">
        <f>SmtRes!AV610</f>
        <v>0</v>
      </c>
      <c r="F399" t="str">
        <f>SmtRes!I610</f>
        <v>21.21-5-2</v>
      </c>
      <c r="G399" t="str">
        <f>SmtRes!K610</f>
        <v>Бирки маркировочные для кабелей и проводов, тип У153 У3,5</v>
      </c>
      <c r="H399" t="str">
        <f>SmtRes!O610</f>
        <v>1000 шт.</v>
      </c>
      <c r="I399">
        <f>SmtRes!Y610*Source!I837</f>
        <v>2.9999999999999997E-4</v>
      </c>
      <c r="J399">
        <f>SmtRes!AO610</f>
        <v>1</v>
      </c>
      <c r="K399">
        <f>SmtRes!AE610</f>
        <v>313.43</v>
      </c>
      <c r="L399">
        <f t="shared" si="24"/>
        <v>9.4028999999999988E-2</v>
      </c>
      <c r="M399">
        <f>SmtRes!AA610</f>
        <v>313.43</v>
      </c>
      <c r="N399">
        <f t="shared" si="25"/>
        <v>9.4028999999999988E-2</v>
      </c>
      <c r="O399">
        <f>SmtRes!X610</f>
        <v>-1973012171</v>
      </c>
      <c r="P399">
        <v>888626331</v>
      </c>
      <c r="Q399">
        <v>-1920119101</v>
      </c>
    </row>
    <row r="400" spans="1:17" x14ac:dyDescent="0.2">
      <c r="A400">
        <f>Source!A837</f>
        <v>17</v>
      </c>
      <c r="C400">
        <v>3</v>
      </c>
      <c r="D400">
        <v>0</v>
      </c>
      <c r="E400">
        <f>SmtRes!AV609</f>
        <v>0</v>
      </c>
      <c r="F400" t="str">
        <f>SmtRes!I609</f>
        <v>21.21-5-114</v>
      </c>
      <c r="G400" t="str">
        <f>SmtRes!K609</f>
        <v>Лента монтажная, тип ЛМ-5</v>
      </c>
      <c r="H400" t="str">
        <f>SmtRes!O609</f>
        <v>м</v>
      </c>
      <c r="I400">
        <f>SmtRes!Y609*Source!I837</f>
        <v>0.3</v>
      </c>
      <c r="J400">
        <f>SmtRes!AO609</f>
        <v>1</v>
      </c>
      <c r="K400">
        <f>SmtRes!AE609</f>
        <v>3.23</v>
      </c>
      <c r="L400">
        <f t="shared" si="24"/>
        <v>0.96899999999999997</v>
      </c>
      <c r="M400">
        <f>SmtRes!AA609</f>
        <v>3.23</v>
      </c>
      <c r="N400">
        <f t="shared" si="25"/>
        <v>0.96899999999999997</v>
      </c>
      <c r="O400">
        <f>SmtRes!X609</f>
        <v>1043042085</v>
      </c>
      <c r="P400">
        <v>1443518224</v>
      </c>
      <c r="Q400">
        <v>1451572748</v>
      </c>
    </row>
    <row r="401" spans="1:17" x14ac:dyDescent="0.2">
      <c r="A401">
        <f>Source!A837</f>
        <v>17</v>
      </c>
      <c r="C401">
        <v>3</v>
      </c>
      <c r="D401">
        <v>0</v>
      </c>
      <c r="E401">
        <f>SmtRes!AV608</f>
        <v>0</v>
      </c>
      <c r="F401" t="str">
        <f>SmtRes!I608</f>
        <v>21.1-20-10</v>
      </c>
      <c r="G401" t="str">
        <f>SmtRes!K608</f>
        <v>Лента изоляционная хлопчатобумажная</v>
      </c>
      <c r="H401" t="str">
        <f>SmtRes!O608</f>
        <v>кг</v>
      </c>
      <c r="I401">
        <f>SmtRes!Y608*Source!I837</f>
        <v>9.5999999999999992E-3</v>
      </c>
      <c r="J401">
        <f>SmtRes!AO608</f>
        <v>1</v>
      </c>
      <c r="K401">
        <f>SmtRes!AE608</f>
        <v>135.63</v>
      </c>
      <c r="L401">
        <f t="shared" si="24"/>
        <v>1.3020479999999999</v>
      </c>
      <c r="M401">
        <f>SmtRes!AA608</f>
        <v>135.63</v>
      </c>
      <c r="N401">
        <f t="shared" si="25"/>
        <v>1.3020479999999999</v>
      </c>
      <c r="O401">
        <f>SmtRes!X608</f>
        <v>1224238716</v>
      </c>
      <c r="P401">
        <v>-901667588</v>
      </c>
      <c r="Q401">
        <v>-924046680</v>
      </c>
    </row>
    <row r="402" spans="1:17" x14ac:dyDescent="0.2">
      <c r="A402">
        <f>Source!A839</f>
        <v>18</v>
      </c>
      <c r="C402">
        <v>3</v>
      </c>
      <c r="D402">
        <f>Source!BI839</f>
        <v>4</v>
      </c>
      <c r="E402">
        <f>Source!FS839</f>
        <v>0</v>
      </c>
      <c r="F402" t="str">
        <f>Source!F839</f>
        <v>21.23-8-89</v>
      </c>
      <c r="G402" t="str">
        <f>Source!G839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H402" t="str">
        <f>Source!H839</f>
        <v>км</v>
      </c>
      <c r="I402">
        <f>Source!I839</f>
        <v>6.1799999999999997E-3</v>
      </c>
      <c r="J402">
        <v>1</v>
      </c>
      <c r="K402">
        <f>ROUND(Source!AC839, 2)</f>
        <v>60269.89</v>
      </c>
      <c r="L402">
        <f>ROUND(K402*I402, 2)</f>
        <v>372.47</v>
      </c>
      <c r="M402">
        <f>ROUND(Source!AC839*IF(Source!BC839&lt;&gt; 0, Source!BC839, 1), 6)</f>
        <v>60269.89</v>
      </c>
      <c r="N402">
        <f>ROUND(M402*I402, 2)</f>
        <v>372.47</v>
      </c>
      <c r="O402">
        <f>Source!GF839</f>
        <v>1966491872</v>
      </c>
      <c r="P402">
        <v>1070900004</v>
      </c>
      <c r="Q402">
        <v>-1533489723</v>
      </c>
    </row>
    <row r="403" spans="1:17" x14ac:dyDescent="0.2">
      <c r="A403">
        <f>Source!A841</f>
        <v>18</v>
      </c>
      <c r="C403">
        <v>3</v>
      </c>
      <c r="D403">
        <f>Source!BI841</f>
        <v>4</v>
      </c>
      <c r="E403">
        <f>Source!FS841</f>
        <v>0</v>
      </c>
      <c r="F403" t="str">
        <f>Source!F841</f>
        <v>Цена поставщика</v>
      </c>
      <c r="G403" t="str">
        <f>Source!G841</f>
        <v>Накладной светодиодный светильник круглый</v>
      </c>
      <c r="H403" t="str">
        <f>Source!H841</f>
        <v>шт.</v>
      </c>
      <c r="I403">
        <f>Source!I841</f>
        <v>1</v>
      </c>
      <c r="J403">
        <v>1</v>
      </c>
      <c r="K403">
        <f>ROUND(Source!AC841, 2)</f>
        <v>360.81</v>
      </c>
      <c r="L403">
        <f>ROUND(K403*I403, 2)</f>
        <v>360.81</v>
      </c>
      <c r="M403">
        <f>ROUND(Source!AC841*IF(Source!BC841&lt;&gt; 0, Source!BC841, 1), 6)</f>
        <v>360.81</v>
      </c>
      <c r="N403">
        <f>ROUND(M403*I403, 2)</f>
        <v>360.81</v>
      </c>
      <c r="O403">
        <f>Source!GF841</f>
        <v>290408143</v>
      </c>
      <c r="P403">
        <v>-1143648996</v>
      </c>
      <c r="Q403">
        <v>822396801</v>
      </c>
    </row>
    <row r="404" spans="1:17" x14ac:dyDescent="0.2">
      <c r="A404">
        <f>Source!A885</f>
        <v>4</v>
      </c>
      <c r="B404">
        <v>885</v>
      </c>
      <c r="G404" t="str">
        <f>Source!G885</f>
        <v>Крыльцо № 4</v>
      </c>
    </row>
    <row r="405" spans="1:17" x14ac:dyDescent="0.2">
      <c r="A405">
        <f>Source!A889</f>
        <v>5</v>
      </c>
      <c r="B405">
        <v>889</v>
      </c>
      <c r="G405" t="str">
        <f>Source!G889</f>
        <v>Демонтажные работы</v>
      </c>
    </row>
    <row r="406" spans="1:17" x14ac:dyDescent="0.2">
      <c r="A406">
        <f>Source!A917</f>
        <v>5</v>
      </c>
      <c r="B406">
        <v>917</v>
      </c>
      <c r="G406" t="str">
        <f>Source!G917</f>
        <v>Ремонтные работы</v>
      </c>
    </row>
    <row r="407" spans="1:17" x14ac:dyDescent="0.2">
      <c r="A407">
        <f>Source!A921</f>
        <v>17</v>
      </c>
      <c r="C407">
        <v>3</v>
      </c>
      <c r="D407">
        <v>0</v>
      </c>
      <c r="E407">
        <f>SmtRes!AV626</f>
        <v>0</v>
      </c>
      <c r="F407" t="str">
        <f>SmtRes!I626</f>
        <v>21.1-6-68</v>
      </c>
      <c r="G407" t="str">
        <f>SmtRes!K626</f>
        <v>Лак битумный, марка БТ-577</v>
      </c>
      <c r="H407" t="str">
        <f>SmtRes!O626</f>
        <v>т</v>
      </c>
      <c r="I407">
        <f>SmtRes!Y626*Source!I921</f>
        <v>1.7999999999999998E-4</v>
      </c>
      <c r="J407">
        <f>SmtRes!AO626</f>
        <v>1</v>
      </c>
      <c r="K407">
        <f>SmtRes!AE626</f>
        <v>43224.84</v>
      </c>
      <c r="L407">
        <f>I407*K407</f>
        <v>7.7804711999999983</v>
      </c>
      <c r="M407">
        <f>SmtRes!AA626</f>
        <v>43224.84</v>
      </c>
      <c r="N407">
        <f>I407*M407</f>
        <v>7.7804711999999983</v>
      </c>
      <c r="O407">
        <f>SmtRes!X626</f>
        <v>1377841966</v>
      </c>
      <c r="P407">
        <v>254382779</v>
      </c>
      <c r="Q407">
        <v>-20112796</v>
      </c>
    </row>
    <row r="408" spans="1:17" x14ac:dyDescent="0.2">
      <c r="A408">
        <f>Source!A922</f>
        <v>17</v>
      </c>
      <c r="C408">
        <v>3</v>
      </c>
      <c r="D408">
        <v>0</v>
      </c>
      <c r="E408">
        <f>SmtRes!AV628</f>
        <v>0</v>
      </c>
      <c r="F408" t="str">
        <f>SmtRes!I628</f>
        <v>21.1-9-7</v>
      </c>
      <c r="G408" t="str">
        <f>SmtRes!K628</f>
        <v>Бруски твердых лиственных пород обрезные, длина 2-6,5 м, сорт III, толщина 32-75 мм</v>
      </c>
      <c r="H408" t="str">
        <f>SmtRes!O628</f>
        <v>м3</v>
      </c>
      <c r="I408">
        <f>SmtRes!Y628*Source!I922</f>
        <v>1.2E-2</v>
      </c>
      <c r="J408">
        <f>SmtRes!AO628</f>
        <v>1</v>
      </c>
      <c r="K408">
        <f>SmtRes!AE628</f>
        <v>22400.7</v>
      </c>
      <c r="L408">
        <f>I408*K408</f>
        <v>268.80840000000001</v>
      </c>
      <c r="M408">
        <f>SmtRes!AA628</f>
        <v>22400.7</v>
      </c>
      <c r="N408">
        <f>I408*M408</f>
        <v>268.80840000000001</v>
      </c>
      <c r="O408">
        <f>SmtRes!X628</f>
        <v>-1598522892</v>
      </c>
      <c r="P408">
        <v>415069358</v>
      </c>
      <c r="Q408">
        <v>1451454322</v>
      </c>
    </row>
    <row r="409" spans="1:17" x14ac:dyDescent="0.2">
      <c r="A409">
        <f>Source!A923</f>
        <v>17</v>
      </c>
      <c r="C409">
        <v>3</v>
      </c>
      <c r="D409">
        <v>0</v>
      </c>
      <c r="E409">
        <f>SmtRes!AV631</f>
        <v>0</v>
      </c>
      <c r="F409" t="str">
        <f>SmtRes!I631</f>
        <v>21.1-11-46</v>
      </c>
      <c r="G409" t="str">
        <f>SmtRes!K631</f>
        <v>Гвозди строительные</v>
      </c>
      <c r="H409" t="str">
        <f>SmtRes!O631</f>
        <v>т</v>
      </c>
      <c r="I409">
        <f>SmtRes!Y631*Source!I923</f>
        <v>1.8199999999999999E-5</v>
      </c>
      <c r="J409">
        <f>SmtRes!AO631</f>
        <v>1</v>
      </c>
      <c r="K409">
        <f>SmtRes!AE631</f>
        <v>45454.3</v>
      </c>
      <c r="L409">
        <f>I409*K409</f>
        <v>0.82726825999999998</v>
      </c>
      <c r="M409">
        <f>SmtRes!AA631</f>
        <v>45454.3</v>
      </c>
      <c r="N409">
        <f>I409*M409</f>
        <v>0.82726825999999998</v>
      </c>
      <c r="O409">
        <f>SmtRes!X631</f>
        <v>1574046373</v>
      </c>
      <c r="P409">
        <v>1941899885</v>
      </c>
      <c r="Q409">
        <v>1158301771</v>
      </c>
    </row>
    <row r="410" spans="1:17" x14ac:dyDescent="0.2">
      <c r="A410">
        <f>Source!A925</f>
        <v>18</v>
      </c>
      <c r="C410">
        <v>3</v>
      </c>
      <c r="D410">
        <f>Source!BI925</f>
        <v>4</v>
      </c>
      <c r="E410">
        <f>Source!FS925</f>
        <v>0</v>
      </c>
      <c r="F410" t="str">
        <f>Source!F925</f>
        <v>21.9-12-36</v>
      </c>
      <c r="G410" t="str">
        <f>Source!G925</f>
        <v>Наличники хвойных пород, окрашенные, сечение 54х19</v>
      </c>
      <c r="H410" t="str">
        <f>Source!H925</f>
        <v>м</v>
      </c>
      <c r="I410">
        <f>Source!I925</f>
        <v>5.72</v>
      </c>
      <c r="J410">
        <v>1</v>
      </c>
      <c r="K410">
        <f>ROUND(Source!AC925, 2)</f>
        <v>38.64</v>
      </c>
      <c r="L410">
        <f>ROUND(K410*I410, 2)</f>
        <v>221.02</v>
      </c>
      <c r="M410">
        <f>ROUND(Source!AC925*IF(Source!BC925&lt;&gt; 0, Source!BC925, 1), 6)</f>
        <v>38.64</v>
      </c>
      <c r="N410">
        <f>ROUND(M410*I410, 2)</f>
        <v>221.02</v>
      </c>
      <c r="O410">
        <f>Source!GF925</f>
        <v>-1618408959</v>
      </c>
      <c r="P410">
        <v>-1355452659</v>
      </c>
      <c r="Q410">
        <v>948644806</v>
      </c>
    </row>
    <row r="411" spans="1:17" x14ac:dyDescent="0.2">
      <c r="A411">
        <f>Source!A926</f>
        <v>17</v>
      </c>
      <c r="C411">
        <v>3</v>
      </c>
      <c r="D411">
        <v>0</v>
      </c>
      <c r="E411">
        <f>SmtRes!AV636</f>
        <v>0</v>
      </c>
      <c r="F411" t="str">
        <f>SmtRes!I636</f>
        <v>21.1-6-90</v>
      </c>
      <c r="G411" t="str">
        <f>SmtRes!K636</f>
        <v>Олифа для окраски комбинированная "Оксоль"</v>
      </c>
      <c r="H411" t="str">
        <f>SmtRes!O636</f>
        <v>кг</v>
      </c>
      <c r="I411">
        <f>SmtRes!Y636*Source!I926</f>
        <v>0.26700000000000002</v>
      </c>
      <c r="J411">
        <f>SmtRes!AO636</f>
        <v>1</v>
      </c>
      <c r="K411">
        <f>SmtRes!AE636</f>
        <v>67.64</v>
      </c>
      <c r="L411">
        <f t="shared" ref="L411:L446" si="26">I411*K411</f>
        <v>18.05988</v>
      </c>
      <c r="M411">
        <f>SmtRes!AA636</f>
        <v>67.64</v>
      </c>
      <c r="N411">
        <f t="shared" ref="N411:N446" si="27">I411*M411</f>
        <v>18.05988</v>
      </c>
      <c r="O411">
        <f>SmtRes!X636</f>
        <v>994708884</v>
      </c>
      <c r="P411">
        <v>1950550230</v>
      </c>
      <c r="Q411">
        <v>944081685</v>
      </c>
    </row>
    <row r="412" spans="1:17" x14ac:dyDescent="0.2">
      <c r="A412">
        <f>Source!A926</f>
        <v>17</v>
      </c>
      <c r="C412">
        <v>3</v>
      </c>
      <c r="D412">
        <v>0</v>
      </c>
      <c r="E412">
        <f>SmtRes!AV635</f>
        <v>0</v>
      </c>
      <c r="F412" t="str">
        <f>SmtRes!I635</f>
        <v>21.1-6-44</v>
      </c>
      <c r="G412" t="str">
        <f>SmtRes!K635</f>
        <v>Краски масляные жидкотертые цветные (готовые к употреблению) для наружных и внутренних работ, марка МА-15</v>
      </c>
      <c r="H412" t="str">
        <f>SmtRes!O635</f>
        <v>т</v>
      </c>
      <c r="I412">
        <f>SmtRes!Y635*Source!I926</f>
        <v>4.8000000000000001E-4</v>
      </c>
      <c r="J412">
        <f>SmtRes!AO635</f>
        <v>1</v>
      </c>
      <c r="K412">
        <f>SmtRes!AE635</f>
        <v>63430.02</v>
      </c>
      <c r="L412">
        <f t="shared" si="26"/>
        <v>30.446409599999999</v>
      </c>
      <c r="M412">
        <f>SmtRes!AA635</f>
        <v>63430.02</v>
      </c>
      <c r="N412">
        <f t="shared" si="27"/>
        <v>30.446409599999999</v>
      </c>
      <c r="O412">
        <f>SmtRes!X635</f>
        <v>1737333692</v>
      </c>
      <c r="P412">
        <v>694824378</v>
      </c>
      <c r="Q412">
        <v>-927353987</v>
      </c>
    </row>
    <row r="413" spans="1:17" x14ac:dyDescent="0.2">
      <c r="A413">
        <f>Source!A927</f>
        <v>17</v>
      </c>
      <c r="C413">
        <v>3</v>
      </c>
      <c r="D413">
        <v>0</v>
      </c>
      <c r="E413">
        <f>SmtRes!AV640</f>
        <v>0</v>
      </c>
      <c r="F413" t="str">
        <f>SmtRes!I640</f>
        <v>21.1-6-90</v>
      </c>
      <c r="G413" t="str">
        <f>SmtRes!K640</f>
        <v>Олифа для окраски комбинированная "Оксоль"</v>
      </c>
      <c r="H413" t="str">
        <f>SmtRes!O640</f>
        <v>кг</v>
      </c>
      <c r="I413">
        <f>SmtRes!Y640*Source!I927</f>
        <v>0.59142800000000006</v>
      </c>
      <c r="J413">
        <f>SmtRes!AO640</f>
        <v>1</v>
      </c>
      <c r="K413">
        <f>SmtRes!AE640</f>
        <v>67.64</v>
      </c>
      <c r="L413">
        <f t="shared" si="26"/>
        <v>40.004189920000002</v>
      </c>
      <c r="M413">
        <f>SmtRes!AA640</f>
        <v>67.64</v>
      </c>
      <c r="N413">
        <f t="shared" si="27"/>
        <v>40.004189920000002</v>
      </c>
      <c r="O413">
        <f>SmtRes!X640</f>
        <v>994708884</v>
      </c>
      <c r="P413">
        <v>1950550230</v>
      </c>
      <c r="Q413">
        <v>944081685</v>
      </c>
    </row>
    <row r="414" spans="1:17" x14ac:dyDescent="0.2">
      <c r="A414">
        <f>Source!A927</f>
        <v>17</v>
      </c>
      <c r="C414">
        <v>3</v>
      </c>
      <c r="D414">
        <v>0</v>
      </c>
      <c r="E414">
        <f>SmtRes!AV639</f>
        <v>0</v>
      </c>
      <c r="F414" t="str">
        <f>SmtRes!I639</f>
        <v>21.1-6-44</v>
      </c>
      <c r="G414" t="str">
        <f>SmtRes!K639</f>
        <v>Краски масляные жидкотертые цветные (готовые к употреблению) для наружных и внутренних работ, марка МА-15</v>
      </c>
      <c r="H414" t="str">
        <f>SmtRes!O639</f>
        <v>т</v>
      </c>
      <c r="I414">
        <f>SmtRes!Y639*Source!I927</f>
        <v>2.3181600000000001E-3</v>
      </c>
      <c r="J414">
        <f>SmtRes!AO639</f>
        <v>1</v>
      </c>
      <c r="K414">
        <f>SmtRes!AE639</f>
        <v>63430.02</v>
      </c>
      <c r="L414">
        <f t="shared" si="26"/>
        <v>147.0409351632</v>
      </c>
      <c r="M414">
        <f>SmtRes!AA639</f>
        <v>63430.02</v>
      </c>
      <c r="N414">
        <f t="shared" si="27"/>
        <v>147.0409351632</v>
      </c>
      <c r="O414">
        <f>SmtRes!X639</f>
        <v>1737333692</v>
      </c>
      <c r="P414">
        <v>694824378</v>
      </c>
      <c r="Q414">
        <v>-927353987</v>
      </c>
    </row>
    <row r="415" spans="1:17" x14ac:dyDescent="0.2">
      <c r="A415">
        <f>Source!A928</f>
        <v>17</v>
      </c>
      <c r="C415">
        <v>3</v>
      </c>
      <c r="D415">
        <v>0</v>
      </c>
      <c r="E415">
        <f>SmtRes!AV646</f>
        <v>0</v>
      </c>
      <c r="F415" t="str">
        <f>SmtRes!I646</f>
        <v>21.7-1-60</v>
      </c>
      <c r="G415" t="str">
        <f>SmtRes!K646</f>
        <v>Профили повышенной жесткости ПО 90х40 мм из оцинкованной стали</v>
      </c>
      <c r="H415" t="str">
        <f>SmtRes!O646</f>
        <v>м</v>
      </c>
      <c r="I415">
        <f>SmtRes!Y646*Source!I928</f>
        <v>21.6</v>
      </c>
      <c r="J415">
        <f>SmtRes!AO646</f>
        <v>1</v>
      </c>
      <c r="K415">
        <f>SmtRes!AE646</f>
        <v>96.14</v>
      </c>
      <c r="L415">
        <f t="shared" si="26"/>
        <v>2076.6240000000003</v>
      </c>
      <c r="M415">
        <f>SmtRes!AA646</f>
        <v>96.14</v>
      </c>
      <c r="N415">
        <f t="shared" si="27"/>
        <v>2076.6240000000003</v>
      </c>
      <c r="O415">
        <f>SmtRes!X646</f>
        <v>-27580499</v>
      </c>
      <c r="P415">
        <v>1821521329</v>
      </c>
      <c r="Q415">
        <v>-1217478526</v>
      </c>
    </row>
    <row r="416" spans="1:17" x14ac:dyDescent="0.2">
      <c r="A416">
        <f>Source!A928</f>
        <v>17</v>
      </c>
      <c r="C416">
        <v>3</v>
      </c>
      <c r="D416">
        <v>0</v>
      </c>
      <c r="E416">
        <f>SmtRes!AV645</f>
        <v>0</v>
      </c>
      <c r="F416" t="str">
        <f>SmtRes!I645</f>
        <v>21.1-3-60</v>
      </c>
      <c r="G416" t="str">
        <f>SmtRes!K645</f>
        <v>Пленка подкровельная гидроизоляционная антиконденсатная, марка "Ютакон"</v>
      </c>
      <c r="H416" t="str">
        <f>SmtRes!O645</f>
        <v>м2</v>
      </c>
      <c r="I416">
        <f>SmtRes!Y645*Source!I928</f>
        <v>9.2799999999999994</v>
      </c>
      <c r="J416">
        <f>SmtRes!AO645</f>
        <v>1</v>
      </c>
      <c r="K416">
        <f>SmtRes!AE645</f>
        <v>51.55</v>
      </c>
      <c r="L416">
        <f t="shared" si="26"/>
        <v>478.38399999999996</v>
      </c>
      <c r="M416">
        <f>SmtRes!AA645</f>
        <v>51.55</v>
      </c>
      <c r="N416">
        <f t="shared" si="27"/>
        <v>478.38399999999996</v>
      </c>
      <c r="O416">
        <f>SmtRes!X645</f>
        <v>-1693479582</v>
      </c>
      <c r="P416">
        <v>-864090262</v>
      </c>
      <c r="Q416">
        <v>851702835</v>
      </c>
    </row>
    <row r="417" spans="1:17" x14ac:dyDescent="0.2">
      <c r="A417">
        <f>Source!A928</f>
        <v>17</v>
      </c>
      <c r="C417">
        <v>3</v>
      </c>
      <c r="D417">
        <v>0</v>
      </c>
      <c r="E417">
        <f>SmtRes!AV644</f>
        <v>0</v>
      </c>
      <c r="F417" t="str">
        <f>SmtRes!I644</f>
        <v>21.1-11-129</v>
      </c>
      <c r="G417" t="str">
        <f>SmtRes!K644</f>
        <v>Шурупы-саморезы с полусферической головкой, с прессшайбой, наконечник острый, оцинкованные, размер 4,2х16 мм, для крепления листового металла</v>
      </c>
      <c r="H417" t="str">
        <f>SmtRes!O644</f>
        <v>100 шт.</v>
      </c>
      <c r="I417">
        <f>SmtRes!Y644*Source!I928</f>
        <v>1.44</v>
      </c>
      <c r="J417">
        <f>SmtRes!AO644</f>
        <v>1</v>
      </c>
      <c r="K417">
        <f>SmtRes!AE644</f>
        <v>15.86</v>
      </c>
      <c r="L417">
        <f t="shared" si="26"/>
        <v>22.8384</v>
      </c>
      <c r="M417">
        <f>SmtRes!AA644</f>
        <v>15.86</v>
      </c>
      <c r="N417">
        <f t="shared" si="27"/>
        <v>22.8384</v>
      </c>
      <c r="O417">
        <f>SmtRes!X644</f>
        <v>608268562</v>
      </c>
      <c r="P417">
        <v>132271284</v>
      </c>
      <c r="Q417">
        <v>767512880</v>
      </c>
    </row>
    <row r="418" spans="1:17" x14ac:dyDescent="0.2">
      <c r="A418">
        <f>Source!A929</f>
        <v>17</v>
      </c>
      <c r="C418">
        <v>3</v>
      </c>
      <c r="D418">
        <v>0</v>
      </c>
      <c r="E418">
        <f>SmtRes!AV650</f>
        <v>0</v>
      </c>
      <c r="F418" t="str">
        <f>SmtRes!I650</f>
        <v>21.1-11-83</v>
      </c>
      <c r="G418" t="str">
        <f>SmtRes!K650</f>
        <v>Поковки строительные (скобы, закрепы, хомуты) оцинкованные, масса от 2,5 до 4,0 кг</v>
      </c>
      <c r="H418" t="str">
        <f>SmtRes!O650</f>
        <v>т</v>
      </c>
      <c r="I418">
        <f>SmtRes!Y650*Source!I929</f>
        <v>5.0800000000000003E-3</v>
      </c>
      <c r="J418">
        <f>SmtRes!AO650</f>
        <v>1</v>
      </c>
      <c r="K418">
        <f>SmtRes!AE650</f>
        <v>44312.57</v>
      </c>
      <c r="L418">
        <f t="shared" si="26"/>
        <v>225.10785560000002</v>
      </c>
      <c r="M418">
        <f>SmtRes!AA650</f>
        <v>44312.57</v>
      </c>
      <c r="N418">
        <f t="shared" si="27"/>
        <v>225.10785560000002</v>
      </c>
      <c r="O418">
        <f>SmtRes!X650</f>
        <v>-1857621765</v>
      </c>
      <c r="P418">
        <v>-1342724737</v>
      </c>
      <c r="Q418">
        <v>1732956</v>
      </c>
    </row>
    <row r="419" spans="1:17" x14ac:dyDescent="0.2">
      <c r="A419">
        <f>Source!A929</f>
        <v>17</v>
      </c>
      <c r="C419">
        <v>3</v>
      </c>
      <c r="D419">
        <v>0</v>
      </c>
      <c r="E419">
        <f>SmtRes!AV649</f>
        <v>0</v>
      </c>
      <c r="F419" t="str">
        <f>SmtRes!I649</f>
        <v>21.1-11-46</v>
      </c>
      <c r="G419" t="str">
        <f>SmtRes!K649</f>
        <v>Гвозди строительные</v>
      </c>
      <c r="H419" t="str">
        <f>SmtRes!O649</f>
        <v>т</v>
      </c>
      <c r="I419">
        <f>SmtRes!Y649*Source!I929</f>
        <v>4.0000000000000003E-5</v>
      </c>
      <c r="J419">
        <f>SmtRes!AO649</f>
        <v>1</v>
      </c>
      <c r="K419">
        <f>SmtRes!AE649</f>
        <v>45454.3</v>
      </c>
      <c r="L419">
        <f t="shared" si="26"/>
        <v>1.8181720000000003</v>
      </c>
      <c r="M419">
        <f>SmtRes!AA649</f>
        <v>45454.3</v>
      </c>
      <c r="N419">
        <f t="shared" si="27"/>
        <v>1.8181720000000003</v>
      </c>
      <c r="O419">
        <f>SmtRes!X649</f>
        <v>1574046373</v>
      </c>
      <c r="P419">
        <v>1941899885</v>
      </c>
      <c r="Q419">
        <v>1158301771</v>
      </c>
    </row>
    <row r="420" spans="1:17" x14ac:dyDescent="0.2">
      <c r="A420">
        <f>Source!A929</f>
        <v>17</v>
      </c>
      <c r="C420">
        <v>3</v>
      </c>
      <c r="D420">
        <v>0</v>
      </c>
      <c r="E420">
        <f>SmtRes!AV648</f>
        <v>0</v>
      </c>
      <c r="F420" t="str">
        <f>SmtRes!I648</f>
        <v>21.1-10-165</v>
      </c>
      <c r="G420" t="str">
        <f>SmtRes!K648</f>
        <v>Сталь листовая, оцинкованная, толщина 0,5 мм</v>
      </c>
      <c r="H420" t="str">
        <f>SmtRes!O648</f>
        <v>т</v>
      </c>
      <c r="I420">
        <f>SmtRes!Y648*Source!I929</f>
        <v>1.1080000000000001E-2</v>
      </c>
      <c r="J420">
        <f>SmtRes!AO648</f>
        <v>1</v>
      </c>
      <c r="K420">
        <f>SmtRes!AE648</f>
        <v>50407.79</v>
      </c>
      <c r="L420">
        <f t="shared" si="26"/>
        <v>558.51831320000008</v>
      </c>
      <c r="M420">
        <f>SmtRes!AA648</f>
        <v>50407.79</v>
      </c>
      <c r="N420">
        <f t="shared" si="27"/>
        <v>558.51831320000008</v>
      </c>
      <c r="O420">
        <f>SmtRes!X648</f>
        <v>291612274</v>
      </c>
      <c r="P420">
        <v>2144629299</v>
      </c>
      <c r="Q420">
        <v>1272408942</v>
      </c>
    </row>
    <row r="421" spans="1:17" x14ac:dyDescent="0.2">
      <c r="A421">
        <f>Source!A930</f>
        <v>17</v>
      </c>
      <c r="C421">
        <v>3</v>
      </c>
      <c r="D421">
        <v>0</v>
      </c>
      <c r="E421">
        <f>SmtRes!AV656</f>
        <v>0</v>
      </c>
      <c r="F421" t="str">
        <f>SmtRes!I656</f>
        <v>21.7-11-9</v>
      </c>
      <c r="G421" t="str">
        <f>SmtRes!K656</f>
        <v>Профили стальные П-образные, окрашенные, сечение 60х27х0,7 мм</v>
      </c>
      <c r="H421" t="str">
        <f>SmtRes!O656</f>
        <v>м</v>
      </c>
      <c r="I421">
        <f>SmtRes!Y656*Source!I930</f>
        <v>4.08</v>
      </c>
      <c r="J421">
        <f>SmtRes!AO656</f>
        <v>1</v>
      </c>
      <c r="K421">
        <f>SmtRes!AE656</f>
        <v>104.32</v>
      </c>
      <c r="L421">
        <f t="shared" si="26"/>
        <v>425.62559999999996</v>
      </c>
      <c r="M421">
        <f>SmtRes!AA656</f>
        <v>104.32</v>
      </c>
      <c r="N421">
        <f t="shared" si="27"/>
        <v>425.62559999999996</v>
      </c>
      <c r="O421">
        <f>SmtRes!X656</f>
        <v>-857667456</v>
      </c>
      <c r="P421">
        <v>-1514817955</v>
      </c>
      <c r="Q421">
        <v>332586086</v>
      </c>
    </row>
    <row r="422" spans="1:17" x14ac:dyDescent="0.2">
      <c r="A422">
        <f>Source!A930</f>
        <v>17</v>
      </c>
      <c r="C422">
        <v>3</v>
      </c>
      <c r="D422">
        <v>0</v>
      </c>
      <c r="E422">
        <f>SmtRes!AV655</f>
        <v>0</v>
      </c>
      <c r="F422" t="str">
        <f>SmtRes!I655</f>
        <v>21.1-11-119</v>
      </c>
      <c r="G422" t="str">
        <f>SmtRes!K655</f>
        <v>Шурупы с потайной головкой, оцинкованные, размер 6х40 мм</v>
      </c>
      <c r="H422" t="str">
        <f>SmtRes!O655</f>
        <v>т</v>
      </c>
      <c r="I422">
        <f>SmtRes!Y655*Source!I930</f>
        <v>3.0000000000000001E-5</v>
      </c>
      <c r="J422">
        <f>SmtRes!AO655</f>
        <v>1</v>
      </c>
      <c r="K422">
        <f>SmtRes!AE655</f>
        <v>132427.31</v>
      </c>
      <c r="L422">
        <f t="shared" si="26"/>
        <v>3.9728192999999998</v>
      </c>
      <c r="M422">
        <f>SmtRes!AA655</f>
        <v>132427.31</v>
      </c>
      <c r="N422">
        <f t="shared" si="27"/>
        <v>3.9728192999999998</v>
      </c>
      <c r="O422">
        <f>SmtRes!X655</f>
        <v>1516977171</v>
      </c>
      <c r="P422">
        <v>750322410</v>
      </c>
      <c r="Q422">
        <v>-1665538999</v>
      </c>
    </row>
    <row r="423" spans="1:17" x14ac:dyDescent="0.2">
      <c r="A423">
        <f>Source!A930</f>
        <v>17</v>
      </c>
      <c r="C423">
        <v>3</v>
      </c>
      <c r="D423">
        <v>0</v>
      </c>
      <c r="E423">
        <f>SmtRes!AV654</f>
        <v>0</v>
      </c>
      <c r="F423" t="str">
        <f>SmtRes!I654</f>
        <v>21.1-10-168</v>
      </c>
      <c r="G423" t="str">
        <f>SmtRes!K654</f>
        <v>Сталь листовая, оцинкованная, толщина 0,9-1 мм</v>
      </c>
      <c r="H423" t="str">
        <f>SmtRes!O654</f>
        <v>т</v>
      </c>
      <c r="I423">
        <f>SmtRes!Y654*Source!I930</f>
        <v>1.6000000000000001E-4</v>
      </c>
      <c r="J423">
        <f>SmtRes!AO654</f>
        <v>1</v>
      </c>
      <c r="K423">
        <f>SmtRes!AE654</f>
        <v>47211.72</v>
      </c>
      <c r="L423">
        <f t="shared" si="26"/>
        <v>7.5538752000000011</v>
      </c>
      <c r="M423">
        <f>SmtRes!AA654</f>
        <v>47211.72</v>
      </c>
      <c r="N423">
        <f t="shared" si="27"/>
        <v>7.5538752000000011</v>
      </c>
      <c r="O423">
        <f>SmtRes!X654</f>
        <v>1854816045</v>
      </c>
      <c r="P423">
        <v>-1459844247</v>
      </c>
      <c r="Q423">
        <v>2131116387</v>
      </c>
    </row>
    <row r="424" spans="1:17" x14ac:dyDescent="0.2">
      <c r="A424">
        <f>Source!A931</f>
        <v>17</v>
      </c>
      <c r="C424">
        <v>3</v>
      </c>
      <c r="D424">
        <v>0</v>
      </c>
      <c r="E424">
        <f>SmtRes!AV660</f>
        <v>0</v>
      </c>
      <c r="F424" t="str">
        <f>SmtRes!I660</f>
        <v>21.3-2-16</v>
      </c>
      <c r="G424" t="str">
        <f>SmtRes!K660</f>
        <v>Растворы цементные, марка 150</v>
      </c>
      <c r="H424" t="str">
        <f>SmtRes!O660</f>
        <v>м3</v>
      </c>
      <c r="I424">
        <f>SmtRes!Y660*Source!I931</f>
        <v>0.12239999999999999</v>
      </c>
      <c r="J424">
        <f>SmtRes!AO660</f>
        <v>1</v>
      </c>
      <c r="K424">
        <f>SmtRes!AE660</f>
        <v>3079.71</v>
      </c>
      <c r="L424">
        <f t="shared" si="26"/>
        <v>376.956504</v>
      </c>
      <c r="M424">
        <f>SmtRes!AA660</f>
        <v>3079.71</v>
      </c>
      <c r="N424">
        <f t="shared" si="27"/>
        <v>376.956504</v>
      </c>
      <c r="O424">
        <f>SmtRes!X660</f>
        <v>-1742542958</v>
      </c>
      <c r="P424">
        <v>757260190</v>
      </c>
      <c r="Q424">
        <v>372698167</v>
      </c>
    </row>
    <row r="425" spans="1:17" x14ac:dyDescent="0.2">
      <c r="A425">
        <f>Source!A931</f>
        <v>17</v>
      </c>
      <c r="C425">
        <v>3</v>
      </c>
      <c r="D425">
        <v>0</v>
      </c>
      <c r="E425">
        <f>SmtRes!AV659</f>
        <v>0</v>
      </c>
      <c r="F425" t="str">
        <f>SmtRes!I659</f>
        <v>21.1-25-13</v>
      </c>
      <c r="G425" t="str">
        <f>SmtRes!K659</f>
        <v>Вода</v>
      </c>
      <c r="H425" t="str">
        <f>SmtRes!O659</f>
        <v>м3</v>
      </c>
      <c r="I425">
        <f>SmtRes!Y659*Source!I931</f>
        <v>0.21</v>
      </c>
      <c r="J425">
        <f>SmtRes!AO659</f>
        <v>1</v>
      </c>
      <c r="K425">
        <f>SmtRes!AE659</f>
        <v>29.98</v>
      </c>
      <c r="L425">
        <f t="shared" si="26"/>
        <v>6.2957999999999998</v>
      </c>
      <c r="M425">
        <f>SmtRes!AA659</f>
        <v>29.98</v>
      </c>
      <c r="N425">
        <f t="shared" si="27"/>
        <v>6.2957999999999998</v>
      </c>
      <c r="O425">
        <f>SmtRes!X659</f>
        <v>1653821073</v>
      </c>
      <c r="P425">
        <v>1029078353</v>
      </c>
      <c r="Q425">
        <v>311962904</v>
      </c>
    </row>
    <row r="426" spans="1:17" x14ac:dyDescent="0.2">
      <c r="A426">
        <f>Source!A932</f>
        <v>17</v>
      </c>
      <c r="C426">
        <v>3</v>
      </c>
      <c r="D426">
        <v>0</v>
      </c>
      <c r="E426">
        <f>SmtRes!AV668</f>
        <v>0</v>
      </c>
      <c r="F426" t="str">
        <f>SmtRes!I668</f>
        <v>21.3-2-109</v>
      </c>
      <c r="G426" t="str">
        <f>SmtRes!K668</f>
        <v>Смеси сухие фуговочные для заделки швов между плитками (различная цветовая гамма): В7,5 (М100), F50, крупность заполнителя 0,3 мм</v>
      </c>
      <c r="H426" t="str">
        <f>SmtRes!O668</f>
        <v>т</v>
      </c>
      <c r="I426">
        <f>SmtRes!Y668*Source!I932</f>
        <v>1.392E-3</v>
      </c>
      <c r="J426">
        <f>SmtRes!AO668</f>
        <v>1</v>
      </c>
      <c r="K426">
        <f>SmtRes!AE668</f>
        <v>22088.45</v>
      </c>
      <c r="L426">
        <f t="shared" si="26"/>
        <v>30.747122400000002</v>
      </c>
      <c r="M426">
        <f>SmtRes!AA668</f>
        <v>22088.45</v>
      </c>
      <c r="N426">
        <f t="shared" si="27"/>
        <v>30.747122400000002</v>
      </c>
      <c r="O426">
        <f>SmtRes!X668</f>
        <v>-1483621562</v>
      </c>
      <c r="P426">
        <v>-2080033047</v>
      </c>
      <c r="Q426">
        <v>1519888659</v>
      </c>
    </row>
    <row r="427" spans="1:17" x14ac:dyDescent="0.2">
      <c r="A427">
        <f>Source!A932</f>
        <v>17</v>
      </c>
      <c r="C427">
        <v>3</v>
      </c>
      <c r="D427">
        <v>0</v>
      </c>
      <c r="E427">
        <f>SmtRes!AV667</f>
        <v>0</v>
      </c>
      <c r="F427" t="str">
        <f>SmtRes!I667</f>
        <v>21.3-2-107</v>
      </c>
      <c r="G427" t="str">
        <f>SmtRes!K667</f>
        <v>Смеси сухие цементно-песчаные, клеевые для плиточных работ: В12,5 (М150), F50, крупность заполнителя не более 0,5 мм</v>
      </c>
      <c r="H427" t="str">
        <f>SmtRes!O667</f>
        <v>т</v>
      </c>
      <c r="I427">
        <f>SmtRes!Y667*Source!I932</f>
        <v>1.711E-2</v>
      </c>
      <c r="J427">
        <f>SmtRes!AO667</f>
        <v>1</v>
      </c>
      <c r="K427">
        <f>SmtRes!AE667</f>
        <v>8102.61</v>
      </c>
      <c r="L427">
        <f t="shared" si="26"/>
        <v>138.6356571</v>
      </c>
      <c r="M427">
        <f>SmtRes!AA667</f>
        <v>8102.61</v>
      </c>
      <c r="N427">
        <f t="shared" si="27"/>
        <v>138.6356571</v>
      </c>
      <c r="O427">
        <f>SmtRes!X667</f>
        <v>-119176890</v>
      </c>
      <c r="P427">
        <v>-353685865</v>
      </c>
      <c r="Q427">
        <v>1690500179</v>
      </c>
    </row>
    <row r="428" spans="1:17" x14ac:dyDescent="0.2">
      <c r="A428">
        <f>Source!A932</f>
        <v>17</v>
      </c>
      <c r="C428">
        <v>3</v>
      </c>
      <c r="D428">
        <v>0</v>
      </c>
      <c r="E428">
        <f>SmtRes!AV666</f>
        <v>0</v>
      </c>
      <c r="F428" t="str">
        <f>SmtRes!I666</f>
        <v>21.1-6-11</v>
      </c>
      <c r="G428" t="str">
        <f>SmtRes!K666</f>
        <v>Грунтовка акриловая на латексной основе, марка "Грундирмиттель"</v>
      </c>
      <c r="H428" t="str">
        <f>SmtRes!O666</f>
        <v>т</v>
      </c>
      <c r="I428">
        <f>SmtRes!Y666*Source!I932</f>
        <v>2.9E-4</v>
      </c>
      <c r="J428">
        <f>SmtRes!AO666</f>
        <v>1</v>
      </c>
      <c r="K428">
        <f>SmtRes!AE666</f>
        <v>108319.66</v>
      </c>
      <c r="L428">
        <f t="shared" si="26"/>
        <v>31.4127014</v>
      </c>
      <c r="M428">
        <f>SmtRes!AA666</f>
        <v>108319.66</v>
      </c>
      <c r="N428">
        <f t="shared" si="27"/>
        <v>31.4127014</v>
      </c>
      <c r="O428">
        <f>SmtRes!X666</f>
        <v>-1047297428</v>
      </c>
      <c r="P428">
        <v>-252857835</v>
      </c>
      <c r="Q428">
        <v>424128474</v>
      </c>
    </row>
    <row r="429" spans="1:17" x14ac:dyDescent="0.2">
      <c r="A429">
        <f>Source!A932</f>
        <v>17</v>
      </c>
      <c r="C429">
        <v>3</v>
      </c>
      <c r="D429">
        <v>0</v>
      </c>
      <c r="E429">
        <f>SmtRes!AV665</f>
        <v>0</v>
      </c>
      <c r="F429" t="str">
        <f>SmtRes!I665</f>
        <v>21.1-5-13</v>
      </c>
      <c r="G429" t="str">
        <f>SmtRes!K665</f>
        <v>Плитка керамическая, типа керамогранит, полированная, размер 30х30 см, толщина 8 мм, цвета: светло-серый, серый, светло-зеленый, бежевый</v>
      </c>
      <c r="H429" t="str">
        <f>SmtRes!O665</f>
        <v>м2</v>
      </c>
      <c r="I429">
        <f>SmtRes!Y665*Source!I932</f>
        <v>2.9580000000000002</v>
      </c>
      <c r="J429">
        <f>SmtRes!AO665</f>
        <v>1</v>
      </c>
      <c r="K429">
        <f>SmtRes!AE665</f>
        <v>633.91</v>
      </c>
      <c r="L429">
        <f t="shared" si="26"/>
        <v>1875.1057800000001</v>
      </c>
      <c r="M429">
        <f>SmtRes!AA665</f>
        <v>633.91</v>
      </c>
      <c r="N429">
        <f t="shared" si="27"/>
        <v>1875.1057800000001</v>
      </c>
      <c r="O429">
        <f>SmtRes!X665</f>
        <v>496570782</v>
      </c>
      <c r="P429">
        <v>468681185</v>
      </c>
      <c r="Q429">
        <v>-98725608</v>
      </c>
    </row>
    <row r="430" spans="1:17" x14ac:dyDescent="0.2">
      <c r="A430">
        <f>Source!A932</f>
        <v>17</v>
      </c>
      <c r="C430">
        <v>3</v>
      </c>
      <c r="D430">
        <v>0</v>
      </c>
      <c r="E430">
        <f>SmtRes!AV664</f>
        <v>0</v>
      </c>
      <c r="F430" t="str">
        <f>SmtRes!I664</f>
        <v>21.1-25-13</v>
      </c>
      <c r="G430" t="str">
        <f>SmtRes!K664</f>
        <v>Вода</v>
      </c>
      <c r="H430" t="str">
        <f>SmtRes!O664</f>
        <v>м3</v>
      </c>
      <c r="I430">
        <f>SmtRes!Y664*Source!I932</f>
        <v>4.8140000000000006E-3</v>
      </c>
      <c r="J430">
        <f>SmtRes!AO664</f>
        <v>1</v>
      </c>
      <c r="K430">
        <f>SmtRes!AE664</f>
        <v>29.98</v>
      </c>
      <c r="L430">
        <f t="shared" si="26"/>
        <v>0.14432372000000002</v>
      </c>
      <c r="M430">
        <f>SmtRes!AA664</f>
        <v>29.98</v>
      </c>
      <c r="N430">
        <f t="shared" si="27"/>
        <v>0.14432372000000002</v>
      </c>
      <c r="O430">
        <f>SmtRes!X664</f>
        <v>1653821073</v>
      </c>
      <c r="P430">
        <v>1029078353</v>
      </c>
      <c r="Q430">
        <v>311962904</v>
      </c>
    </row>
    <row r="431" spans="1:17" x14ac:dyDescent="0.2">
      <c r="A431">
        <f>Source!A933</f>
        <v>17</v>
      </c>
      <c r="C431">
        <v>3</v>
      </c>
      <c r="D431">
        <v>0</v>
      </c>
      <c r="E431">
        <f>SmtRes!AV673</f>
        <v>0</v>
      </c>
      <c r="F431" t="str">
        <f>SmtRes!I673</f>
        <v>21.3-2-97</v>
      </c>
      <c r="G431" t="str">
        <f>SmtRes!K673</f>
        <v>Смеси сухие штукатурные цементно-известковые для внутренних и наружных работ, для машинного и ручного нанесения, марка 75</v>
      </c>
      <c r="H431" t="str">
        <f>SmtRes!O673</f>
        <v>т</v>
      </c>
      <c r="I431">
        <f>SmtRes!Y673*Source!I933</f>
        <v>1.8144E-2</v>
      </c>
      <c r="J431">
        <f>SmtRes!AO673</f>
        <v>1</v>
      </c>
      <c r="K431">
        <f>SmtRes!AE673</f>
        <v>6209.74</v>
      </c>
      <c r="L431">
        <f t="shared" si="26"/>
        <v>112.66952256</v>
      </c>
      <c r="M431">
        <f>SmtRes!AA673</f>
        <v>6209.74</v>
      </c>
      <c r="N431">
        <f t="shared" si="27"/>
        <v>112.66952256</v>
      </c>
      <c r="O431">
        <f>SmtRes!X673</f>
        <v>178026074</v>
      </c>
      <c r="P431">
        <v>297488683</v>
      </c>
      <c r="Q431">
        <v>1462607073</v>
      </c>
    </row>
    <row r="432" spans="1:17" x14ac:dyDescent="0.2">
      <c r="A432">
        <f>Source!A933</f>
        <v>17</v>
      </c>
      <c r="C432">
        <v>3</v>
      </c>
      <c r="D432">
        <v>0</v>
      </c>
      <c r="E432">
        <f>SmtRes!AV672</f>
        <v>0</v>
      </c>
      <c r="F432" t="str">
        <f>SmtRes!I672</f>
        <v>21.3-2-10</v>
      </c>
      <c r="G432" t="str">
        <f>SmtRes!K672</f>
        <v>Растворы цементно-известковые, марка 75</v>
      </c>
      <c r="H432" t="str">
        <f>SmtRes!O672</f>
        <v>м3</v>
      </c>
      <c r="I432">
        <f>SmtRes!Y672*Source!I933</f>
        <v>4.5359999999999998E-2</v>
      </c>
      <c r="J432">
        <f>SmtRes!AO672</f>
        <v>1</v>
      </c>
      <c r="K432">
        <f>SmtRes!AE672</f>
        <v>3455.09</v>
      </c>
      <c r="L432">
        <f t="shared" si="26"/>
        <v>156.7228824</v>
      </c>
      <c r="M432">
        <f>SmtRes!AA672</f>
        <v>3455.09</v>
      </c>
      <c r="N432">
        <f t="shared" si="27"/>
        <v>156.7228824</v>
      </c>
      <c r="O432">
        <f>SmtRes!X672</f>
        <v>1382155603</v>
      </c>
      <c r="P432">
        <v>-653350024</v>
      </c>
      <c r="Q432">
        <v>520213249</v>
      </c>
    </row>
    <row r="433" spans="1:17" x14ac:dyDescent="0.2">
      <c r="A433">
        <f>Source!A933</f>
        <v>17</v>
      </c>
      <c r="C433">
        <v>3</v>
      </c>
      <c r="D433">
        <v>0</v>
      </c>
      <c r="E433">
        <f>SmtRes!AV671</f>
        <v>0</v>
      </c>
      <c r="F433" t="str">
        <f>SmtRes!I671</f>
        <v>21.1-25-13</v>
      </c>
      <c r="G433" t="str">
        <f>SmtRes!K671</f>
        <v>Вода</v>
      </c>
      <c r="H433" t="str">
        <f>SmtRes!O671</f>
        <v>м3</v>
      </c>
      <c r="I433">
        <f>SmtRes!Y671*Source!I933</f>
        <v>3.1752E-3</v>
      </c>
      <c r="J433">
        <f>SmtRes!AO671</f>
        <v>1</v>
      </c>
      <c r="K433">
        <f>SmtRes!AE671</f>
        <v>29.98</v>
      </c>
      <c r="L433">
        <f t="shared" si="26"/>
        <v>9.5192496000000001E-2</v>
      </c>
      <c r="M433">
        <f>SmtRes!AA671</f>
        <v>29.98</v>
      </c>
      <c r="N433">
        <f t="shared" si="27"/>
        <v>9.5192496000000001E-2</v>
      </c>
      <c r="O433">
        <f>SmtRes!X671</f>
        <v>1653821073</v>
      </c>
      <c r="P433">
        <v>1029078353</v>
      </c>
      <c r="Q433">
        <v>311962904</v>
      </c>
    </row>
    <row r="434" spans="1:17" x14ac:dyDescent="0.2">
      <c r="A434">
        <f>Source!A934</f>
        <v>17</v>
      </c>
      <c r="C434">
        <v>3</v>
      </c>
      <c r="D434">
        <v>0</v>
      </c>
      <c r="E434">
        <f>SmtRes!AV682</f>
        <v>0</v>
      </c>
      <c r="F434" t="str">
        <f>SmtRes!I682</f>
        <v>21.7-3-2</v>
      </c>
      <c r="G434" t="str">
        <f>SmtRes!K682</f>
        <v>Буры с победитовым наконечником, с хвостовиком SDS-plus, размеры 10х160 мм</v>
      </c>
      <c r="H434" t="str">
        <f>SmtRes!O682</f>
        <v>шт.</v>
      </c>
      <c r="I434">
        <f>SmtRes!Y682*Source!I934</f>
        <v>0.6</v>
      </c>
      <c r="J434">
        <f>SmtRes!AO682</f>
        <v>1</v>
      </c>
      <c r="K434">
        <f>SmtRes!AE682</f>
        <v>273.17</v>
      </c>
      <c r="L434">
        <f t="shared" si="26"/>
        <v>163.90200000000002</v>
      </c>
      <c r="M434">
        <f>SmtRes!AA682</f>
        <v>273.17</v>
      </c>
      <c r="N434">
        <f t="shared" si="27"/>
        <v>163.90200000000002</v>
      </c>
      <c r="O434">
        <f>SmtRes!X682</f>
        <v>-1130168552</v>
      </c>
      <c r="P434">
        <v>1552728395</v>
      </c>
      <c r="Q434">
        <v>-1010607277</v>
      </c>
    </row>
    <row r="435" spans="1:17" x14ac:dyDescent="0.2">
      <c r="A435">
        <f>Source!A934</f>
        <v>17</v>
      </c>
      <c r="C435">
        <v>3</v>
      </c>
      <c r="D435">
        <v>0</v>
      </c>
      <c r="E435">
        <f>SmtRes!AV681</f>
        <v>0</v>
      </c>
      <c r="F435" t="str">
        <f>SmtRes!I681</f>
        <v>21.21-5-61</v>
      </c>
      <c r="G435" t="str">
        <f>SmtRes!K681</f>
        <v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v>
      </c>
      <c r="H435" t="str">
        <f>SmtRes!O681</f>
        <v>шт.</v>
      </c>
      <c r="I435">
        <f>SmtRes!Y681*Source!I934</f>
        <v>0.6</v>
      </c>
      <c r="J435">
        <f>SmtRes!AO681</f>
        <v>1</v>
      </c>
      <c r="K435">
        <f>SmtRes!AE681</f>
        <v>18.09</v>
      </c>
      <c r="L435">
        <f t="shared" si="26"/>
        <v>10.853999999999999</v>
      </c>
      <c r="M435">
        <f>SmtRes!AA681</f>
        <v>18.09</v>
      </c>
      <c r="N435">
        <f t="shared" si="27"/>
        <v>10.853999999999999</v>
      </c>
      <c r="O435">
        <f>SmtRes!X681</f>
        <v>281288500</v>
      </c>
      <c r="P435">
        <v>168103979</v>
      </c>
      <c r="Q435">
        <v>1264674579</v>
      </c>
    </row>
    <row r="436" spans="1:17" x14ac:dyDescent="0.2">
      <c r="A436">
        <f>Source!A934</f>
        <v>17</v>
      </c>
      <c r="C436">
        <v>3</v>
      </c>
      <c r="D436">
        <v>0</v>
      </c>
      <c r="E436">
        <f>SmtRes!AV680</f>
        <v>0</v>
      </c>
      <c r="F436" t="str">
        <f>SmtRes!I680</f>
        <v>21.21-5-314</v>
      </c>
      <c r="G436" t="str">
        <f>SmtRes!K680</f>
        <v>Скобы крепежные оцинкованные двухлапковые, диаметр 16 мм</v>
      </c>
      <c r="H436" t="str">
        <f>SmtRes!O680</f>
        <v>шт.</v>
      </c>
      <c r="I436">
        <f>SmtRes!Y680*Source!I934</f>
        <v>24</v>
      </c>
      <c r="J436">
        <f>SmtRes!AO680</f>
        <v>1</v>
      </c>
      <c r="K436">
        <f>SmtRes!AE680</f>
        <v>1.84</v>
      </c>
      <c r="L436">
        <f t="shared" si="26"/>
        <v>44.160000000000004</v>
      </c>
      <c r="M436">
        <f>SmtRes!AA680</f>
        <v>1.84</v>
      </c>
      <c r="N436">
        <f t="shared" si="27"/>
        <v>44.160000000000004</v>
      </c>
      <c r="O436">
        <f>SmtRes!X680</f>
        <v>1927192783</v>
      </c>
      <c r="P436">
        <v>1226450482</v>
      </c>
      <c r="Q436">
        <v>-424572776</v>
      </c>
    </row>
    <row r="437" spans="1:17" x14ac:dyDescent="0.2">
      <c r="A437">
        <f>Source!A934</f>
        <v>17</v>
      </c>
      <c r="C437">
        <v>3</v>
      </c>
      <c r="D437">
        <v>0</v>
      </c>
      <c r="E437">
        <f>SmtRes!AV679</f>
        <v>0</v>
      </c>
      <c r="F437" t="str">
        <f>SmtRes!I679</f>
        <v>21.12-5-135</v>
      </c>
      <c r="G437" t="str">
        <f>SmtRes!K679</f>
        <v>Трубы электротехнические гофрированные, поливинилхлоридные, негорючие, с зондом, наружный диаметр 16 мм</v>
      </c>
      <c r="H437" t="str">
        <f>SmtRes!O679</f>
        <v>м</v>
      </c>
      <c r="I437">
        <f>SmtRes!Y679*Source!I934</f>
        <v>6.12</v>
      </c>
      <c r="J437">
        <f>SmtRes!AO679</f>
        <v>1</v>
      </c>
      <c r="K437">
        <f>SmtRes!AE679</f>
        <v>6.25</v>
      </c>
      <c r="L437">
        <f t="shared" si="26"/>
        <v>38.25</v>
      </c>
      <c r="M437">
        <f>SmtRes!AA679</f>
        <v>6.25</v>
      </c>
      <c r="N437">
        <f t="shared" si="27"/>
        <v>38.25</v>
      </c>
      <c r="O437">
        <f>SmtRes!X679</f>
        <v>1809741363</v>
      </c>
      <c r="P437">
        <v>732848401</v>
      </c>
      <c r="Q437">
        <v>-906423797</v>
      </c>
    </row>
    <row r="438" spans="1:17" x14ac:dyDescent="0.2">
      <c r="A438">
        <f>Source!A934</f>
        <v>17</v>
      </c>
      <c r="C438">
        <v>3</v>
      </c>
      <c r="D438">
        <v>0</v>
      </c>
      <c r="E438">
        <f>SmtRes!AV678</f>
        <v>0</v>
      </c>
      <c r="F438" t="str">
        <f>SmtRes!I678</f>
        <v>21.1-11-198</v>
      </c>
      <c r="G438" t="str">
        <f>SmtRes!K678</f>
        <v>Дюбели пластмассовые</v>
      </c>
      <c r="H438" t="str">
        <f>SmtRes!O678</f>
        <v>шт.</v>
      </c>
      <c r="I438">
        <f>SmtRes!Y678*Source!I934</f>
        <v>48</v>
      </c>
      <c r="J438">
        <f>SmtRes!AO678</f>
        <v>1</v>
      </c>
      <c r="K438">
        <f>SmtRes!AE678</f>
        <v>0.86</v>
      </c>
      <c r="L438">
        <f t="shared" si="26"/>
        <v>41.28</v>
      </c>
      <c r="M438">
        <f>SmtRes!AA678</f>
        <v>0.86</v>
      </c>
      <c r="N438">
        <f t="shared" si="27"/>
        <v>41.28</v>
      </c>
      <c r="O438">
        <f>SmtRes!X678</f>
        <v>-756916670</v>
      </c>
      <c r="P438">
        <v>-1556458024</v>
      </c>
      <c r="Q438">
        <v>-340969471</v>
      </c>
    </row>
    <row r="439" spans="1:17" x14ac:dyDescent="0.2">
      <c r="A439">
        <f>Source!A934</f>
        <v>17</v>
      </c>
      <c r="C439">
        <v>3</v>
      </c>
      <c r="D439">
        <v>0</v>
      </c>
      <c r="E439">
        <f>SmtRes!AV677</f>
        <v>0</v>
      </c>
      <c r="F439" t="str">
        <f>SmtRes!I677</f>
        <v>21.1-11-128</v>
      </c>
      <c r="G439" t="str">
        <f>SmtRes!K677</f>
        <v>Шурупы-саморезы с полусферической головкой, с прессшайбой, наконечник острый, оцинкованные, размер 4,2х14 мм, для крепления листового металла</v>
      </c>
      <c r="H439" t="str">
        <f>SmtRes!O677</f>
        <v>кг</v>
      </c>
      <c r="I439">
        <f>SmtRes!Y677*Source!I934</f>
        <v>7.9979999999999996E-2</v>
      </c>
      <c r="J439">
        <f>SmtRes!AO677</f>
        <v>1</v>
      </c>
      <c r="K439">
        <f>SmtRes!AE677</f>
        <v>100.26</v>
      </c>
      <c r="L439">
        <f t="shared" si="26"/>
        <v>8.0187948000000002</v>
      </c>
      <c r="M439">
        <f>SmtRes!AA677</f>
        <v>100.26</v>
      </c>
      <c r="N439">
        <f t="shared" si="27"/>
        <v>8.0187948000000002</v>
      </c>
      <c r="O439">
        <f>SmtRes!X677</f>
        <v>-576885088</v>
      </c>
      <c r="P439">
        <v>387716099</v>
      </c>
      <c r="Q439">
        <v>1031746672</v>
      </c>
    </row>
    <row r="440" spans="1:17" x14ac:dyDescent="0.2">
      <c r="A440">
        <f>Source!A934</f>
        <v>17</v>
      </c>
      <c r="C440">
        <v>3</v>
      </c>
      <c r="D440">
        <v>0</v>
      </c>
      <c r="E440">
        <f>SmtRes!AV676</f>
        <v>0</v>
      </c>
      <c r="F440" t="str">
        <f>SmtRes!I676</f>
        <v>21.1-10-12</v>
      </c>
      <c r="G440" t="str">
        <f>SmtRes!K676</f>
        <v>Проволока стальная вязальная</v>
      </c>
      <c r="H440" t="str">
        <f>SmtRes!O676</f>
        <v>т</v>
      </c>
      <c r="I440">
        <f>SmtRes!Y676*Source!I934</f>
        <v>1.2359999999999999E-3</v>
      </c>
      <c r="J440">
        <f>SmtRes!AO676</f>
        <v>1</v>
      </c>
      <c r="K440">
        <f>SmtRes!AE676</f>
        <v>42581.03</v>
      </c>
      <c r="L440">
        <f t="shared" si="26"/>
        <v>52.630153079999992</v>
      </c>
      <c r="M440">
        <f>SmtRes!AA676</f>
        <v>42581.03</v>
      </c>
      <c r="N440">
        <f t="shared" si="27"/>
        <v>52.630153079999992</v>
      </c>
      <c r="O440">
        <f>SmtRes!X676</f>
        <v>-1627600750</v>
      </c>
      <c r="P440">
        <v>-2089382144</v>
      </c>
      <c r="Q440">
        <v>1942214335</v>
      </c>
    </row>
    <row r="441" spans="1:17" x14ac:dyDescent="0.2">
      <c r="A441">
        <f>Source!A935</f>
        <v>17</v>
      </c>
      <c r="C441">
        <v>3</v>
      </c>
      <c r="D441">
        <v>0</v>
      </c>
      <c r="E441">
        <f>SmtRes!AV689</f>
        <v>0</v>
      </c>
      <c r="F441" t="str">
        <f>SmtRes!I689</f>
        <v>21.21-5-44</v>
      </c>
      <c r="G441" t="str">
        <f>SmtRes!K689</f>
        <v>Кнопки для ленты ЛМ, тип 3,5</v>
      </c>
      <c r="H441" t="str">
        <f>SmtRes!O689</f>
        <v>1000 шт.</v>
      </c>
      <c r="I441">
        <f>SmtRes!Y689*Source!I935</f>
        <v>1.1999999999999999E-3</v>
      </c>
      <c r="J441">
        <f>SmtRes!AO689</f>
        <v>1</v>
      </c>
      <c r="K441">
        <f>SmtRes!AE689</f>
        <v>145.29</v>
      </c>
      <c r="L441">
        <f t="shared" si="26"/>
        <v>0.17434799999999998</v>
      </c>
      <c r="M441">
        <f>SmtRes!AA689</f>
        <v>145.29</v>
      </c>
      <c r="N441">
        <f t="shared" si="27"/>
        <v>0.17434799999999998</v>
      </c>
      <c r="O441">
        <f>SmtRes!X689</f>
        <v>-2097439660</v>
      </c>
      <c r="P441">
        <v>589981458</v>
      </c>
      <c r="Q441">
        <v>-1596857914</v>
      </c>
    </row>
    <row r="442" spans="1:17" x14ac:dyDescent="0.2">
      <c r="A442">
        <f>Source!A935</f>
        <v>17</v>
      </c>
      <c r="C442">
        <v>3</v>
      </c>
      <c r="D442">
        <v>0</v>
      </c>
      <c r="E442">
        <f>SmtRes!AV688</f>
        <v>0</v>
      </c>
      <c r="F442" t="str">
        <f>SmtRes!I688</f>
        <v>21.21-5-342</v>
      </c>
      <c r="G442" t="str">
        <f>SmtRes!K688</f>
        <v>Хомуты (стяжки) кабельные из полиамида, размеры 3,6х200 мм</v>
      </c>
      <c r="H442" t="str">
        <f>SmtRes!O688</f>
        <v>100 шт.</v>
      </c>
      <c r="I442">
        <f>SmtRes!Y688*Source!I935</f>
        <v>1.5599999999999999E-2</v>
      </c>
      <c r="J442">
        <f>SmtRes!AO688</f>
        <v>1</v>
      </c>
      <c r="K442">
        <f>SmtRes!AE688</f>
        <v>95.09</v>
      </c>
      <c r="L442">
        <f t="shared" si="26"/>
        <v>1.4834039999999999</v>
      </c>
      <c r="M442">
        <f>SmtRes!AA688</f>
        <v>95.09</v>
      </c>
      <c r="N442">
        <f t="shared" si="27"/>
        <v>1.4834039999999999</v>
      </c>
      <c r="O442">
        <f>SmtRes!X688</f>
        <v>2082646862</v>
      </c>
      <c r="P442">
        <v>533245034</v>
      </c>
      <c r="Q442">
        <v>1299238667</v>
      </c>
    </row>
    <row r="443" spans="1:17" x14ac:dyDescent="0.2">
      <c r="A443">
        <f>Source!A935</f>
        <v>17</v>
      </c>
      <c r="C443">
        <v>3</v>
      </c>
      <c r="D443">
        <v>0</v>
      </c>
      <c r="E443">
        <f>SmtRes!AV687</f>
        <v>0</v>
      </c>
      <c r="F443" t="str">
        <f>SmtRes!I687</f>
        <v>21.21-5-305</v>
      </c>
      <c r="G443" t="str">
        <f>SmtRes!K687</f>
        <v>Сжимы, тип У731М для проводников магистральных сечением от 4 до 10 мм2 и ответвительных от 1,5 до 10 мм2</v>
      </c>
      <c r="H443" t="str">
        <f>SmtRes!O687</f>
        <v>шт.</v>
      </c>
      <c r="I443">
        <f>SmtRes!Y687*Source!I935</f>
        <v>0.6</v>
      </c>
      <c r="J443">
        <f>SmtRes!AO687</f>
        <v>1</v>
      </c>
      <c r="K443">
        <f>SmtRes!AE687</f>
        <v>11.94</v>
      </c>
      <c r="L443">
        <f t="shared" si="26"/>
        <v>7.1639999999999997</v>
      </c>
      <c r="M443">
        <f>SmtRes!AA687</f>
        <v>11.94</v>
      </c>
      <c r="N443">
        <f t="shared" si="27"/>
        <v>7.1639999999999997</v>
      </c>
      <c r="O443">
        <f>SmtRes!X687</f>
        <v>-1910502396</v>
      </c>
      <c r="P443">
        <v>921454873</v>
      </c>
      <c r="Q443">
        <v>479612023</v>
      </c>
    </row>
    <row r="444" spans="1:17" x14ac:dyDescent="0.2">
      <c r="A444">
        <f>Source!A935</f>
        <v>17</v>
      </c>
      <c r="C444">
        <v>3</v>
      </c>
      <c r="D444">
        <v>0</v>
      </c>
      <c r="E444">
        <f>SmtRes!AV686</f>
        <v>0</v>
      </c>
      <c r="F444" t="str">
        <f>SmtRes!I686</f>
        <v>21.21-5-2</v>
      </c>
      <c r="G444" t="str">
        <f>SmtRes!K686</f>
        <v>Бирки маркировочные для кабелей и проводов, тип У153 У3,5</v>
      </c>
      <c r="H444" t="str">
        <f>SmtRes!O686</f>
        <v>1000 шт.</v>
      </c>
      <c r="I444">
        <f>SmtRes!Y686*Source!I935</f>
        <v>2.9999999999999997E-4</v>
      </c>
      <c r="J444">
        <f>SmtRes!AO686</f>
        <v>1</v>
      </c>
      <c r="K444">
        <f>SmtRes!AE686</f>
        <v>313.43</v>
      </c>
      <c r="L444">
        <f t="shared" si="26"/>
        <v>9.4028999999999988E-2</v>
      </c>
      <c r="M444">
        <f>SmtRes!AA686</f>
        <v>313.43</v>
      </c>
      <c r="N444">
        <f t="shared" si="27"/>
        <v>9.4028999999999988E-2</v>
      </c>
      <c r="O444">
        <f>SmtRes!X686</f>
        <v>-1973012171</v>
      </c>
      <c r="P444">
        <v>888626331</v>
      </c>
      <c r="Q444">
        <v>-1920119101</v>
      </c>
    </row>
    <row r="445" spans="1:17" x14ac:dyDescent="0.2">
      <c r="A445">
        <f>Source!A935</f>
        <v>17</v>
      </c>
      <c r="C445">
        <v>3</v>
      </c>
      <c r="D445">
        <v>0</v>
      </c>
      <c r="E445">
        <f>SmtRes!AV685</f>
        <v>0</v>
      </c>
      <c r="F445" t="str">
        <f>SmtRes!I685</f>
        <v>21.21-5-114</v>
      </c>
      <c r="G445" t="str">
        <f>SmtRes!K685</f>
        <v>Лента монтажная, тип ЛМ-5</v>
      </c>
      <c r="H445" t="str">
        <f>SmtRes!O685</f>
        <v>м</v>
      </c>
      <c r="I445">
        <f>SmtRes!Y685*Source!I935</f>
        <v>0.3</v>
      </c>
      <c r="J445">
        <f>SmtRes!AO685</f>
        <v>1</v>
      </c>
      <c r="K445">
        <f>SmtRes!AE685</f>
        <v>3.23</v>
      </c>
      <c r="L445">
        <f t="shared" si="26"/>
        <v>0.96899999999999997</v>
      </c>
      <c r="M445">
        <f>SmtRes!AA685</f>
        <v>3.23</v>
      </c>
      <c r="N445">
        <f t="shared" si="27"/>
        <v>0.96899999999999997</v>
      </c>
      <c r="O445">
        <f>SmtRes!X685</f>
        <v>1043042085</v>
      </c>
      <c r="P445">
        <v>1443518224</v>
      </c>
      <c r="Q445">
        <v>1451572748</v>
      </c>
    </row>
    <row r="446" spans="1:17" x14ac:dyDescent="0.2">
      <c r="A446">
        <f>Source!A935</f>
        <v>17</v>
      </c>
      <c r="C446">
        <v>3</v>
      </c>
      <c r="D446">
        <v>0</v>
      </c>
      <c r="E446">
        <f>SmtRes!AV684</f>
        <v>0</v>
      </c>
      <c r="F446" t="str">
        <f>SmtRes!I684</f>
        <v>21.1-20-10</v>
      </c>
      <c r="G446" t="str">
        <f>SmtRes!K684</f>
        <v>Лента изоляционная хлопчатобумажная</v>
      </c>
      <c r="H446" t="str">
        <f>SmtRes!O684</f>
        <v>кг</v>
      </c>
      <c r="I446">
        <f>SmtRes!Y684*Source!I935</f>
        <v>9.5999999999999992E-3</v>
      </c>
      <c r="J446">
        <f>SmtRes!AO684</f>
        <v>1</v>
      </c>
      <c r="K446">
        <f>SmtRes!AE684</f>
        <v>135.63</v>
      </c>
      <c r="L446">
        <f t="shared" si="26"/>
        <v>1.3020479999999999</v>
      </c>
      <c r="M446">
        <f>SmtRes!AA684</f>
        <v>135.63</v>
      </c>
      <c r="N446">
        <f t="shared" si="27"/>
        <v>1.3020479999999999</v>
      </c>
      <c r="O446">
        <f>SmtRes!X684</f>
        <v>1224238716</v>
      </c>
      <c r="P446">
        <v>-901667588</v>
      </c>
      <c r="Q446">
        <v>-924046680</v>
      </c>
    </row>
    <row r="447" spans="1:17" x14ac:dyDescent="0.2">
      <c r="A447">
        <f>Source!A937</f>
        <v>18</v>
      </c>
      <c r="C447">
        <v>3</v>
      </c>
      <c r="D447">
        <f>Source!BI937</f>
        <v>4</v>
      </c>
      <c r="E447">
        <f>Source!FS937</f>
        <v>0</v>
      </c>
      <c r="F447" t="str">
        <f>Source!F937</f>
        <v>21.23-8-89</v>
      </c>
      <c r="G447" t="str">
        <f>Source!G937</f>
        <v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v>
      </c>
      <c r="H447" t="str">
        <f>Source!H937</f>
        <v>км</v>
      </c>
      <c r="I447">
        <f>Source!I937</f>
        <v>6.1799999999999997E-3</v>
      </c>
      <c r="J447">
        <v>1</v>
      </c>
      <c r="K447">
        <f>ROUND(Source!AC937, 2)</f>
        <v>60269.89</v>
      </c>
      <c r="L447">
        <f>ROUND(K447*I447, 2)</f>
        <v>372.47</v>
      </c>
      <c r="M447">
        <f>ROUND(Source!AC937*IF(Source!BC937&lt;&gt; 0, Source!BC937, 1), 6)</f>
        <v>60269.89</v>
      </c>
      <c r="N447">
        <f>ROUND(M447*I447, 2)</f>
        <v>372.47</v>
      </c>
      <c r="O447">
        <f>Source!GF937</f>
        <v>1966491872</v>
      </c>
      <c r="P447">
        <v>1070900004</v>
      </c>
      <c r="Q447">
        <v>-1533489723</v>
      </c>
    </row>
    <row r="448" spans="1:17" x14ac:dyDescent="0.2">
      <c r="A448">
        <f>Source!A939</f>
        <v>18</v>
      </c>
      <c r="C448">
        <v>3</v>
      </c>
      <c r="D448">
        <f>Source!BI939</f>
        <v>4</v>
      </c>
      <c r="E448">
        <f>Source!FS939</f>
        <v>0</v>
      </c>
      <c r="F448" t="str">
        <f>Source!F939</f>
        <v>Цена поставщика</v>
      </c>
      <c r="G448" t="str">
        <f>Source!G939</f>
        <v>Накладной светодиодный светильник круглый</v>
      </c>
      <c r="H448" t="str">
        <f>Source!H939</f>
        <v>шт.</v>
      </c>
      <c r="I448">
        <f>Source!I939</f>
        <v>1</v>
      </c>
      <c r="J448">
        <v>1</v>
      </c>
      <c r="K448">
        <f>ROUND(Source!AC939, 2)</f>
        <v>360.81</v>
      </c>
      <c r="L448">
        <f>ROUND(K448*I448, 2)</f>
        <v>360.81</v>
      </c>
      <c r="M448">
        <f>ROUND(Source!AC939*IF(Source!BC939&lt;&gt; 0, Source!BC939, 1), 6)</f>
        <v>360.81</v>
      </c>
      <c r="N448">
        <f>ROUND(M448*I448, 2)</f>
        <v>360.81</v>
      </c>
      <c r="O448">
        <f>Source!GF939</f>
        <v>290408143</v>
      </c>
      <c r="P448">
        <v>-1143648996</v>
      </c>
      <c r="Q448">
        <v>822396801</v>
      </c>
    </row>
    <row r="449" spans="1:17" x14ac:dyDescent="0.2">
      <c r="A449">
        <f>Source!A983</f>
        <v>4</v>
      </c>
      <c r="B449">
        <v>983</v>
      </c>
      <c r="G449" t="str">
        <f>Source!G983</f>
        <v>Фасад</v>
      </c>
    </row>
    <row r="450" spans="1:17" x14ac:dyDescent="0.2">
      <c r="A450">
        <f>Source!A987</f>
        <v>5</v>
      </c>
      <c r="B450">
        <v>987</v>
      </c>
      <c r="G450" t="str">
        <f>Source!G987</f>
        <v>Ремонтные работы</v>
      </c>
    </row>
    <row r="451" spans="1:17" x14ac:dyDescent="0.2">
      <c r="A451">
        <f>Source!A991</f>
        <v>17</v>
      </c>
      <c r="C451">
        <v>3</v>
      </c>
      <c r="D451">
        <v>0</v>
      </c>
      <c r="E451">
        <f>SmtRes!AV697</f>
        <v>0</v>
      </c>
      <c r="F451" t="str">
        <f>SmtRes!I697</f>
        <v>21.3-2-9</v>
      </c>
      <c r="G451" t="str">
        <f>SmtRes!K697</f>
        <v>Растворы цементно-известковые, марка 50</v>
      </c>
      <c r="H451" t="str">
        <f>SmtRes!O697</f>
        <v>м3</v>
      </c>
      <c r="I451">
        <f>SmtRes!Y697*Source!I991</f>
        <v>0.36</v>
      </c>
      <c r="J451">
        <f>SmtRes!AO697</f>
        <v>1</v>
      </c>
      <c r="K451">
        <f>SmtRes!AE697</f>
        <v>3455.09</v>
      </c>
      <c r="L451">
        <f t="shared" ref="L451:L456" si="28">I451*K451</f>
        <v>1243.8324</v>
      </c>
      <c r="M451">
        <f>SmtRes!AA697</f>
        <v>3455.09</v>
      </c>
      <c r="N451">
        <f t="shared" ref="N451:N456" si="29">I451*M451</f>
        <v>1243.8324</v>
      </c>
      <c r="O451">
        <f>SmtRes!X697</f>
        <v>907702308</v>
      </c>
      <c r="P451">
        <v>1014739123</v>
      </c>
      <c r="Q451">
        <v>-531240840</v>
      </c>
    </row>
    <row r="452" spans="1:17" x14ac:dyDescent="0.2">
      <c r="A452">
        <f>Source!A991</f>
        <v>17</v>
      </c>
      <c r="C452">
        <v>3</v>
      </c>
      <c r="D452">
        <v>0</v>
      </c>
      <c r="E452">
        <f>SmtRes!AV696</f>
        <v>0</v>
      </c>
      <c r="F452" t="str">
        <f>SmtRes!I696</f>
        <v>21.1-5-8</v>
      </c>
      <c r="G452" t="str">
        <f>SmtRes!K696</f>
        <v>Кирпич керамический обыкновенный, размер 250х120х65 мм, марка средняя</v>
      </c>
      <c r="H452" t="str">
        <f>SmtRes!O696</f>
        <v>1000 шт.</v>
      </c>
      <c r="I452">
        <f>SmtRes!Y696*Source!I991</f>
        <v>0.58799999999999997</v>
      </c>
      <c r="J452">
        <f>SmtRes!AO696</f>
        <v>1</v>
      </c>
      <c r="K452">
        <f>SmtRes!AE696</f>
        <v>10205.92</v>
      </c>
      <c r="L452">
        <f t="shared" si="28"/>
        <v>6001.0809599999993</v>
      </c>
      <c r="M452">
        <f>SmtRes!AA696</f>
        <v>10205.92</v>
      </c>
      <c r="N452">
        <f t="shared" si="29"/>
        <v>6001.0809599999993</v>
      </c>
      <c r="O452">
        <f>SmtRes!X696</f>
        <v>573698201</v>
      </c>
      <c r="P452">
        <v>-759881101</v>
      </c>
      <c r="Q452">
        <v>-1467916943</v>
      </c>
    </row>
    <row r="453" spans="1:17" x14ac:dyDescent="0.2">
      <c r="A453">
        <f>Source!A992</f>
        <v>17</v>
      </c>
      <c r="C453">
        <v>3</v>
      </c>
      <c r="D453">
        <v>0</v>
      </c>
      <c r="E453">
        <f>SmtRes!AV702</f>
        <v>0</v>
      </c>
      <c r="F453" t="str">
        <f>SmtRes!I702</f>
        <v>21.1-11-83</v>
      </c>
      <c r="G453" t="str">
        <f>SmtRes!K702</f>
        <v>Поковки строительные (скобы, закрепы, хомуты) оцинкованные, масса от 2,5 до 4,0 кг</v>
      </c>
      <c r="H453" t="str">
        <f>SmtRes!O702</f>
        <v>т</v>
      </c>
      <c r="I453">
        <f>SmtRes!Y702*Source!I992</f>
        <v>7.3600000000000002E-3</v>
      </c>
      <c r="J453">
        <f>SmtRes!AO702</f>
        <v>1</v>
      </c>
      <c r="K453">
        <f>SmtRes!AE702</f>
        <v>44312.57</v>
      </c>
      <c r="L453">
        <f t="shared" si="28"/>
        <v>326.14051519999998</v>
      </c>
      <c r="M453">
        <f>SmtRes!AA702</f>
        <v>44312.57</v>
      </c>
      <c r="N453">
        <f t="shared" si="29"/>
        <v>326.14051519999998</v>
      </c>
      <c r="O453">
        <f>SmtRes!X702</f>
        <v>-1857621765</v>
      </c>
      <c r="P453">
        <v>-1342724737</v>
      </c>
      <c r="Q453">
        <v>1732956</v>
      </c>
    </row>
    <row r="454" spans="1:17" x14ac:dyDescent="0.2">
      <c r="A454">
        <f>Source!A992</f>
        <v>17</v>
      </c>
      <c r="C454">
        <v>3</v>
      </c>
      <c r="D454">
        <v>0</v>
      </c>
      <c r="E454">
        <f>SmtRes!AV701</f>
        <v>0</v>
      </c>
      <c r="F454" t="str">
        <f>SmtRes!I701</f>
        <v>21.1-11-79</v>
      </c>
      <c r="G454" t="str">
        <f>SmtRes!K701</f>
        <v>Кляммеры КЛ</v>
      </c>
      <c r="H454" t="str">
        <f>SmtRes!O701</f>
        <v>т</v>
      </c>
      <c r="I454">
        <f>SmtRes!Y701*Source!I992</f>
        <v>2.3506E-3</v>
      </c>
      <c r="J454">
        <f>SmtRes!AO701</f>
        <v>1</v>
      </c>
      <c r="K454">
        <f>SmtRes!AE701</f>
        <v>294873.40999999997</v>
      </c>
      <c r="L454">
        <f t="shared" si="28"/>
        <v>693.12943754599996</v>
      </c>
      <c r="M454">
        <f>SmtRes!AA701</f>
        <v>294873.40999999997</v>
      </c>
      <c r="N454">
        <f t="shared" si="29"/>
        <v>693.12943754599996</v>
      </c>
      <c r="O454">
        <f>SmtRes!X701</f>
        <v>-300743053</v>
      </c>
      <c r="P454">
        <v>926033448</v>
      </c>
      <c r="Q454">
        <v>716511068</v>
      </c>
    </row>
    <row r="455" spans="1:17" x14ac:dyDescent="0.2">
      <c r="A455">
        <f>Source!A992</f>
        <v>17</v>
      </c>
      <c r="C455">
        <v>3</v>
      </c>
      <c r="D455">
        <v>0</v>
      </c>
      <c r="E455">
        <f>SmtRes!AV700</f>
        <v>0</v>
      </c>
      <c r="F455" t="str">
        <f>SmtRes!I700</f>
        <v>21.1-11-46</v>
      </c>
      <c r="G455" t="str">
        <f>SmtRes!K700</f>
        <v>Гвозди строительные</v>
      </c>
      <c r="H455" t="str">
        <f>SmtRes!O700</f>
        <v>т</v>
      </c>
      <c r="I455">
        <f>SmtRes!Y700*Source!I992</f>
        <v>1.3799999999999999E-4</v>
      </c>
      <c r="J455">
        <f>SmtRes!AO700</f>
        <v>1</v>
      </c>
      <c r="K455">
        <f>SmtRes!AE700</f>
        <v>45454.3</v>
      </c>
      <c r="L455">
        <f t="shared" si="28"/>
        <v>6.2726934000000005</v>
      </c>
      <c r="M455">
        <f>SmtRes!AA700</f>
        <v>45454.3</v>
      </c>
      <c r="N455">
        <f t="shared" si="29"/>
        <v>6.2726934000000005</v>
      </c>
      <c r="O455">
        <f>SmtRes!X700</f>
        <v>1574046373</v>
      </c>
      <c r="P455">
        <v>1941899885</v>
      </c>
      <c r="Q455">
        <v>1158301771</v>
      </c>
    </row>
    <row r="456" spans="1:17" x14ac:dyDescent="0.2">
      <c r="A456">
        <f>Source!A992</f>
        <v>17</v>
      </c>
      <c r="C456">
        <v>3</v>
      </c>
      <c r="D456">
        <v>0</v>
      </c>
      <c r="E456">
        <f>SmtRes!AV699</f>
        <v>0</v>
      </c>
      <c r="F456" t="str">
        <f>SmtRes!I699</f>
        <v>21.1-10-165</v>
      </c>
      <c r="G456" t="str">
        <f>SmtRes!K699</f>
        <v>Сталь листовая, оцинкованная, толщина 0,5 мм</v>
      </c>
      <c r="H456" t="str">
        <f>SmtRes!O699</f>
        <v>т</v>
      </c>
      <c r="I456">
        <f>SmtRes!Y699*Source!I992</f>
        <v>1.4076E-2</v>
      </c>
      <c r="J456">
        <f>SmtRes!AO699</f>
        <v>1</v>
      </c>
      <c r="K456">
        <f>SmtRes!AE699</f>
        <v>50407.79</v>
      </c>
      <c r="L456">
        <f t="shared" si="28"/>
        <v>709.54005203999998</v>
      </c>
      <c r="M456">
        <f>SmtRes!AA699</f>
        <v>50407.79</v>
      </c>
      <c r="N456">
        <f t="shared" si="29"/>
        <v>709.54005203999998</v>
      </c>
      <c r="O456">
        <f>SmtRes!X699</f>
        <v>291612274</v>
      </c>
      <c r="P456">
        <v>2144629299</v>
      </c>
      <c r="Q456">
        <v>1272408942</v>
      </c>
    </row>
    <row r="457" spans="1:17" x14ac:dyDescent="0.2">
      <c r="A457">
        <f>Source!A1036</f>
        <v>4</v>
      </c>
      <c r="B457">
        <v>1036</v>
      </c>
      <c r="G457" t="str">
        <f>Source!G1036</f>
        <v>Мусор</v>
      </c>
    </row>
    <row r="458" spans="1:17" x14ac:dyDescent="0.2">
      <c r="A458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116"/>
  <sheetViews>
    <sheetView workbookViewId="0">
      <selection activeCell="L1" sqref="L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F1">
        <v>0</v>
      </c>
      <c r="G1">
        <v>0</v>
      </c>
      <c r="H1">
        <v>0</v>
      </c>
      <c r="J1" t="s">
        <v>0</v>
      </c>
      <c r="K1">
        <v>1</v>
      </c>
      <c r="M1">
        <v>10</v>
      </c>
    </row>
    <row r="12" spans="1:133" x14ac:dyDescent="0.2">
      <c r="A12" s="1">
        <v>1</v>
      </c>
      <c r="B12" s="1">
        <v>1112</v>
      </c>
      <c r="C12" s="1">
        <v>0</v>
      </c>
      <c r="D12" s="1">
        <f>ROW(A1086)</f>
        <v>1086</v>
      </c>
      <c r="E12" s="1">
        <v>0</v>
      </c>
      <c r="F12" s="1"/>
      <c r="G12" s="1" t="s">
        <v>2</v>
      </c>
      <c r="H12" s="1" t="s">
        <v>0</v>
      </c>
      <c r="I12" s="1">
        <v>0</v>
      </c>
      <c r="J12" s="1" t="s">
        <v>0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0</v>
      </c>
      <c r="V12" s="1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/>
      <c r="AL12" s="1" t="s">
        <v>0</v>
      </c>
      <c r="AM12" s="1" t="s">
        <v>0</v>
      </c>
      <c r="AN12" s="1" t="s">
        <v>0</v>
      </c>
      <c r="AO12" s="1"/>
      <c r="AP12" s="1" t="s">
        <v>0</v>
      </c>
      <c r="AQ12" s="1" t="s">
        <v>0</v>
      </c>
      <c r="AR12" s="1" t="s">
        <v>0</v>
      </c>
      <c r="AS12" s="1"/>
      <c r="AT12" s="1"/>
      <c r="AU12" s="1"/>
      <c r="AV12" s="1"/>
      <c r="AW12" s="1"/>
      <c r="AX12" s="1" t="s">
        <v>0</v>
      </c>
      <c r="AY12" s="1" t="s">
        <v>0</v>
      </c>
      <c r="AZ12" s="1" t="s">
        <v>0</v>
      </c>
      <c r="BA12" s="1"/>
      <c r="BB12" s="1"/>
      <c r="BC12" s="1"/>
      <c r="BD12" s="1"/>
      <c r="BE12" s="1"/>
      <c r="BF12" s="1"/>
      <c r="BG12" s="1"/>
      <c r="BH12" s="1" t="s">
        <v>3</v>
      </c>
      <c r="BI12" s="1" t="s">
        <v>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5</v>
      </c>
      <c r="BZ12" s="1" t="s">
        <v>6</v>
      </c>
      <c r="CA12" s="1" t="s">
        <v>7</v>
      </c>
      <c r="CB12" s="1" t="s">
        <v>7</v>
      </c>
      <c r="CC12" s="1" t="s">
        <v>7</v>
      </c>
      <c r="CD12" s="1" t="s">
        <v>7</v>
      </c>
      <c r="CE12" s="1" t="s">
        <v>0</v>
      </c>
      <c r="CF12" s="1">
        <v>0</v>
      </c>
      <c r="CG12" s="1">
        <v>0</v>
      </c>
      <c r="CH12" s="1">
        <v>8</v>
      </c>
      <c r="CI12" s="1" t="s">
        <v>0</v>
      </c>
      <c r="CJ12" s="1" t="s">
        <v>0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x14ac:dyDescent="0.2">
      <c r="A18" s="2">
        <v>52</v>
      </c>
      <c r="B18" s="2">
        <f t="shared" ref="B18:G18" si="0">B1086</f>
        <v>1112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Текущий ремонт в 2018 году на объекте ГБПОУ КАС №7 по адресу: г. Москва, ул. Вучетича, д. 3/1</v>
      </c>
      <c r="H18" s="2"/>
      <c r="I18" s="2"/>
      <c r="J18" s="2"/>
      <c r="K18" s="2"/>
      <c r="L18" s="2"/>
      <c r="M18" s="2"/>
      <c r="N18" s="2"/>
      <c r="O18" s="2">
        <f t="shared" ref="O18:AT18" si="1">O1086</f>
        <v>914934.23</v>
      </c>
      <c r="P18" s="2">
        <f t="shared" si="1"/>
        <v>593409.05000000005</v>
      </c>
      <c r="Q18" s="2">
        <f t="shared" si="1"/>
        <v>31553.19</v>
      </c>
      <c r="R18" s="2">
        <f t="shared" si="1"/>
        <v>22274.6</v>
      </c>
      <c r="S18" s="2">
        <f t="shared" si="1"/>
        <v>289971.99</v>
      </c>
      <c r="T18" s="2">
        <f t="shared" si="1"/>
        <v>0</v>
      </c>
      <c r="U18" s="2">
        <f t="shared" si="1"/>
        <v>1573.9165810000004</v>
      </c>
      <c r="V18" s="2">
        <f t="shared" si="1"/>
        <v>0</v>
      </c>
      <c r="W18" s="2">
        <f t="shared" si="1"/>
        <v>0</v>
      </c>
      <c r="X18" s="2">
        <f t="shared" si="1"/>
        <v>202980.42</v>
      </c>
      <c r="Y18" s="2">
        <f t="shared" si="1"/>
        <v>28997.25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1154226.47</v>
      </c>
      <c r="AS18" s="2">
        <f t="shared" si="1"/>
        <v>0</v>
      </c>
      <c r="AT18" s="2">
        <f t="shared" si="1"/>
        <v>0</v>
      </c>
      <c r="AU18" s="2">
        <f t="shared" ref="AU18:BZ18" si="2">AU1086</f>
        <v>1154226.47</v>
      </c>
      <c r="AV18" s="2">
        <f t="shared" si="2"/>
        <v>593409.05000000005</v>
      </c>
      <c r="AW18" s="2">
        <f t="shared" si="2"/>
        <v>593409.05000000005</v>
      </c>
      <c r="AX18" s="2">
        <f t="shared" si="2"/>
        <v>0</v>
      </c>
      <c r="AY18" s="2">
        <f t="shared" si="2"/>
        <v>593409.05000000005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t="shared" ref="DG18:DN18" si="4">DG1086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206" x14ac:dyDescent="0.2">
      <c r="A20" s="1">
        <v>3</v>
      </c>
      <c r="B20" s="1">
        <v>1</v>
      </c>
      <c r="C20" s="1"/>
      <c r="D20" s="1">
        <f>ROW(A1065)</f>
        <v>1065</v>
      </c>
      <c r="E20" s="1"/>
      <c r="F20" s="1" t="s">
        <v>8</v>
      </c>
      <c r="G20" s="30" t="s">
        <v>2</v>
      </c>
      <c r="H20" s="1" t="s">
        <v>0</v>
      </c>
      <c r="I20" s="1">
        <v>0</v>
      </c>
      <c r="J20" s="1" t="s">
        <v>0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0</v>
      </c>
      <c r="V20" s="1">
        <v>0</v>
      </c>
      <c r="W20" s="1"/>
      <c r="X20" s="1"/>
      <c r="Y20" s="1"/>
      <c r="Z20" s="1"/>
      <c r="AA20" s="1"/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/>
      <c r="AI20" s="1"/>
      <c r="AJ20" s="1"/>
      <c r="AK20" s="1"/>
      <c r="AL20" s="1"/>
      <c r="AM20" s="1"/>
      <c r="AN20" s="1"/>
      <c r="AO20" s="1"/>
      <c r="AP20" s="1" t="s">
        <v>0</v>
      </c>
      <c r="AQ20" s="1" t="s">
        <v>0</v>
      </c>
      <c r="AR20" s="1" t="s">
        <v>0</v>
      </c>
      <c r="AS20" s="1"/>
      <c r="AT20" s="1"/>
      <c r="AU20" s="1"/>
      <c r="AV20" s="1"/>
      <c r="AW20" s="1"/>
      <c r="AX20" s="1"/>
      <c r="AY20" s="1"/>
      <c r="AZ20" s="1" t="s">
        <v>0</v>
      </c>
      <c r="BA20" s="1"/>
      <c r="BB20" s="1" t="s">
        <v>0</v>
      </c>
      <c r="BC20" s="1" t="s">
        <v>0</v>
      </c>
      <c r="BD20" s="1" t="s">
        <v>0</v>
      </c>
      <c r="BE20" s="1" t="s">
        <v>0</v>
      </c>
      <c r="BF20" s="1" t="s">
        <v>0</v>
      </c>
      <c r="BG20" s="1" t="s">
        <v>0</v>
      </c>
      <c r="BH20" s="1" t="s">
        <v>0</v>
      </c>
      <c r="BI20" s="1" t="s">
        <v>0</v>
      </c>
      <c r="BJ20" s="1" t="s">
        <v>0</v>
      </c>
      <c r="BK20" s="1" t="s">
        <v>0</v>
      </c>
      <c r="BL20" s="1" t="s">
        <v>0</v>
      </c>
      <c r="BM20" s="1" t="s">
        <v>0</v>
      </c>
      <c r="BN20" s="1" t="s">
        <v>0</v>
      </c>
      <c r="BO20" s="1" t="s">
        <v>0</v>
      </c>
      <c r="BP20" s="1" t="s">
        <v>0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0</v>
      </c>
      <c r="CJ20" s="1" t="s">
        <v>0</v>
      </c>
    </row>
    <row r="22" spans="1:206" x14ac:dyDescent="0.2">
      <c r="A22" s="2">
        <v>52</v>
      </c>
      <c r="B22" s="2">
        <f t="shared" ref="B22:G22" si="5">B1065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Текущий ремонт в 2018 году на объекте ГБПОУ КАС №7 по адресу: г. Москва, ул. Вучетича, д. 3/1</v>
      </c>
      <c r="H22" s="2"/>
      <c r="I22" s="2"/>
      <c r="J22" s="2"/>
      <c r="K22" s="2"/>
      <c r="L22" s="2"/>
      <c r="M22" s="2"/>
      <c r="N22" s="2"/>
      <c r="O22" s="2">
        <f t="shared" ref="O22:AT22" si="6">O1065</f>
        <v>914934.23</v>
      </c>
      <c r="P22" s="2">
        <f t="shared" si="6"/>
        <v>593409.05000000005</v>
      </c>
      <c r="Q22" s="2">
        <f t="shared" si="6"/>
        <v>31553.19</v>
      </c>
      <c r="R22" s="2">
        <f t="shared" si="6"/>
        <v>22274.6</v>
      </c>
      <c r="S22" s="2">
        <f t="shared" si="6"/>
        <v>289971.99</v>
      </c>
      <c r="T22" s="2">
        <f t="shared" si="6"/>
        <v>0</v>
      </c>
      <c r="U22" s="2">
        <f t="shared" si="6"/>
        <v>1573.9165810000004</v>
      </c>
      <c r="V22" s="2">
        <f t="shared" si="6"/>
        <v>0</v>
      </c>
      <c r="W22" s="2">
        <f t="shared" si="6"/>
        <v>0</v>
      </c>
      <c r="X22" s="2">
        <f t="shared" si="6"/>
        <v>202980.42</v>
      </c>
      <c r="Y22" s="2">
        <f t="shared" si="6"/>
        <v>28997.25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1154226.47</v>
      </c>
      <c r="AS22" s="2">
        <f t="shared" si="6"/>
        <v>0</v>
      </c>
      <c r="AT22" s="2">
        <f t="shared" si="6"/>
        <v>0</v>
      </c>
      <c r="AU22" s="2">
        <f t="shared" ref="AU22:BZ22" si="7">AU1065</f>
        <v>1154226.47</v>
      </c>
      <c r="AV22" s="2">
        <f t="shared" si="7"/>
        <v>593409.05000000005</v>
      </c>
      <c r="AW22" s="2">
        <f t="shared" si="7"/>
        <v>593409.05000000005</v>
      </c>
      <c r="AX22" s="2">
        <f t="shared" si="7"/>
        <v>0</v>
      </c>
      <c r="AY22" s="2">
        <f t="shared" si="7"/>
        <v>593409.05000000005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t="shared" ref="CA22:DF22" si="8">CA1065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t="shared" ref="DG22:DN22" si="9">DG1065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6" x14ac:dyDescent="0.2">
      <c r="A24" s="1">
        <v>4</v>
      </c>
      <c r="B24" s="1">
        <v>1</v>
      </c>
      <c r="C24" s="1"/>
      <c r="D24" s="1">
        <f>ROW(A75)</f>
        <v>75</v>
      </c>
      <c r="E24" s="1"/>
      <c r="F24" s="1" t="s">
        <v>9</v>
      </c>
      <c r="G24" s="1" t="s">
        <v>10</v>
      </c>
      <c r="H24" s="1" t="s">
        <v>0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0</v>
      </c>
      <c r="V24" s="1">
        <v>0</v>
      </c>
      <c r="W24" s="1"/>
      <c r="X24" s="1"/>
      <c r="Y24" s="1"/>
      <c r="Z24" s="1"/>
      <c r="AA24" s="1"/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/>
      <c r="AI24" s="1"/>
      <c r="AJ24" s="1"/>
      <c r="AK24" s="1"/>
      <c r="AL24" s="1"/>
      <c r="AM24" s="1"/>
      <c r="AN24" s="1"/>
      <c r="AO24" s="1"/>
      <c r="AP24" s="1" t="s">
        <v>0</v>
      </c>
      <c r="AQ24" s="1" t="s">
        <v>0</v>
      </c>
      <c r="AR24" s="1" t="s">
        <v>0</v>
      </c>
      <c r="AS24" s="1"/>
      <c r="AT24" s="1"/>
      <c r="AU24" s="1"/>
      <c r="AV24" s="1"/>
      <c r="AW24" s="1"/>
      <c r="AX24" s="1"/>
      <c r="AY24" s="1"/>
      <c r="AZ24" s="1" t="s">
        <v>0</v>
      </c>
      <c r="BA24" s="1"/>
      <c r="BB24" s="1" t="s">
        <v>0</v>
      </c>
      <c r="BC24" s="1" t="s">
        <v>0</v>
      </c>
      <c r="BD24" s="1" t="s">
        <v>0</v>
      </c>
      <c r="BE24" s="1" t="s">
        <v>0</v>
      </c>
      <c r="BF24" s="1" t="s">
        <v>0</v>
      </c>
      <c r="BG24" s="1" t="s">
        <v>0</v>
      </c>
      <c r="BH24" s="1" t="s">
        <v>0</v>
      </c>
      <c r="BI24" s="1" t="s">
        <v>0</v>
      </c>
      <c r="BJ24" s="1" t="s">
        <v>0</v>
      </c>
      <c r="BK24" s="1" t="s">
        <v>0</v>
      </c>
      <c r="BL24" s="1" t="s">
        <v>0</v>
      </c>
      <c r="BM24" s="1" t="s">
        <v>0</v>
      </c>
      <c r="BN24" s="1" t="s">
        <v>0</v>
      </c>
      <c r="BO24" s="1" t="s">
        <v>0</v>
      </c>
      <c r="BP24" s="1" t="s">
        <v>0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x14ac:dyDescent="0.2">
      <c r="A26" s="2">
        <v>52</v>
      </c>
      <c r="B26" s="2">
        <f t="shared" ref="B26:G26" si="10">B75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Ремонт подвала</v>
      </c>
      <c r="H26" s="2"/>
      <c r="I26" s="2"/>
      <c r="J26" s="2"/>
      <c r="K26" s="2"/>
      <c r="L26" s="2"/>
      <c r="M26" s="2"/>
      <c r="N26" s="2"/>
      <c r="O26" s="2">
        <f t="shared" ref="O26:AT26" si="11">O75</f>
        <v>92879.37</v>
      </c>
      <c r="P26" s="2">
        <f t="shared" si="11"/>
        <v>56425.64</v>
      </c>
      <c r="Q26" s="2">
        <f t="shared" si="11"/>
        <v>1867.97</v>
      </c>
      <c r="R26" s="2">
        <f t="shared" si="11"/>
        <v>989.91</v>
      </c>
      <c r="S26" s="2">
        <f t="shared" si="11"/>
        <v>34585.760000000002</v>
      </c>
      <c r="T26" s="2">
        <f t="shared" si="11"/>
        <v>0</v>
      </c>
      <c r="U26" s="2">
        <f t="shared" si="11"/>
        <v>180.30372399999999</v>
      </c>
      <c r="V26" s="2">
        <f t="shared" si="11"/>
        <v>0</v>
      </c>
      <c r="W26" s="2">
        <f t="shared" si="11"/>
        <v>0</v>
      </c>
      <c r="X26" s="2">
        <f t="shared" si="11"/>
        <v>24210.06</v>
      </c>
      <c r="Y26" s="2">
        <f t="shared" si="11"/>
        <v>3458.6</v>
      </c>
      <c r="Z26" s="2">
        <f t="shared" si="11"/>
        <v>0</v>
      </c>
      <c r="AA26" s="2">
        <f t="shared" si="11"/>
        <v>0</v>
      </c>
      <c r="AB26" s="2">
        <f t="shared" si="11"/>
        <v>0</v>
      </c>
      <c r="AC26" s="2">
        <f t="shared" si="11"/>
        <v>0</v>
      </c>
      <c r="AD26" s="2">
        <f t="shared" si="11"/>
        <v>0</v>
      </c>
      <c r="AE26" s="2">
        <f t="shared" si="11"/>
        <v>0</v>
      </c>
      <c r="AF26" s="2">
        <f t="shared" si="11"/>
        <v>0</v>
      </c>
      <c r="AG26" s="2">
        <f t="shared" si="11"/>
        <v>0</v>
      </c>
      <c r="AH26" s="2">
        <f t="shared" si="11"/>
        <v>0</v>
      </c>
      <c r="AI26" s="2">
        <f t="shared" si="11"/>
        <v>0</v>
      </c>
      <c r="AJ26" s="2">
        <f t="shared" si="11"/>
        <v>0</v>
      </c>
      <c r="AK26" s="2">
        <f t="shared" si="11"/>
        <v>0</v>
      </c>
      <c r="AL26" s="2">
        <f t="shared" si="11"/>
        <v>0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121617.13</v>
      </c>
      <c r="AS26" s="2">
        <f t="shared" si="11"/>
        <v>0</v>
      </c>
      <c r="AT26" s="2">
        <f t="shared" si="11"/>
        <v>0</v>
      </c>
      <c r="AU26" s="2">
        <f t="shared" ref="AU26:BZ26" si="12">AU75</f>
        <v>121617.13</v>
      </c>
      <c r="AV26" s="2">
        <f t="shared" si="12"/>
        <v>56425.64</v>
      </c>
      <c r="AW26" s="2">
        <f t="shared" si="12"/>
        <v>56425.64</v>
      </c>
      <c r="AX26" s="2">
        <f t="shared" si="12"/>
        <v>0</v>
      </c>
      <c r="AY26" s="2">
        <f t="shared" si="12"/>
        <v>56425.64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0</v>
      </c>
      <c r="BF26" s="2">
        <f t="shared" si="12"/>
        <v>0</v>
      </c>
      <c r="BG26" s="2">
        <f t="shared" si="12"/>
        <v>0</v>
      </c>
      <c r="BH26" s="2">
        <f t="shared" si="12"/>
        <v>0</v>
      </c>
      <c r="BI26" s="2">
        <f t="shared" si="12"/>
        <v>0</v>
      </c>
      <c r="BJ26" s="2">
        <f t="shared" si="12"/>
        <v>0</v>
      </c>
      <c r="BK26" s="2">
        <f t="shared" si="12"/>
        <v>0</v>
      </c>
      <c r="BL26" s="2">
        <f t="shared" si="12"/>
        <v>0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t="shared" ref="CA26:DF26" si="13">CA75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t="shared" ref="DG26:DN26" si="14">DG75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6" x14ac:dyDescent="0.2">
      <c r="A28" s="1">
        <v>5</v>
      </c>
      <c r="B28" s="1">
        <v>1</v>
      </c>
      <c r="C28" s="1"/>
      <c r="D28" s="1">
        <f>ROW(A54)</f>
        <v>54</v>
      </c>
      <c r="E28" s="1"/>
      <c r="F28" s="1" t="s">
        <v>11</v>
      </c>
      <c r="G28" s="1" t="s">
        <v>12</v>
      </c>
      <c r="H28" s="1" t="s">
        <v>0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0</v>
      </c>
      <c r="V28" s="1">
        <v>0</v>
      </c>
      <c r="W28" s="1"/>
      <c r="X28" s="1"/>
      <c r="Y28" s="1"/>
      <c r="Z28" s="1"/>
      <c r="AA28" s="1"/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/>
      <c r="AI28" s="1"/>
      <c r="AJ28" s="1"/>
      <c r="AK28" s="1"/>
      <c r="AL28" s="1"/>
      <c r="AM28" s="1"/>
      <c r="AN28" s="1"/>
      <c r="AO28" s="1"/>
      <c r="AP28" s="1" t="s">
        <v>0</v>
      </c>
      <c r="AQ28" s="1" t="s">
        <v>0</v>
      </c>
      <c r="AR28" s="1" t="s">
        <v>0</v>
      </c>
      <c r="AS28" s="1"/>
      <c r="AT28" s="1"/>
      <c r="AU28" s="1"/>
      <c r="AV28" s="1"/>
      <c r="AW28" s="1"/>
      <c r="AX28" s="1"/>
      <c r="AY28" s="1"/>
      <c r="AZ28" s="1" t="s">
        <v>0</v>
      </c>
      <c r="BA28" s="1"/>
      <c r="BB28" s="1" t="s">
        <v>0</v>
      </c>
      <c r="BC28" s="1" t="s">
        <v>0</v>
      </c>
      <c r="BD28" s="1" t="s">
        <v>0</v>
      </c>
      <c r="BE28" s="1" t="s">
        <v>0</v>
      </c>
      <c r="BF28" s="1" t="s">
        <v>0</v>
      </c>
      <c r="BG28" s="1" t="s">
        <v>0</v>
      </c>
      <c r="BH28" s="1" t="s">
        <v>0</v>
      </c>
      <c r="BI28" s="1" t="s">
        <v>0</v>
      </c>
      <c r="BJ28" s="1" t="s">
        <v>0</v>
      </c>
      <c r="BK28" s="1" t="s">
        <v>0</v>
      </c>
      <c r="BL28" s="1" t="s">
        <v>0</v>
      </c>
      <c r="BM28" s="1" t="s">
        <v>0</v>
      </c>
      <c r="BN28" s="1" t="s">
        <v>0</v>
      </c>
      <c r="BO28" s="1" t="s">
        <v>0</v>
      </c>
      <c r="BP28" s="1" t="s">
        <v>0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06" x14ac:dyDescent="0.2">
      <c r="A30" s="2">
        <v>52</v>
      </c>
      <c r="B30" s="2">
        <f t="shared" ref="B30:G30" si="15">B54</f>
        <v>1</v>
      </c>
      <c r="C30" s="2">
        <f t="shared" si="15"/>
        <v>5</v>
      </c>
      <c r="D30" s="2">
        <f t="shared" si="15"/>
        <v>28</v>
      </c>
      <c r="E30" s="2">
        <f t="shared" si="15"/>
        <v>0</v>
      </c>
      <c r="F30" s="2" t="str">
        <f t="shared" si="15"/>
        <v>Новый подраздел</v>
      </c>
      <c r="G30" s="2" t="str">
        <f t="shared" si="15"/>
        <v>Ремонтые работы</v>
      </c>
      <c r="H30" s="2"/>
      <c r="I30" s="2"/>
      <c r="J30" s="2"/>
      <c r="K30" s="2"/>
      <c r="L30" s="2"/>
      <c r="M30" s="2"/>
      <c r="N30" s="2"/>
      <c r="O30" s="2">
        <f t="shared" ref="O30:AT30" si="16">O54</f>
        <v>92879.37</v>
      </c>
      <c r="P30" s="2">
        <f t="shared" si="16"/>
        <v>56425.64</v>
      </c>
      <c r="Q30" s="2">
        <f t="shared" si="16"/>
        <v>1867.97</v>
      </c>
      <c r="R30" s="2">
        <f t="shared" si="16"/>
        <v>989.91</v>
      </c>
      <c r="S30" s="2">
        <f t="shared" si="16"/>
        <v>34585.760000000002</v>
      </c>
      <c r="T30" s="2">
        <f t="shared" si="16"/>
        <v>0</v>
      </c>
      <c r="U30" s="2">
        <f t="shared" si="16"/>
        <v>180.30372399999999</v>
      </c>
      <c r="V30" s="2">
        <f t="shared" si="16"/>
        <v>0</v>
      </c>
      <c r="W30" s="2">
        <f t="shared" si="16"/>
        <v>0</v>
      </c>
      <c r="X30" s="2">
        <f t="shared" si="16"/>
        <v>24210.06</v>
      </c>
      <c r="Y30" s="2">
        <f t="shared" si="16"/>
        <v>3458.6</v>
      </c>
      <c r="Z30" s="2">
        <f t="shared" si="16"/>
        <v>0</v>
      </c>
      <c r="AA30" s="2">
        <f t="shared" si="16"/>
        <v>0</v>
      </c>
      <c r="AB30" s="2">
        <f t="shared" si="16"/>
        <v>92879.37</v>
      </c>
      <c r="AC30" s="2">
        <f t="shared" si="16"/>
        <v>56425.64</v>
      </c>
      <c r="AD30" s="2">
        <f t="shared" si="16"/>
        <v>1867.97</v>
      </c>
      <c r="AE30" s="2">
        <f t="shared" si="16"/>
        <v>989.91</v>
      </c>
      <c r="AF30" s="2">
        <f t="shared" si="16"/>
        <v>34585.760000000002</v>
      </c>
      <c r="AG30" s="2">
        <f t="shared" si="16"/>
        <v>0</v>
      </c>
      <c r="AH30" s="2">
        <f t="shared" si="16"/>
        <v>180.30372399999999</v>
      </c>
      <c r="AI30" s="2">
        <f t="shared" si="16"/>
        <v>0</v>
      </c>
      <c r="AJ30" s="2">
        <f t="shared" si="16"/>
        <v>0</v>
      </c>
      <c r="AK30" s="2">
        <f t="shared" si="16"/>
        <v>24210.06</v>
      </c>
      <c r="AL30" s="2">
        <f t="shared" si="16"/>
        <v>3458.6</v>
      </c>
      <c r="AM30" s="2">
        <f t="shared" si="16"/>
        <v>0</v>
      </c>
      <c r="AN30" s="2">
        <f t="shared" si="16"/>
        <v>0</v>
      </c>
      <c r="AO30" s="2">
        <f t="shared" si="16"/>
        <v>0</v>
      </c>
      <c r="AP30" s="2">
        <f t="shared" si="16"/>
        <v>0</v>
      </c>
      <c r="AQ30" s="2">
        <f t="shared" si="16"/>
        <v>0</v>
      </c>
      <c r="AR30" s="2">
        <f t="shared" si="16"/>
        <v>121617.13</v>
      </c>
      <c r="AS30" s="2">
        <f t="shared" si="16"/>
        <v>0</v>
      </c>
      <c r="AT30" s="2">
        <f t="shared" si="16"/>
        <v>0</v>
      </c>
      <c r="AU30" s="2">
        <f t="shared" ref="AU30:BZ30" si="17">AU54</f>
        <v>121617.13</v>
      </c>
      <c r="AV30" s="2">
        <f t="shared" si="17"/>
        <v>56425.64</v>
      </c>
      <c r="AW30" s="2">
        <f t="shared" si="17"/>
        <v>56425.64</v>
      </c>
      <c r="AX30" s="2">
        <f t="shared" si="17"/>
        <v>0</v>
      </c>
      <c r="AY30" s="2">
        <f t="shared" si="17"/>
        <v>56425.64</v>
      </c>
      <c r="AZ30" s="2">
        <f t="shared" si="17"/>
        <v>0</v>
      </c>
      <c r="BA30" s="2">
        <f t="shared" si="17"/>
        <v>0</v>
      </c>
      <c r="BB30" s="2">
        <f t="shared" si="17"/>
        <v>0</v>
      </c>
      <c r="BC30" s="2">
        <f t="shared" si="17"/>
        <v>0</v>
      </c>
      <c r="BD30" s="2">
        <f t="shared" si="17"/>
        <v>0</v>
      </c>
      <c r="BE30" s="2">
        <f t="shared" si="17"/>
        <v>121617.13</v>
      </c>
      <c r="BF30" s="2">
        <f t="shared" si="17"/>
        <v>0</v>
      </c>
      <c r="BG30" s="2">
        <f t="shared" si="17"/>
        <v>0</v>
      </c>
      <c r="BH30" s="2">
        <f t="shared" si="17"/>
        <v>121617.13</v>
      </c>
      <c r="BI30" s="2">
        <f t="shared" si="17"/>
        <v>56425.64</v>
      </c>
      <c r="BJ30" s="2">
        <f t="shared" si="17"/>
        <v>56425.64</v>
      </c>
      <c r="BK30" s="2">
        <f t="shared" si="17"/>
        <v>0</v>
      </c>
      <c r="BL30" s="2">
        <f t="shared" si="17"/>
        <v>56425.64</v>
      </c>
      <c r="BM30" s="2">
        <f t="shared" si="17"/>
        <v>0</v>
      </c>
      <c r="BN30" s="2">
        <f t="shared" si="17"/>
        <v>0</v>
      </c>
      <c r="BO30" s="3">
        <f t="shared" si="17"/>
        <v>0</v>
      </c>
      <c r="BP30" s="3">
        <f t="shared" si="17"/>
        <v>0</v>
      </c>
      <c r="BQ30" s="3">
        <f t="shared" si="17"/>
        <v>0</v>
      </c>
      <c r="BR30" s="3">
        <f t="shared" si="17"/>
        <v>0</v>
      </c>
      <c r="BS30" s="3">
        <f t="shared" si="17"/>
        <v>0</v>
      </c>
      <c r="BT30" s="3">
        <f t="shared" si="17"/>
        <v>0</v>
      </c>
      <c r="BU30" s="3">
        <f t="shared" si="17"/>
        <v>0</v>
      </c>
      <c r="BV30" s="3">
        <f t="shared" si="17"/>
        <v>0</v>
      </c>
      <c r="BW30" s="3">
        <f t="shared" si="17"/>
        <v>0</v>
      </c>
      <c r="BX30" s="3">
        <f t="shared" si="17"/>
        <v>0</v>
      </c>
      <c r="BY30" s="3">
        <f t="shared" si="17"/>
        <v>0</v>
      </c>
      <c r="BZ30" s="3">
        <f t="shared" si="17"/>
        <v>0</v>
      </c>
      <c r="CA30" s="3">
        <f t="shared" ref="CA30:DF30" si="18">CA54</f>
        <v>0</v>
      </c>
      <c r="CB30" s="3">
        <f t="shared" si="18"/>
        <v>0</v>
      </c>
      <c r="CC30" s="3">
        <f t="shared" si="18"/>
        <v>0</v>
      </c>
      <c r="CD30" s="3">
        <f t="shared" si="18"/>
        <v>0</v>
      </c>
      <c r="CE30" s="3">
        <f t="shared" si="18"/>
        <v>0</v>
      </c>
      <c r="CF30" s="3">
        <f t="shared" si="18"/>
        <v>0</v>
      </c>
      <c r="CG30" s="3">
        <f t="shared" si="18"/>
        <v>0</v>
      </c>
      <c r="CH30" s="3">
        <f t="shared" si="18"/>
        <v>0</v>
      </c>
      <c r="CI30" s="3">
        <f t="shared" si="18"/>
        <v>0</v>
      </c>
      <c r="CJ30" s="3">
        <f t="shared" si="18"/>
        <v>0</v>
      </c>
      <c r="CK30" s="3">
        <f t="shared" si="18"/>
        <v>0</v>
      </c>
      <c r="CL30" s="3">
        <f t="shared" si="18"/>
        <v>0</v>
      </c>
      <c r="CM30" s="3">
        <f t="shared" si="18"/>
        <v>0</v>
      </c>
      <c r="CN30" s="3">
        <f t="shared" si="18"/>
        <v>0</v>
      </c>
      <c r="CO30" s="3">
        <f t="shared" si="18"/>
        <v>0</v>
      </c>
      <c r="CP30" s="3">
        <f t="shared" si="18"/>
        <v>0</v>
      </c>
      <c r="CQ30" s="3">
        <f t="shared" si="18"/>
        <v>0</v>
      </c>
      <c r="CR30" s="3">
        <f t="shared" si="18"/>
        <v>0</v>
      </c>
      <c r="CS30" s="3">
        <f t="shared" si="18"/>
        <v>0</v>
      </c>
      <c r="CT30" s="3">
        <f t="shared" si="18"/>
        <v>0</v>
      </c>
      <c r="CU30" s="3">
        <f t="shared" si="18"/>
        <v>0</v>
      </c>
      <c r="CV30" s="3">
        <f t="shared" si="18"/>
        <v>0</v>
      </c>
      <c r="CW30" s="3">
        <f t="shared" si="18"/>
        <v>0</v>
      </c>
      <c r="CX30" s="3">
        <f t="shared" si="18"/>
        <v>0</v>
      </c>
      <c r="CY30" s="3">
        <f t="shared" si="18"/>
        <v>0</v>
      </c>
      <c r="CZ30" s="3">
        <f t="shared" si="18"/>
        <v>0</v>
      </c>
      <c r="DA30" s="3">
        <f t="shared" si="18"/>
        <v>0</v>
      </c>
      <c r="DB30" s="3">
        <f t="shared" si="18"/>
        <v>0</v>
      </c>
      <c r="DC30" s="3">
        <f t="shared" si="18"/>
        <v>0</v>
      </c>
      <c r="DD30" s="3">
        <f t="shared" si="18"/>
        <v>0</v>
      </c>
      <c r="DE30" s="3">
        <f t="shared" si="18"/>
        <v>0</v>
      </c>
      <c r="DF30" s="3">
        <f t="shared" si="18"/>
        <v>0</v>
      </c>
      <c r="DG30" s="3">
        <f t="shared" ref="DG30:DN30" si="19">DG54</f>
        <v>0</v>
      </c>
      <c r="DH30" s="3">
        <f t="shared" si="19"/>
        <v>0</v>
      </c>
      <c r="DI30" s="3">
        <f t="shared" si="19"/>
        <v>0</v>
      </c>
      <c r="DJ30" s="3">
        <f t="shared" si="19"/>
        <v>0</v>
      </c>
      <c r="DK30" s="3">
        <f t="shared" si="19"/>
        <v>0</v>
      </c>
      <c r="DL30" s="3">
        <f t="shared" si="19"/>
        <v>0</v>
      </c>
      <c r="DM30" s="3">
        <f t="shared" si="19"/>
        <v>0</v>
      </c>
      <c r="DN30" s="3">
        <f t="shared" si="19"/>
        <v>0</v>
      </c>
    </row>
    <row r="32" spans="1:206" x14ac:dyDescent="0.2">
      <c r="A32">
        <v>17</v>
      </c>
      <c r="B32">
        <v>1</v>
      </c>
      <c r="C32">
        <f>ROW(SmtRes!A6)</f>
        <v>6</v>
      </c>
      <c r="D32">
        <f>ROW(EtalonRes!A6)</f>
        <v>6</v>
      </c>
      <c r="E32" t="s">
        <v>13</v>
      </c>
      <c r="F32" t="s">
        <v>14</v>
      </c>
      <c r="G32" t="s">
        <v>15</v>
      </c>
      <c r="H32" t="s">
        <v>16</v>
      </c>
      <c r="I32">
        <v>7.7</v>
      </c>
      <c r="J32">
        <v>0</v>
      </c>
      <c r="O32">
        <f t="shared" ref="O32:O52" si="20">ROUND(CP32+GX32,2)</f>
        <v>7291.05</v>
      </c>
      <c r="P32">
        <f t="shared" ref="P32:P52" si="21">ROUND(CQ32*I32,2)</f>
        <v>4866.9399999999996</v>
      </c>
      <c r="Q32">
        <f t="shared" ref="Q32:Q52" si="22">ROUND(CR32*I32,2)</f>
        <v>1311.46</v>
      </c>
      <c r="R32">
        <f t="shared" ref="R32:R52" si="23">ROUND(CS32*I32,2)</f>
        <v>724.34</v>
      </c>
      <c r="S32">
        <f t="shared" ref="S32:S52" si="24">ROUND(CT32*I32,2)</f>
        <v>1112.6500000000001</v>
      </c>
      <c r="T32">
        <f t="shared" ref="T32:T52" si="25">ROUND(CU32*I32,2)</f>
        <v>0</v>
      </c>
      <c r="U32">
        <f t="shared" ref="U32:U52" si="26">CV32*I32</f>
        <v>6.9300000000000006</v>
      </c>
      <c r="V32">
        <f t="shared" ref="V32:V52" si="27">CW32*I32</f>
        <v>0</v>
      </c>
      <c r="W32">
        <f t="shared" ref="W32:W52" si="28">ROUND(CX32*I32,2)</f>
        <v>0</v>
      </c>
      <c r="X32">
        <f t="shared" ref="X32:X52" si="29">ROUND(CY32,2)</f>
        <v>778.86</v>
      </c>
      <c r="Y32">
        <f t="shared" ref="Y32:Y52" si="30">ROUND(CZ32,2)</f>
        <v>111.27</v>
      </c>
      <c r="AA32">
        <v>31140108</v>
      </c>
      <c r="AB32">
        <f t="shared" ref="AB32:AB52" si="31">ROUND((AC32+AD32+AF32)+GT32,6)</f>
        <v>946.89</v>
      </c>
      <c r="AC32">
        <f t="shared" ref="AC32:AC52" si="32">ROUND((ES32),6)</f>
        <v>632.07000000000005</v>
      </c>
      <c r="AD32">
        <f t="shared" ref="AD32:AD52" si="33">ROUND((((ET32)-(EU32))+AE32),6)</f>
        <v>170.32</v>
      </c>
      <c r="AE32">
        <f t="shared" ref="AE32:AE52" si="34">ROUND((EU32),6)</f>
        <v>94.07</v>
      </c>
      <c r="AF32">
        <f t="shared" ref="AF32:AF52" si="35">ROUND((EV32),6)</f>
        <v>144.5</v>
      </c>
      <c r="AG32">
        <f t="shared" ref="AG32:AG52" si="36">ROUND((AP32),6)</f>
        <v>0</v>
      </c>
      <c r="AH32">
        <f t="shared" ref="AH32:AH52" si="37">(EW32)</f>
        <v>0.9</v>
      </c>
      <c r="AI32">
        <f t="shared" ref="AI32:AI52" si="38">(EX32)</f>
        <v>0</v>
      </c>
      <c r="AJ32">
        <f t="shared" ref="AJ32:AJ52" si="39">ROUND((AS32),6)</f>
        <v>0</v>
      </c>
      <c r="AK32">
        <v>946.89</v>
      </c>
      <c r="AL32">
        <v>632.07000000000005</v>
      </c>
      <c r="AM32">
        <v>170.32</v>
      </c>
      <c r="AN32">
        <v>94.07</v>
      </c>
      <c r="AO32">
        <v>144.5</v>
      </c>
      <c r="AP32">
        <v>0</v>
      </c>
      <c r="AQ32">
        <v>0.9</v>
      </c>
      <c r="AR32">
        <v>0</v>
      </c>
      <c r="AS32">
        <v>0</v>
      </c>
      <c r="AT32">
        <v>70</v>
      </c>
      <c r="AU32">
        <v>10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0</v>
      </c>
      <c r="BE32" t="s">
        <v>0</v>
      </c>
      <c r="BF32" t="s">
        <v>0</v>
      </c>
      <c r="BG32" t="s">
        <v>0</v>
      </c>
      <c r="BH32">
        <v>0</v>
      </c>
      <c r="BI32">
        <v>4</v>
      </c>
      <c r="BJ32" t="s">
        <v>17</v>
      </c>
      <c r="BM32">
        <v>0</v>
      </c>
      <c r="BN32">
        <v>0</v>
      </c>
      <c r="BO32" t="s">
        <v>0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0</v>
      </c>
      <c r="BZ32">
        <v>70</v>
      </c>
      <c r="CA32">
        <v>10</v>
      </c>
      <c r="CF32">
        <v>0</v>
      </c>
      <c r="CG32">
        <v>0</v>
      </c>
      <c r="CM32">
        <v>0</v>
      </c>
      <c r="CN32" t="s">
        <v>0</v>
      </c>
      <c r="CO32">
        <v>0</v>
      </c>
      <c r="CP32">
        <f t="shared" ref="CP32:CP52" si="40">(P32+Q32+S32)</f>
        <v>7291.0499999999993</v>
      </c>
      <c r="CQ32">
        <f t="shared" ref="CQ32:CQ52" si="41">(AC32*BC32*AW32)</f>
        <v>632.07000000000005</v>
      </c>
      <c r="CR32">
        <f t="shared" ref="CR32:CR52" si="42">((((ET32)*BB32-(EU32)*BS32)+AE32*BS32)*AV32)</f>
        <v>170.32</v>
      </c>
      <c r="CS32">
        <f t="shared" ref="CS32:CS52" si="43">(AE32*BS32*AV32)</f>
        <v>94.07</v>
      </c>
      <c r="CT32">
        <f t="shared" ref="CT32:CT52" si="44">(AF32*BA32*AV32)</f>
        <v>144.5</v>
      </c>
      <c r="CU32">
        <f t="shared" ref="CU32:CU52" si="45">AG32</f>
        <v>0</v>
      </c>
      <c r="CV32">
        <f t="shared" ref="CV32:CV52" si="46">(AH32*AV32)</f>
        <v>0.9</v>
      </c>
      <c r="CW32">
        <f t="shared" ref="CW32:CW52" si="47">AI32</f>
        <v>0</v>
      </c>
      <c r="CX32">
        <f t="shared" ref="CX32:CX52" si="48">AJ32</f>
        <v>0</v>
      </c>
      <c r="CY32">
        <f t="shared" ref="CY32:CY52" si="49">((S32*BZ32)/100)</f>
        <v>778.85500000000002</v>
      </c>
      <c r="CZ32">
        <f t="shared" ref="CZ32:CZ52" si="50">((S32*CA32)/100)</f>
        <v>111.265</v>
      </c>
      <c r="DC32" t="s">
        <v>0</v>
      </c>
      <c r="DD32" t="s">
        <v>0</v>
      </c>
      <c r="DE32" t="s">
        <v>0</v>
      </c>
      <c r="DF32" t="s">
        <v>0</v>
      </c>
      <c r="DG32" t="s">
        <v>0</v>
      </c>
      <c r="DH32" t="s">
        <v>0</v>
      </c>
      <c r="DI32" t="s">
        <v>0</v>
      </c>
      <c r="DJ32" t="s">
        <v>0</v>
      </c>
      <c r="DK32" t="s">
        <v>0</v>
      </c>
      <c r="DL32" t="s">
        <v>0</v>
      </c>
      <c r="DM32" t="s">
        <v>0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16</v>
      </c>
      <c r="DW32" t="s">
        <v>16</v>
      </c>
      <c r="DX32">
        <v>1</v>
      </c>
      <c r="EE32">
        <v>30895129</v>
      </c>
      <c r="EF32">
        <v>1</v>
      </c>
      <c r="EG32" t="s">
        <v>18</v>
      </c>
      <c r="EH32">
        <v>0</v>
      </c>
      <c r="EI32" t="s">
        <v>0</v>
      </c>
      <c r="EJ32">
        <v>4</v>
      </c>
      <c r="EK32">
        <v>0</v>
      </c>
      <c r="EL32" t="s">
        <v>19</v>
      </c>
      <c r="EM32" t="s">
        <v>20</v>
      </c>
      <c r="EO32" t="s">
        <v>0</v>
      </c>
      <c r="EQ32">
        <v>0</v>
      </c>
      <c r="ER32">
        <v>946.89</v>
      </c>
      <c r="ES32">
        <v>632.07000000000005</v>
      </c>
      <c r="ET32">
        <v>170.32</v>
      </c>
      <c r="EU32">
        <v>94.07</v>
      </c>
      <c r="EV32">
        <v>144.5</v>
      </c>
      <c r="EW32">
        <v>0.9</v>
      </c>
      <c r="EX32">
        <v>0</v>
      </c>
      <c r="EY32">
        <v>0</v>
      </c>
      <c r="FQ32">
        <v>0</v>
      </c>
      <c r="FR32">
        <f t="shared" ref="FR32:FR52" si="51">ROUND(IF(AND(BH32=3,BI32=3),P32,0),2)</f>
        <v>0</v>
      </c>
      <c r="FS32">
        <v>0</v>
      </c>
      <c r="FX32">
        <v>70</v>
      </c>
      <c r="FY32">
        <v>10</v>
      </c>
      <c r="GA32" t="s">
        <v>0</v>
      </c>
      <c r="GD32">
        <v>0</v>
      </c>
      <c r="GF32">
        <v>-1435963</v>
      </c>
      <c r="GG32">
        <v>2</v>
      </c>
      <c r="GH32">
        <v>1</v>
      </c>
      <c r="GI32">
        <v>-2</v>
      </c>
      <c r="GJ32">
        <v>0</v>
      </c>
      <c r="GK32">
        <f>ROUND(R32*(R12)/100,2)</f>
        <v>782.29</v>
      </c>
      <c r="GL32">
        <f t="shared" ref="GL32:GL52" si="52">ROUND(IF(AND(BH32=3,BI32=3,FS32&lt;&gt;0),P32,0),2)</f>
        <v>0</v>
      </c>
      <c r="GM32">
        <f t="shared" ref="GM32:GM52" si="53">O32+X32+Y32+GK32</f>
        <v>8963.4700000000012</v>
      </c>
      <c r="GN32">
        <f t="shared" ref="GN32:GN52" si="54">ROUND(IF(OR(BI32=0,BI32=1),O32+X32+Y32+GK32-GX32,0),2)</f>
        <v>0</v>
      </c>
      <c r="GO32">
        <f t="shared" ref="GO32:GO52" si="55">ROUND(IF(BI32=2,O32+X32+Y32+GK32-GX32,0),2)</f>
        <v>0</v>
      </c>
      <c r="GP32">
        <f t="shared" ref="GP32:GP52" si="56">ROUND(IF(BI32=4,O32+X32+Y32+GK32,GX32),2)</f>
        <v>8963.4699999999993</v>
      </c>
      <c r="GT32">
        <v>0</v>
      </c>
      <c r="GU32">
        <v>1</v>
      </c>
      <c r="GV32">
        <v>0</v>
      </c>
      <c r="GW32">
        <v>0</v>
      </c>
      <c r="GX32">
        <f t="shared" ref="GX32:GX52" si="57">ROUND(GT32*GU32*I32,2)</f>
        <v>0</v>
      </c>
    </row>
    <row r="33" spans="1:206" x14ac:dyDescent="0.2">
      <c r="A33">
        <v>17</v>
      </c>
      <c r="B33">
        <v>1</v>
      </c>
      <c r="C33">
        <f>ROW(SmtRes!A12)</f>
        <v>12</v>
      </c>
      <c r="D33">
        <f>ROW(EtalonRes!A12)</f>
        <v>12</v>
      </c>
      <c r="E33" t="s">
        <v>21</v>
      </c>
      <c r="F33" t="s">
        <v>22</v>
      </c>
      <c r="G33" t="s">
        <v>23</v>
      </c>
      <c r="H33" t="s">
        <v>16</v>
      </c>
      <c r="I33">
        <v>2.5</v>
      </c>
      <c r="J33">
        <v>0</v>
      </c>
      <c r="O33">
        <f t="shared" si="20"/>
        <v>4835.6899999999996</v>
      </c>
      <c r="P33">
        <f t="shared" si="21"/>
        <v>3988.18</v>
      </c>
      <c r="Q33">
        <f t="shared" si="22"/>
        <v>454.13</v>
      </c>
      <c r="R33">
        <f t="shared" si="23"/>
        <v>255.85</v>
      </c>
      <c r="S33">
        <f t="shared" si="24"/>
        <v>393.38</v>
      </c>
      <c r="T33">
        <f t="shared" si="25"/>
        <v>0</v>
      </c>
      <c r="U33">
        <f t="shared" si="26"/>
        <v>2.4500000000000002</v>
      </c>
      <c r="V33">
        <f t="shared" si="27"/>
        <v>0</v>
      </c>
      <c r="W33">
        <f t="shared" si="28"/>
        <v>0</v>
      </c>
      <c r="X33">
        <f t="shared" si="29"/>
        <v>275.37</v>
      </c>
      <c r="Y33">
        <f t="shared" si="30"/>
        <v>39.340000000000003</v>
      </c>
      <c r="AA33">
        <v>31140108</v>
      </c>
      <c r="AB33">
        <f t="shared" si="31"/>
        <v>1934.27</v>
      </c>
      <c r="AC33">
        <f t="shared" si="32"/>
        <v>1595.27</v>
      </c>
      <c r="AD33">
        <f t="shared" si="33"/>
        <v>181.65</v>
      </c>
      <c r="AE33">
        <f t="shared" si="34"/>
        <v>102.34</v>
      </c>
      <c r="AF33">
        <f t="shared" si="35"/>
        <v>157.35</v>
      </c>
      <c r="AG33">
        <f t="shared" si="36"/>
        <v>0</v>
      </c>
      <c r="AH33">
        <f t="shared" si="37"/>
        <v>0.98</v>
      </c>
      <c r="AI33">
        <f t="shared" si="38"/>
        <v>0</v>
      </c>
      <c r="AJ33">
        <f t="shared" si="39"/>
        <v>0</v>
      </c>
      <c r="AK33">
        <v>1934.27</v>
      </c>
      <c r="AL33">
        <v>1595.27</v>
      </c>
      <c r="AM33">
        <v>181.65</v>
      </c>
      <c r="AN33">
        <v>102.34</v>
      </c>
      <c r="AO33">
        <v>157.35</v>
      </c>
      <c r="AP33">
        <v>0</v>
      </c>
      <c r="AQ33">
        <v>0.98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0</v>
      </c>
      <c r="BE33" t="s">
        <v>0</v>
      </c>
      <c r="BF33" t="s">
        <v>0</v>
      </c>
      <c r="BG33" t="s">
        <v>0</v>
      </c>
      <c r="BH33">
        <v>0</v>
      </c>
      <c r="BI33">
        <v>4</v>
      </c>
      <c r="BJ33" t="s">
        <v>24</v>
      </c>
      <c r="BM33">
        <v>0</v>
      </c>
      <c r="BN33">
        <v>0</v>
      </c>
      <c r="BO33" t="s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0</v>
      </c>
      <c r="BZ33">
        <v>70</v>
      </c>
      <c r="CA33">
        <v>10</v>
      </c>
      <c r="CF33">
        <v>0</v>
      </c>
      <c r="CG33">
        <v>0</v>
      </c>
      <c r="CM33">
        <v>0</v>
      </c>
      <c r="CN33" t="s">
        <v>0</v>
      </c>
      <c r="CO33">
        <v>0</v>
      </c>
      <c r="CP33">
        <f t="shared" si="40"/>
        <v>4835.6899999999996</v>
      </c>
      <c r="CQ33">
        <f t="shared" si="41"/>
        <v>1595.27</v>
      </c>
      <c r="CR33">
        <f t="shared" si="42"/>
        <v>181.65</v>
      </c>
      <c r="CS33">
        <f t="shared" si="43"/>
        <v>102.34</v>
      </c>
      <c r="CT33">
        <f t="shared" si="44"/>
        <v>157.35</v>
      </c>
      <c r="CU33">
        <f t="shared" si="45"/>
        <v>0</v>
      </c>
      <c r="CV33">
        <f t="shared" si="46"/>
        <v>0.98</v>
      </c>
      <c r="CW33">
        <f t="shared" si="47"/>
        <v>0</v>
      </c>
      <c r="CX33">
        <f t="shared" si="48"/>
        <v>0</v>
      </c>
      <c r="CY33">
        <f t="shared" si="49"/>
        <v>275.36599999999999</v>
      </c>
      <c r="CZ33">
        <f t="shared" si="50"/>
        <v>39.338000000000001</v>
      </c>
      <c r="DC33" t="s">
        <v>0</v>
      </c>
      <c r="DD33" t="s">
        <v>0</v>
      </c>
      <c r="DE33" t="s">
        <v>0</v>
      </c>
      <c r="DF33" t="s">
        <v>0</v>
      </c>
      <c r="DG33" t="s">
        <v>0</v>
      </c>
      <c r="DH33" t="s">
        <v>0</v>
      </c>
      <c r="DI33" t="s">
        <v>0</v>
      </c>
      <c r="DJ33" t="s">
        <v>0</v>
      </c>
      <c r="DK33" t="s">
        <v>0</v>
      </c>
      <c r="DL33" t="s">
        <v>0</v>
      </c>
      <c r="DM33" t="s">
        <v>0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16</v>
      </c>
      <c r="DW33" t="s">
        <v>16</v>
      </c>
      <c r="DX33">
        <v>1</v>
      </c>
      <c r="EE33">
        <v>30895129</v>
      </c>
      <c r="EF33">
        <v>1</v>
      </c>
      <c r="EG33" t="s">
        <v>18</v>
      </c>
      <c r="EH33">
        <v>0</v>
      </c>
      <c r="EI33" t="s">
        <v>0</v>
      </c>
      <c r="EJ33">
        <v>4</v>
      </c>
      <c r="EK33">
        <v>0</v>
      </c>
      <c r="EL33" t="s">
        <v>19</v>
      </c>
      <c r="EM33" t="s">
        <v>20</v>
      </c>
      <c r="EO33" t="s">
        <v>0</v>
      </c>
      <c r="EQ33">
        <v>0</v>
      </c>
      <c r="ER33">
        <v>1934.27</v>
      </c>
      <c r="ES33">
        <v>1595.27</v>
      </c>
      <c r="ET33">
        <v>181.65</v>
      </c>
      <c r="EU33">
        <v>102.34</v>
      </c>
      <c r="EV33">
        <v>157.35</v>
      </c>
      <c r="EW33">
        <v>0.98</v>
      </c>
      <c r="EX33">
        <v>0</v>
      </c>
      <c r="EY33">
        <v>0</v>
      </c>
      <c r="FQ33">
        <v>0</v>
      </c>
      <c r="FR33">
        <f t="shared" si="51"/>
        <v>0</v>
      </c>
      <c r="FS33">
        <v>0</v>
      </c>
      <c r="FX33">
        <v>70</v>
      </c>
      <c r="FY33">
        <v>10</v>
      </c>
      <c r="GA33" t="s">
        <v>0</v>
      </c>
      <c r="GD33">
        <v>0</v>
      </c>
      <c r="GF33">
        <v>1947887044</v>
      </c>
      <c r="GG33">
        <v>2</v>
      </c>
      <c r="GH33">
        <v>1</v>
      </c>
      <c r="GI33">
        <v>-2</v>
      </c>
      <c r="GJ33">
        <v>0</v>
      </c>
      <c r="GK33">
        <f>ROUND(R33*(R12)/100,2)</f>
        <v>276.32</v>
      </c>
      <c r="GL33">
        <f t="shared" si="52"/>
        <v>0</v>
      </c>
      <c r="GM33">
        <f t="shared" si="53"/>
        <v>5426.7199999999993</v>
      </c>
      <c r="GN33">
        <f t="shared" si="54"/>
        <v>0</v>
      </c>
      <c r="GO33">
        <f t="shared" si="55"/>
        <v>0</v>
      </c>
      <c r="GP33">
        <f t="shared" si="56"/>
        <v>5426.72</v>
      </c>
      <c r="GT33">
        <v>0</v>
      </c>
      <c r="GU33">
        <v>1</v>
      </c>
      <c r="GV33">
        <v>0</v>
      </c>
      <c r="GW33">
        <v>0</v>
      </c>
      <c r="GX33">
        <f t="shared" si="57"/>
        <v>0</v>
      </c>
    </row>
    <row r="34" spans="1:206" x14ac:dyDescent="0.2">
      <c r="A34">
        <v>17</v>
      </c>
      <c r="B34">
        <v>1</v>
      </c>
      <c r="C34">
        <f>ROW(SmtRes!A17)</f>
        <v>17</v>
      </c>
      <c r="D34">
        <f>ROW(EtalonRes!A17)</f>
        <v>17</v>
      </c>
      <c r="E34" t="s">
        <v>25</v>
      </c>
      <c r="F34" t="s">
        <v>26</v>
      </c>
      <c r="G34" t="s">
        <v>27</v>
      </c>
      <c r="H34" t="s">
        <v>28</v>
      </c>
      <c r="I34">
        <f>ROUND(4/100,9)</f>
        <v>0.04</v>
      </c>
      <c r="J34">
        <v>0</v>
      </c>
      <c r="O34">
        <f t="shared" si="20"/>
        <v>809.91</v>
      </c>
      <c r="P34">
        <f t="shared" si="21"/>
        <v>433.35</v>
      </c>
      <c r="Q34">
        <f t="shared" si="22"/>
        <v>0</v>
      </c>
      <c r="R34">
        <f t="shared" si="23"/>
        <v>0</v>
      </c>
      <c r="S34">
        <f t="shared" si="24"/>
        <v>376.56</v>
      </c>
      <c r="T34">
        <f t="shared" si="25"/>
        <v>0</v>
      </c>
      <c r="U34">
        <f t="shared" si="26"/>
        <v>1.794</v>
      </c>
      <c r="V34">
        <f t="shared" si="27"/>
        <v>0</v>
      </c>
      <c r="W34">
        <f t="shared" si="28"/>
        <v>0</v>
      </c>
      <c r="X34">
        <f t="shared" si="29"/>
        <v>263.58999999999997</v>
      </c>
      <c r="Y34">
        <f t="shared" si="30"/>
        <v>37.659999999999997</v>
      </c>
      <c r="AA34">
        <v>31140108</v>
      </c>
      <c r="AB34">
        <f t="shared" si="31"/>
        <v>20247.78</v>
      </c>
      <c r="AC34">
        <f t="shared" si="32"/>
        <v>10833.77</v>
      </c>
      <c r="AD34">
        <f t="shared" si="33"/>
        <v>0</v>
      </c>
      <c r="AE34">
        <f t="shared" si="34"/>
        <v>0</v>
      </c>
      <c r="AF34">
        <f t="shared" si="35"/>
        <v>9414.01</v>
      </c>
      <c r="AG34">
        <f t="shared" si="36"/>
        <v>0</v>
      </c>
      <c r="AH34">
        <f t="shared" si="37"/>
        <v>44.85</v>
      </c>
      <c r="AI34">
        <f t="shared" si="38"/>
        <v>0</v>
      </c>
      <c r="AJ34">
        <f t="shared" si="39"/>
        <v>0</v>
      </c>
      <c r="AK34">
        <v>20247.78</v>
      </c>
      <c r="AL34">
        <v>10833.77</v>
      </c>
      <c r="AM34">
        <v>0</v>
      </c>
      <c r="AN34">
        <v>0</v>
      </c>
      <c r="AO34">
        <v>9414.01</v>
      </c>
      <c r="AP34">
        <v>0</v>
      </c>
      <c r="AQ34">
        <v>44.85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0</v>
      </c>
      <c r="BE34" t="s">
        <v>0</v>
      </c>
      <c r="BF34" t="s">
        <v>0</v>
      </c>
      <c r="BG34" t="s">
        <v>0</v>
      </c>
      <c r="BH34">
        <v>0</v>
      </c>
      <c r="BI34">
        <v>4</v>
      </c>
      <c r="BJ34" t="s">
        <v>29</v>
      </c>
      <c r="BM34">
        <v>0</v>
      </c>
      <c r="BN34">
        <v>0</v>
      </c>
      <c r="BO34" t="s">
        <v>0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0</v>
      </c>
      <c r="BZ34">
        <v>70</v>
      </c>
      <c r="CA34">
        <v>10</v>
      </c>
      <c r="CF34">
        <v>0</v>
      </c>
      <c r="CG34">
        <v>0</v>
      </c>
      <c r="CM34">
        <v>0</v>
      </c>
      <c r="CN34" t="s">
        <v>0</v>
      </c>
      <c r="CO34">
        <v>0</v>
      </c>
      <c r="CP34">
        <f t="shared" si="40"/>
        <v>809.91000000000008</v>
      </c>
      <c r="CQ34">
        <f t="shared" si="41"/>
        <v>10833.77</v>
      </c>
      <c r="CR34">
        <f t="shared" si="42"/>
        <v>0</v>
      </c>
      <c r="CS34">
        <f t="shared" si="43"/>
        <v>0</v>
      </c>
      <c r="CT34">
        <f t="shared" si="44"/>
        <v>9414.01</v>
      </c>
      <c r="CU34">
        <f t="shared" si="45"/>
        <v>0</v>
      </c>
      <c r="CV34">
        <f t="shared" si="46"/>
        <v>44.85</v>
      </c>
      <c r="CW34">
        <f t="shared" si="47"/>
        <v>0</v>
      </c>
      <c r="CX34">
        <f t="shared" si="48"/>
        <v>0</v>
      </c>
      <c r="CY34">
        <f t="shared" si="49"/>
        <v>263.59199999999998</v>
      </c>
      <c r="CZ34">
        <f t="shared" si="50"/>
        <v>37.655999999999999</v>
      </c>
      <c r="DC34" t="s">
        <v>0</v>
      </c>
      <c r="DD34" t="s">
        <v>0</v>
      </c>
      <c r="DE34" t="s">
        <v>0</v>
      </c>
      <c r="DF34" t="s">
        <v>0</v>
      </c>
      <c r="DG34" t="s">
        <v>0</v>
      </c>
      <c r="DH34" t="s">
        <v>0</v>
      </c>
      <c r="DI34" t="s">
        <v>0</v>
      </c>
      <c r="DJ34" t="s">
        <v>0</v>
      </c>
      <c r="DK34" t="s">
        <v>0</v>
      </c>
      <c r="DL34" t="s">
        <v>0</v>
      </c>
      <c r="DM34" t="s">
        <v>0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28</v>
      </c>
      <c r="DW34" t="s">
        <v>28</v>
      </c>
      <c r="DX34">
        <v>100</v>
      </c>
      <c r="EE34">
        <v>30895129</v>
      </c>
      <c r="EF34">
        <v>1</v>
      </c>
      <c r="EG34" t="s">
        <v>18</v>
      </c>
      <c r="EH34">
        <v>0</v>
      </c>
      <c r="EI34" t="s">
        <v>0</v>
      </c>
      <c r="EJ34">
        <v>4</v>
      </c>
      <c r="EK34">
        <v>0</v>
      </c>
      <c r="EL34" t="s">
        <v>19</v>
      </c>
      <c r="EM34" t="s">
        <v>20</v>
      </c>
      <c r="EO34" t="s">
        <v>0</v>
      </c>
      <c r="EQ34">
        <v>0</v>
      </c>
      <c r="ER34">
        <v>20247.78</v>
      </c>
      <c r="ES34">
        <v>10833.77</v>
      </c>
      <c r="ET34">
        <v>0</v>
      </c>
      <c r="EU34">
        <v>0</v>
      </c>
      <c r="EV34">
        <v>9414.01</v>
      </c>
      <c r="EW34">
        <v>44.85</v>
      </c>
      <c r="EX34">
        <v>0</v>
      </c>
      <c r="EY34">
        <v>0</v>
      </c>
      <c r="FQ34">
        <v>0</v>
      </c>
      <c r="FR34">
        <f t="shared" si="51"/>
        <v>0</v>
      </c>
      <c r="FS34">
        <v>0</v>
      </c>
      <c r="FX34">
        <v>70</v>
      </c>
      <c r="FY34">
        <v>10</v>
      </c>
      <c r="GA34" t="s">
        <v>0</v>
      </c>
      <c r="GD34">
        <v>0</v>
      </c>
      <c r="GF34">
        <v>-1668904596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52"/>
        <v>0</v>
      </c>
      <c r="GM34">
        <f t="shared" si="53"/>
        <v>1111.1600000000001</v>
      </c>
      <c r="GN34">
        <f t="shared" si="54"/>
        <v>0</v>
      </c>
      <c r="GO34">
        <f t="shared" si="55"/>
        <v>0</v>
      </c>
      <c r="GP34">
        <f t="shared" si="56"/>
        <v>1111.1600000000001</v>
      </c>
      <c r="GT34">
        <v>0</v>
      </c>
      <c r="GU34">
        <v>1</v>
      </c>
      <c r="GV34">
        <v>0</v>
      </c>
      <c r="GW34">
        <v>0</v>
      </c>
      <c r="GX34">
        <f t="shared" si="57"/>
        <v>0</v>
      </c>
    </row>
    <row r="35" spans="1:206" x14ac:dyDescent="0.2">
      <c r="A35">
        <v>17</v>
      </c>
      <c r="B35">
        <v>1</v>
      </c>
      <c r="C35">
        <f>ROW(SmtRes!A22)</f>
        <v>22</v>
      </c>
      <c r="D35">
        <f>ROW(EtalonRes!A22)</f>
        <v>22</v>
      </c>
      <c r="E35" t="s">
        <v>30</v>
      </c>
      <c r="F35" t="s">
        <v>31</v>
      </c>
      <c r="G35" t="s">
        <v>32</v>
      </c>
      <c r="H35" t="s">
        <v>28</v>
      </c>
      <c r="I35">
        <f>ROUND(29.6/100,9)</f>
        <v>0.29599999999999999</v>
      </c>
      <c r="J35">
        <v>0</v>
      </c>
      <c r="O35">
        <f t="shared" si="20"/>
        <v>13239.54</v>
      </c>
      <c r="P35">
        <f t="shared" si="21"/>
        <v>11803.56</v>
      </c>
      <c r="Q35">
        <f t="shared" si="22"/>
        <v>78.430000000000007</v>
      </c>
      <c r="R35">
        <f t="shared" si="23"/>
        <v>1.98</v>
      </c>
      <c r="S35">
        <f t="shared" si="24"/>
        <v>1357.55</v>
      </c>
      <c r="T35">
        <f t="shared" si="25"/>
        <v>0</v>
      </c>
      <c r="U35">
        <f t="shared" si="26"/>
        <v>6.4676</v>
      </c>
      <c r="V35">
        <f t="shared" si="27"/>
        <v>0</v>
      </c>
      <c r="W35">
        <f t="shared" si="28"/>
        <v>0</v>
      </c>
      <c r="X35">
        <f t="shared" si="29"/>
        <v>950.29</v>
      </c>
      <c r="Y35">
        <f t="shared" si="30"/>
        <v>135.76</v>
      </c>
      <c r="AA35">
        <v>31140108</v>
      </c>
      <c r="AB35">
        <f t="shared" si="31"/>
        <v>44728.15</v>
      </c>
      <c r="AC35">
        <f t="shared" si="32"/>
        <v>39876.879999999997</v>
      </c>
      <c r="AD35">
        <f t="shared" si="33"/>
        <v>264.95999999999998</v>
      </c>
      <c r="AE35">
        <f t="shared" si="34"/>
        <v>6.7</v>
      </c>
      <c r="AF35">
        <f t="shared" si="35"/>
        <v>4586.3100000000004</v>
      </c>
      <c r="AG35">
        <f t="shared" si="36"/>
        <v>0</v>
      </c>
      <c r="AH35">
        <f t="shared" si="37"/>
        <v>21.85</v>
      </c>
      <c r="AI35">
        <f t="shared" si="38"/>
        <v>0</v>
      </c>
      <c r="AJ35">
        <f t="shared" si="39"/>
        <v>0</v>
      </c>
      <c r="AK35">
        <v>44728.15</v>
      </c>
      <c r="AL35">
        <v>39876.879999999997</v>
      </c>
      <c r="AM35">
        <v>264.95999999999998</v>
      </c>
      <c r="AN35">
        <v>6.7</v>
      </c>
      <c r="AO35">
        <v>4586.3100000000004</v>
      </c>
      <c r="AP35">
        <v>0</v>
      </c>
      <c r="AQ35">
        <v>21.85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0</v>
      </c>
      <c r="BE35" t="s">
        <v>0</v>
      </c>
      <c r="BF35" t="s">
        <v>0</v>
      </c>
      <c r="BG35" t="s">
        <v>0</v>
      </c>
      <c r="BH35">
        <v>0</v>
      </c>
      <c r="BI35">
        <v>4</v>
      </c>
      <c r="BJ35" t="s">
        <v>33</v>
      </c>
      <c r="BM35">
        <v>0</v>
      </c>
      <c r="BN35">
        <v>0</v>
      </c>
      <c r="BO35" t="s">
        <v>0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0</v>
      </c>
      <c r="BZ35">
        <v>70</v>
      </c>
      <c r="CA35">
        <v>10</v>
      </c>
      <c r="CF35">
        <v>0</v>
      </c>
      <c r="CG35">
        <v>0</v>
      </c>
      <c r="CM35">
        <v>0</v>
      </c>
      <c r="CN35" t="s">
        <v>0</v>
      </c>
      <c r="CO35">
        <v>0</v>
      </c>
      <c r="CP35">
        <f t="shared" si="40"/>
        <v>13239.539999999999</v>
      </c>
      <c r="CQ35">
        <f t="shared" si="41"/>
        <v>39876.879999999997</v>
      </c>
      <c r="CR35">
        <f t="shared" si="42"/>
        <v>264.95999999999998</v>
      </c>
      <c r="CS35">
        <f t="shared" si="43"/>
        <v>6.7</v>
      </c>
      <c r="CT35">
        <f t="shared" si="44"/>
        <v>4586.3100000000004</v>
      </c>
      <c r="CU35">
        <f t="shared" si="45"/>
        <v>0</v>
      </c>
      <c r="CV35">
        <f t="shared" si="46"/>
        <v>21.85</v>
      </c>
      <c r="CW35">
        <f t="shared" si="47"/>
        <v>0</v>
      </c>
      <c r="CX35">
        <f t="shared" si="48"/>
        <v>0</v>
      </c>
      <c r="CY35">
        <f t="shared" si="49"/>
        <v>950.28499999999997</v>
      </c>
      <c r="CZ35">
        <f t="shared" si="50"/>
        <v>135.755</v>
      </c>
      <c r="DC35" t="s">
        <v>0</v>
      </c>
      <c r="DD35" t="s">
        <v>0</v>
      </c>
      <c r="DE35" t="s">
        <v>0</v>
      </c>
      <c r="DF35" t="s">
        <v>0</v>
      </c>
      <c r="DG35" t="s">
        <v>0</v>
      </c>
      <c r="DH35" t="s">
        <v>0</v>
      </c>
      <c r="DI35" t="s">
        <v>0</v>
      </c>
      <c r="DJ35" t="s">
        <v>0</v>
      </c>
      <c r="DK35" t="s">
        <v>0</v>
      </c>
      <c r="DL35" t="s">
        <v>0</v>
      </c>
      <c r="DM35" t="s">
        <v>0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28</v>
      </c>
      <c r="DW35" t="s">
        <v>28</v>
      </c>
      <c r="DX35">
        <v>100</v>
      </c>
      <c r="EE35">
        <v>30895129</v>
      </c>
      <c r="EF35">
        <v>1</v>
      </c>
      <c r="EG35" t="s">
        <v>18</v>
      </c>
      <c r="EH35">
        <v>0</v>
      </c>
      <c r="EI35" t="s">
        <v>0</v>
      </c>
      <c r="EJ35">
        <v>4</v>
      </c>
      <c r="EK35">
        <v>0</v>
      </c>
      <c r="EL35" t="s">
        <v>19</v>
      </c>
      <c r="EM35" t="s">
        <v>20</v>
      </c>
      <c r="EO35" t="s">
        <v>0</v>
      </c>
      <c r="EQ35">
        <v>0</v>
      </c>
      <c r="ER35">
        <v>44728.15</v>
      </c>
      <c r="ES35">
        <v>39876.879999999997</v>
      </c>
      <c r="ET35">
        <v>264.95999999999998</v>
      </c>
      <c r="EU35">
        <v>6.7</v>
      </c>
      <c r="EV35">
        <v>4586.3100000000004</v>
      </c>
      <c r="EW35">
        <v>21.85</v>
      </c>
      <c r="EX35">
        <v>0</v>
      </c>
      <c r="EY35">
        <v>0</v>
      </c>
      <c r="FQ35">
        <v>0</v>
      </c>
      <c r="FR35">
        <f t="shared" si="51"/>
        <v>0</v>
      </c>
      <c r="FS35">
        <v>0</v>
      </c>
      <c r="FX35">
        <v>70</v>
      </c>
      <c r="FY35">
        <v>10</v>
      </c>
      <c r="GA35" t="s">
        <v>0</v>
      </c>
      <c r="GD35">
        <v>0</v>
      </c>
      <c r="GF35">
        <v>402181758</v>
      </c>
      <c r="GG35">
        <v>2</v>
      </c>
      <c r="GH35">
        <v>1</v>
      </c>
      <c r="GI35">
        <v>-2</v>
      </c>
      <c r="GJ35">
        <v>0</v>
      </c>
      <c r="GK35">
        <f>ROUND(R35*(R12)/100,2)</f>
        <v>2.14</v>
      </c>
      <c r="GL35">
        <f t="shared" si="52"/>
        <v>0</v>
      </c>
      <c r="GM35">
        <f t="shared" si="53"/>
        <v>14327.730000000001</v>
      </c>
      <c r="GN35">
        <f t="shared" si="54"/>
        <v>0</v>
      </c>
      <c r="GO35">
        <f t="shared" si="55"/>
        <v>0</v>
      </c>
      <c r="GP35">
        <f t="shared" si="56"/>
        <v>14327.73</v>
      </c>
      <c r="GT35">
        <v>0</v>
      </c>
      <c r="GU35">
        <v>1</v>
      </c>
      <c r="GV35">
        <v>0</v>
      </c>
      <c r="GW35">
        <v>0</v>
      </c>
      <c r="GX35">
        <f t="shared" si="57"/>
        <v>0</v>
      </c>
    </row>
    <row r="36" spans="1:206" x14ac:dyDescent="0.2">
      <c r="A36">
        <v>17</v>
      </c>
      <c r="B36">
        <v>1</v>
      </c>
      <c r="C36">
        <f>ROW(SmtRes!A26)</f>
        <v>26</v>
      </c>
      <c r="D36">
        <f>ROW(EtalonRes!A26)</f>
        <v>26</v>
      </c>
      <c r="E36" t="s">
        <v>34</v>
      </c>
      <c r="F36" t="s">
        <v>35</v>
      </c>
      <c r="G36" t="s">
        <v>36</v>
      </c>
      <c r="H36" t="s">
        <v>28</v>
      </c>
      <c r="I36">
        <f>ROUND(29.6/100,9)</f>
        <v>0.29599999999999999</v>
      </c>
      <c r="J36">
        <v>0</v>
      </c>
      <c r="O36">
        <f t="shared" si="20"/>
        <v>3171.99</v>
      </c>
      <c r="P36">
        <f t="shared" si="21"/>
        <v>1890.71</v>
      </c>
      <c r="Q36">
        <f t="shared" si="22"/>
        <v>6.17</v>
      </c>
      <c r="R36">
        <f t="shared" si="23"/>
        <v>0.64</v>
      </c>
      <c r="S36">
        <f t="shared" si="24"/>
        <v>1275.1099999999999</v>
      </c>
      <c r="T36">
        <f t="shared" si="25"/>
        <v>0</v>
      </c>
      <c r="U36">
        <f t="shared" si="26"/>
        <v>7.941679999999999</v>
      </c>
      <c r="V36">
        <f t="shared" si="27"/>
        <v>0</v>
      </c>
      <c r="W36">
        <f t="shared" si="28"/>
        <v>0</v>
      </c>
      <c r="X36">
        <f t="shared" si="29"/>
        <v>892.58</v>
      </c>
      <c r="Y36">
        <f t="shared" si="30"/>
        <v>127.51</v>
      </c>
      <c r="AA36">
        <v>31140108</v>
      </c>
      <c r="AB36">
        <f t="shared" si="31"/>
        <v>10716.19</v>
      </c>
      <c r="AC36">
        <f t="shared" si="32"/>
        <v>6387.54</v>
      </c>
      <c r="AD36">
        <f t="shared" si="33"/>
        <v>20.83</v>
      </c>
      <c r="AE36">
        <f t="shared" si="34"/>
        <v>2.15</v>
      </c>
      <c r="AF36">
        <f t="shared" si="35"/>
        <v>4307.82</v>
      </c>
      <c r="AG36">
        <f t="shared" si="36"/>
        <v>0</v>
      </c>
      <c r="AH36">
        <f t="shared" si="37"/>
        <v>26.83</v>
      </c>
      <c r="AI36">
        <f t="shared" si="38"/>
        <v>0</v>
      </c>
      <c r="AJ36">
        <f t="shared" si="39"/>
        <v>0</v>
      </c>
      <c r="AK36">
        <v>10716.19</v>
      </c>
      <c r="AL36">
        <v>6387.54</v>
      </c>
      <c r="AM36">
        <v>20.83</v>
      </c>
      <c r="AN36">
        <v>2.15</v>
      </c>
      <c r="AO36">
        <v>4307.82</v>
      </c>
      <c r="AP36">
        <v>0</v>
      </c>
      <c r="AQ36">
        <v>26.83</v>
      </c>
      <c r="AR36">
        <v>0</v>
      </c>
      <c r="AS36">
        <v>0</v>
      </c>
      <c r="AT36">
        <v>70</v>
      </c>
      <c r="AU36">
        <v>10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0</v>
      </c>
      <c r="BE36" t="s">
        <v>0</v>
      </c>
      <c r="BF36" t="s">
        <v>0</v>
      </c>
      <c r="BG36" t="s">
        <v>0</v>
      </c>
      <c r="BH36">
        <v>0</v>
      </c>
      <c r="BI36">
        <v>4</v>
      </c>
      <c r="BJ36" t="s">
        <v>37</v>
      </c>
      <c r="BM36">
        <v>0</v>
      </c>
      <c r="BN36">
        <v>0</v>
      </c>
      <c r="BO36" t="s">
        <v>0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0</v>
      </c>
      <c r="BZ36">
        <v>70</v>
      </c>
      <c r="CA36">
        <v>10</v>
      </c>
      <c r="CF36">
        <v>0</v>
      </c>
      <c r="CG36">
        <v>0</v>
      </c>
      <c r="CM36">
        <v>0</v>
      </c>
      <c r="CN36" t="s">
        <v>0</v>
      </c>
      <c r="CO36">
        <v>0</v>
      </c>
      <c r="CP36">
        <f t="shared" si="40"/>
        <v>3171.99</v>
      </c>
      <c r="CQ36">
        <f t="shared" si="41"/>
        <v>6387.54</v>
      </c>
      <c r="CR36">
        <f t="shared" si="42"/>
        <v>20.83</v>
      </c>
      <c r="CS36">
        <f t="shared" si="43"/>
        <v>2.15</v>
      </c>
      <c r="CT36">
        <f t="shared" si="44"/>
        <v>4307.82</v>
      </c>
      <c r="CU36">
        <f t="shared" si="45"/>
        <v>0</v>
      </c>
      <c r="CV36">
        <f t="shared" si="46"/>
        <v>26.83</v>
      </c>
      <c r="CW36">
        <f t="shared" si="47"/>
        <v>0</v>
      </c>
      <c r="CX36">
        <f t="shared" si="48"/>
        <v>0</v>
      </c>
      <c r="CY36">
        <f t="shared" si="49"/>
        <v>892.577</v>
      </c>
      <c r="CZ36">
        <f t="shared" si="50"/>
        <v>127.51099999999998</v>
      </c>
      <c r="DC36" t="s">
        <v>0</v>
      </c>
      <c r="DD36" t="s">
        <v>0</v>
      </c>
      <c r="DE36" t="s">
        <v>0</v>
      </c>
      <c r="DF36" t="s">
        <v>0</v>
      </c>
      <c r="DG36" t="s">
        <v>0</v>
      </c>
      <c r="DH36" t="s">
        <v>0</v>
      </c>
      <c r="DI36" t="s">
        <v>0</v>
      </c>
      <c r="DJ36" t="s">
        <v>0</v>
      </c>
      <c r="DK36" t="s">
        <v>0</v>
      </c>
      <c r="DL36" t="s">
        <v>0</v>
      </c>
      <c r="DM36" t="s">
        <v>0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28</v>
      </c>
      <c r="DW36" t="s">
        <v>28</v>
      </c>
      <c r="DX36">
        <v>100</v>
      </c>
      <c r="EE36">
        <v>30895129</v>
      </c>
      <c r="EF36">
        <v>1</v>
      </c>
      <c r="EG36" t="s">
        <v>18</v>
      </c>
      <c r="EH36">
        <v>0</v>
      </c>
      <c r="EI36" t="s">
        <v>0</v>
      </c>
      <c r="EJ36">
        <v>4</v>
      </c>
      <c r="EK36">
        <v>0</v>
      </c>
      <c r="EL36" t="s">
        <v>19</v>
      </c>
      <c r="EM36" t="s">
        <v>20</v>
      </c>
      <c r="EO36" t="s">
        <v>0</v>
      </c>
      <c r="EQ36">
        <v>0</v>
      </c>
      <c r="ER36">
        <v>10716.19</v>
      </c>
      <c r="ES36">
        <v>6387.54</v>
      </c>
      <c r="ET36">
        <v>20.83</v>
      </c>
      <c r="EU36">
        <v>2.15</v>
      </c>
      <c r="EV36">
        <v>4307.82</v>
      </c>
      <c r="EW36">
        <v>26.83</v>
      </c>
      <c r="EX36">
        <v>0</v>
      </c>
      <c r="EY36">
        <v>0</v>
      </c>
      <c r="FQ36">
        <v>0</v>
      </c>
      <c r="FR36">
        <f t="shared" si="51"/>
        <v>0</v>
      </c>
      <c r="FS36">
        <v>0</v>
      </c>
      <c r="FX36">
        <v>70</v>
      </c>
      <c r="FY36">
        <v>10</v>
      </c>
      <c r="GA36" t="s">
        <v>0</v>
      </c>
      <c r="GD36">
        <v>0</v>
      </c>
      <c r="GF36">
        <v>-1797878776</v>
      </c>
      <c r="GG36">
        <v>2</v>
      </c>
      <c r="GH36">
        <v>1</v>
      </c>
      <c r="GI36">
        <v>-2</v>
      </c>
      <c r="GJ36">
        <v>0</v>
      </c>
      <c r="GK36">
        <f>ROUND(R36*(R12)/100,2)</f>
        <v>0.69</v>
      </c>
      <c r="GL36">
        <f t="shared" si="52"/>
        <v>0</v>
      </c>
      <c r="GM36">
        <f t="shared" si="53"/>
        <v>4192.7699999999995</v>
      </c>
      <c r="GN36">
        <f t="shared" si="54"/>
        <v>0</v>
      </c>
      <c r="GO36">
        <f t="shared" si="55"/>
        <v>0</v>
      </c>
      <c r="GP36">
        <f t="shared" si="56"/>
        <v>4192.7700000000004</v>
      </c>
      <c r="GT36">
        <v>0</v>
      </c>
      <c r="GU36">
        <v>1</v>
      </c>
      <c r="GV36">
        <v>0</v>
      </c>
      <c r="GW36">
        <v>0</v>
      </c>
      <c r="GX36">
        <f t="shared" si="57"/>
        <v>0</v>
      </c>
    </row>
    <row r="37" spans="1:206" x14ac:dyDescent="0.2">
      <c r="A37">
        <v>17</v>
      </c>
      <c r="B37">
        <v>1</v>
      </c>
      <c r="C37">
        <f>ROW(SmtRes!A29)</f>
        <v>29</v>
      </c>
      <c r="D37">
        <f>ROW(EtalonRes!A29)</f>
        <v>29</v>
      </c>
      <c r="E37" t="s">
        <v>38</v>
      </c>
      <c r="F37" t="s">
        <v>39</v>
      </c>
      <c r="G37" t="s">
        <v>40</v>
      </c>
      <c r="H37" t="s">
        <v>28</v>
      </c>
      <c r="I37">
        <f>ROUND(29.6/100,9)</f>
        <v>0.29599999999999999</v>
      </c>
      <c r="J37">
        <v>0</v>
      </c>
      <c r="O37">
        <f t="shared" si="20"/>
        <v>16395.509999999998</v>
      </c>
      <c r="P37">
        <f t="shared" si="21"/>
        <v>9789.18</v>
      </c>
      <c r="Q37">
        <f t="shared" si="22"/>
        <v>0</v>
      </c>
      <c r="R37">
        <f t="shared" si="23"/>
        <v>0</v>
      </c>
      <c r="S37">
        <f t="shared" si="24"/>
        <v>6606.33</v>
      </c>
      <c r="T37">
        <f t="shared" si="25"/>
        <v>0</v>
      </c>
      <c r="U37">
        <f t="shared" si="26"/>
        <v>36.0824</v>
      </c>
      <c r="V37">
        <f t="shared" si="27"/>
        <v>0</v>
      </c>
      <c r="W37">
        <f t="shared" si="28"/>
        <v>0</v>
      </c>
      <c r="X37">
        <f t="shared" si="29"/>
        <v>4624.43</v>
      </c>
      <c r="Y37">
        <f t="shared" si="30"/>
        <v>660.63</v>
      </c>
      <c r="AA37">
        <v>31140108</v>
      </c>
      <c r="AB37">
        <f t="shared" si="31"/>
        <v>55390.21</v>
      </c>
      <c r="AC37">
        <f t="shared" si="32"/>
        <v>33071.54</v>
      </c>
      <c r="AD37">
        <f t="shared" si="33"/>
        <v>0</v>
      </c>
      <c r="AE37">
        <f t="shared" si="34"/>
        <v>0</v>
      </c>
      <c r="AF37">
        <f t="shared" si="35"/>
        <v>22318.67</v>
      </c>
      <c r="AG37">
        <f t="shared" si="36"/>
        <v>0</v>
      </c>
      <c r="AH37">
        <f t="shared" si="37"/>
        <v>121.9</v>
      </c>
      <c r="AI37">
        <f t="shared" si="38"/>
        <v>0</v>
      </c>
      <c r="AJ37">
        <f t="shared" si="39"/>
        <v>0</v>
      </c>
      <c r="AK37">
        <v>55390.21</v>
      </c>
      <c r="AL37">
        <v>33071.54</v>
      </c>
      <c r="AM37">
        <v>0</v>
      </c>
      <c r="AN37">
        <v>0</v>
      </c>
      <c r="AO37">
        <v>22318.67</v>
      </c>
      <c r="AP37">
        <v>0</v>
      </c>
      <c r="AQ37">
        <v>121.9</v>
      </c>
      <c r="AR37">
        <v>0</v>
      </c>
      <c r="AS37">
        <v>0</v>
      </c>
      <c r="AT37">
        <v>70</v>
      </c>
      <c r="AU37">
        <v>10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0</v>
      </c>
      <c r="BE37" t="s">
        <v>0</v>
      </c>
      <c r="BF37" t="s">
        <v>0</v>
      </c>
      <c r="BG37" t="s">
        <v>0</v>
      </c>
      <c r="BH37">
        <v>0</v>
      </c>
      <c r="BI37">
        <v>4</v>
      </c>
      <c r="BJ37" t="s">
        <v>41</v>
      </c>
      <c r="BM37">
        <v>0</v>
      </c>
      <c r="BN37">
        <v>0</v>
      </c>
      <c r="BO37" t="s">
        <v>0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0</v>
      </c>
      <c r="BZ37">
        <v>70</v>
      </c>
      <c r="CA37">
        <v>10</v>
      </c>
      <c r="CF37">
        <v>0</v>
      </c>
      <c r="CG37">
        <v>0</v>
      </c>
      <c r="CM37">
        <v>0</v>
      </c>
      <c r="CN37" t="s">
        <v>0</v>
      </c>
      <c r="CO37">
        <v>0</v>
      </c>
      <c r="CP37">
        <f t="shared" si="40"/>
        <v>16395.510000000002</v>
      </c>
      <c r="CQ37">
        <f t="shared" si="41"/>
        <v>33071.54</v>
      </c>
      <c r="CR37">
        <f t="shared" si="42"/>
        <v>0</v>
      </c>
      <c r="CS37">
        <f t="shared" si="43"/>
        <v>0</v>
      </c>
      <c r="CT37">
        <f t="shared" si="44"/>
        <v>22318.67</v>
      </c>
      <c r="CU37">
        <f t="shared" si="45"/>
        <v>0</v>
      </c>
      <c r="CV37">
        <f t="shared" si="46"/>
        <v>121.9</v>
      </c>
      <c r="CW37">
        <f t="shared" si="47"/>
        <v>0</v>
      </c>
      <c r="CX37">
        <f t="shared" si="48"/>
        <v>0</v>
      </c>
      <c r="CY37">
        <f t="shared" si="49"/>
        <v>4624.4309999999996</v>
      </c>
      <c r="CZ37">
        <f t="shared" si="50"/>
        <v>660.63300000000004</v>
      </c>
      <c r="DC37" t="s">
        <v>0</v>
      </c>
      <c r="DD37" t="s">
        <v>0</v>
      </c>
      <c r="DE37" t="s">
        <v>0</v>
      </c>
      <c r="DF37" t="s">
        <v>0</v>
      </c>
      <c r="DG37" t="s">
        <v>0</v>
      </c>
      <c r="DH37" t="s">
        <v>0</v>
      </c>
      <c r="DI37" t="s">
        <v>0</v>
      </c>
      <c r="DJ37" t="s">
        <v>0</v>
      </c>
      <c r="DK37" t="s">
        <v>0</v>
      </c>
      <c r="DL37" t="s">
        <v>0</v>
      </c>
      <c r="DM37" t="s">
        <v>0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28</v>
      </c>
      <c r="DW37" t="s">
        <v>28</v>
      </c>
      <c r="DX37">
        <v>100</v>
      </c>
      <c r="EE37">
        <v>30895129</v>
      </c>
      <c r="EF37">
        <v>1</v>
      </c>
      <c r="EG37" t="s">
        <v>18</v>
      </c>
      <c r="EH37">
        <v>0</v>
      </c>
      <c r="EI37" t="s">
        <v>0</v>
      </c>
      <c r="EJ37">
        <v>4</v>
      </c>
      <c r="EK37">
        <v>0</v>
      </c>
      <c r="EL37" t="s">
        <v>19</v>
      </c>
      <c r="EM37" t="s">
        <v>20</v>
      </c>
      <c r="EO37" t="s">
        <v>0</v>
      </c>
      <c r="EQ37">
        <v>0</v>
      </c>
      <c r="ER37">
        <v>55390.21</v>
      </c>
      <c r="ES37">
        <v>33071.54</v>
      </c>
      <c r="ET37">
        <v>0</v>
      </c>
      <c r="EU37">
        <v>0</v>
      </c>
      <c r="EV37">
        <v>22318.67</v>
      </c>
      <c r="EW37">
        <v>121.9</v>
      </c>
      <c r="EX37">
        <v>0</v>
      </c>
      <c r="EY37">
        <v>0</v>
      </c>
      <c r="FQ37">
        <v>0</v>
      </c>
      <c r="FR37">
        <f t="shared" si="51"/>
        <v>0</v>
      </c>
      <c r="FS37">
        <v>0</v>
      </c>
      <c r="FX37">
        <v>70</v>
      </c>
      <c r="FY37">
        <v>10</v>
      </c>
      <c r="GA37" t="s">
        <v>0</v>
      </c>
      <c r="GD37">
        <v>0</v>
      </c>
      <c r="GF37">
        <v>-547444593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t="shared" si="52"/>
        <v>0</v>
      </c>
      <c r="GM37">
        <f t="shared" si="53"/>
        <v>21680.57</v>
      </c>
      <c r="GN37">
        <f t="shared" si="54"/>
        <v>0</v>
      </c>
      <c r="GO37">
        <f t="shared" si="55"/>
        <v>0</v>
      </c>
      <c r="GP37">
        <f t="shared" si="56"/>
        <v>21680.57</v>
      </c>
      <c r="GT37">
        <v>0</v>
      </c>
      <c r="GU37">
        <v>1</v>
      </c>
      <c r="GV37">
        <v>0</v>
      </c>
      <c r="GW37">
        <v>0</v>
      </c>
      <c r="GX37">
        <f t="shared" si="57"/>
        <v>0</v>
      </c>
    </row>
    <row r="38" spans="1:206" x14ac:dyDescent="0.2">
      <c r="A38">
        <v>17</v>
      </c>
      <c r="B38">
        <v>1</v>
      </c>
      <c r="C38">
        <f>ROW(SmtRes!A31)</f>
        <v>31</v>
      </c>
      <c r="D38">
        <f>ROW(EtalonRes!A31)</f>
        <v>31</v>
      </c>
      <c r="E38" t="s">
        <v>42</v>
      </c>
      <c r="F38" t="s">
        <v>43</v>
      </c>
      <c r="G38" t="s">
        <v>44</v>
      </c>
      <c r="H38" t="s">
        <v>28</v>
      </c>
      <c r="I38">
        <f>ROUND(31.71/100,9)</f>
        <v>0.31709999999999999</v>
      </c>
      <c r="J38">
        <v>0</v>
      </c>
      <c r="O38">
        <f t="shared" si="20"/>
        <v>5208.3100000000004</v>
      </c>
      <c r="P38">
        <f t="shared" si="21"/>
        <v>3595.15</v>
      </c>
      <c r="Q38">
        <f t="shared" si="22"/>
        <v>0</v>
      </c>
      <c r="R38">
        <f t="shared" si="23"/>
        <v>0</v>
      </c>
      <c r="S38">
        <f t="shared" si="24"/>
        <v>1613.16</v>
      </c>
      <c r="T38">
        <f t="shared" si="25"/>
        <v>0</v>
      </c>
      <c r="U38">
        <f t="shared" si="26"/>
        <v>8.1304440000000007</v>
      </c>
      <c r="V38">
        <f t="shared" si="27"/>
        <v>0</v>
      </c>
      <c r="W38">
        <f t="shared" si="28"/>
        <v>0</v>
      </c>
      <c r="X38">
        <f t="shared" si="29"/>
        <v>1129.21</v>
      </c>
      <c r="Y38">
        <f t="shared" si="30"/>
        <v>161.32</v>
      </c>
      <c r="AA38">
        <v>31140108</v>
      </c>
      <c r="AB38">
        <f t="shared" si="31"/>
        <v>16424.810000000001</v>
      </c>
      <c r="AC38">
        <f t="shared" si="32"/>
        <v>11337.58</v>
      </c>
      <c r="AD38">
        <f t="shared" si="33"/>
        <v>0</v>
      </c>
      <c r="AE38">
        <f t="shared" si="34"/>
        <v>0</v>
      </c>
      <c r="AF38">
        <f t="shared" si="35"/>
        <v>5087.2299999999996</v>
      </c>
      <c r="AG38">
        <f t="shared" si="36"/>
        <v>0</v>
      </c>
      <c r="AH38">
        <f t="shared" si="37"/>
        <v>25.64</v>
      </c>
      <c r="AI38">
        <f t="shared" si="38"/>
        <v>0</v>
      </c>
      <c r="AJ38">
        <f t="shared" si="39"/>
        <v>0</v>
      </c>
      <c r="AK38">
        <v>16424.810000000001</v>
      </c>
      <c r="AL38">
        <v>11337.58</v>
      </c>
      <c r="AM38">
        <v>0</v>
      </c>
      <c r="AN38">
        <v>0</v>
      </c>
      <c r="AO38">
        <v>5087.2299999999996</v>
      </c>
      <c r="AP38">
        <v>0</v>
      </c>
      <c r="AQ38">
        <v>25.64</v>
      </c>
      <c r="AR38">
        <v>0</v>
      </c>
      <c r="AS38">
        <v>0</v>
      </c>
      <c r="AT38">
        <v>70</v>
      </c>
      <c r="AU38">
        <v>10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0</v>
      </c>
      <c r="BE38" t="s">
        <v>0</v>
      </c>
      <c r="BF38" t="s">
        <v>0</v>
      </c>
      <c r="BG38" t="s">
        <v>0</v>
      </c>
      <c r="BH38">
        <v>0</v>
      </c>
      <c r="BI38">
        <v>4</v>
      </c>
      <c r="BJ38" t="s">
        <v>45</v>
      </c>
      <c r="BM38">
        <v>0</v>
      </c>
      <c r="BN38">
        <v>0</v>
      </c>
      <c r="BO38" t="s">
        <v>0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0</v>
      </c>
      <c r="BZ38">
        <v>70</v>
      </c>
      <c r="CA38">
        <v>10</v>
      </c>
      <c r="CF38">
        <v>0</v>
      </c>
      <c r="CG38">
        <v>0</v>
      </c>
      <c r="CM38">
        <v>0</v>
      </c>
      <c r="CN38" t="s">
        <v>0</v>
      </c>
      <c r="CO38">
        <v>0</v>
      </c>
      <c r="CP38">
        <f t="shared" si="40"/>
        <v>5208.3100000000004</v>
      </c>
      <c r="CQ38">
        <f t="shared" si="41"/>
        <v>11337.58</v>
      </c>
      <c r="CR38">
        <f t="shared" si="42"/>
        <v>0</v>
      </c>
      <c r="CS38">
        <f t="shared" si="43"/>
        <v>0</v>
      </c>
      <c r="CT38">
        <f t="shared" si="44"/>
        <v>5087.2299999999996</v>
      </c>
      <c r="CU38">
        <f t="shared" si="45"/>
        <v>0</v>
      </c>
      <c r="CV38">
        <f t="shared" si="46"/>
        <v>25.64</v>
      </c>
      <c r="CW38">
        <f t="shared" si="47"/>
        <v>0</v>
      </c>
      <c r="CX38">
        <f t="shared" si="48"/>
        <v>0</v>
      </c>
      <c r="CY38">
        <f t="shared" si="49"/>
        <v>1129.2120000000002</v>
      </c>
      <c r="CZ38">
        <f t="shared" si="50"/>
        <v>161.316</v>
      </c>
      <c r="DC38" t="s">
        <v>0</v>
      </c>
      <c r="DD38" t="s">
        <v>0</v>
      </c>
      <c r="DE38" t="s">
        <v>0</v>
      </c>
      <c r="DF38" t="s">
        <v>0</v>
      </c>
      <c r="DG38" t="s">
        <v>0</v>
      </c>
      <c r="DH38" t="s">
        <v>0</v>
      </c>
      <c r="DI38" t="s">
        <v>0</v>
      </c>
      <c r="DJ38" t="s">
        <v>0</v>
      </c>
      <c r="DK38" t="s">
        <v>0</v>
      </c>
      <c r="DL38" t="s">
        <v>0</v>
      </c>
      <c r="DM38" t="s">
        <v>0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28</v>
      </c>
      <c r="DW38" t="s">
        <v>28</v>
      </c>
      <c r="DX38">
        <v>100</v>
      </c>
      <c r="EE38">
        <v>30895129</v>
      </c>
      <c r="EF38">
        <v>1</v>
      </c>
      <c r="EG38" t="s">
        <v>18</v>
      </c>
      <c r="EH38">
        <v>0</v>
      </c>
      <c r="EI38" t="s">
        <v>0</v>
      </c>
      <c r="EJ38">
        <v>4</v>
      </c>
      <c r="EK38">
        <v>0</v>
      </c>
      <c r="EL38" t="s">
        <v>19</v>
      </c>
      <c r="EM38" t="s">
        <v>20</v>
      </c>
      <c r="EO38" t="s">
        <v>0</v>
      </c>
      <c r="EQ38">
        <v>0</v>
      </c>
      <c r="ER38">
        <v>16424.810000000001</v>
      </c>
      <c r="ES38">
        <v>11337.58</v>
      </c>
      <c r="ET38">
        <v>0</v>
      </c>
      <c r="EU38">
        <v>0</v>
      </c>
      <c r="EV38">
        <v>5087.2299999999996</v>
      </c>
      <c r="EW38">
        <v>25.64</v>
      </c>
      <c r="EX38">
        <v>0</v>
      </c>
      <c r="EY38">
        <v>0</v>
      </c>
      <c r="FQ38">
        <v>0</v>
      </c>
      <c r="FR38">
        <f t="shared" si="51"/>
        <v>0</v>
      </c>
      <c r="FS38">
        <v>0</v>
      </c>
      <c r="FX38">
        <v>70</v>
      </c>
      <c r="FY38">
        <v>10</v>
      </c>
      <c r="GA38" t="s">
        <v>0</v>
      </c>
      <c r="GD38">
        <v>0</v>
      </c>
      <c r="GF38">
        <v>541885176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52"/>
        <v>0</v>
      </c>
      <c r="GM38">
        <f t="shared" si="53"/>
        <v>6498.84</v>
      </c>
      <c r="GN38">
        <f t="shared" si="54"/>
        <v>0</v>
      </c>
      <c r="GO38">
        <f t="shared" si="55"/>
        <v>0</v>
      </c>
      <c r="GP38">
        <f t="shared" si="56"/>
        <v>6498.84</v>
      </c>
      <c r="GT38">
        <v>0</v>
      </c>
      <c r="GU38">
        <v>1</v>
      </c>
      <c r="GV38">
        <v>0</v>
      </c>
      <c r="GW38">
        <v>0</v>
      </c>
      <c r="GX38">
        <f t="shared" si="57"/>
        <v>0</v>
      </c>
    </row>
    <row r="39" spans="1:206" x14ac:dyDescent="0.2">
      <c r="A39">
        <v>17</v>
      </c>
      <c r="B39">
        <v>1</v>
      </c>
      <c r="C39">
        <f>ROW(SmtRes!A34)</f>
        <v>34</v>
      </c>
      <c r="D39">
        <f>ROW(EtalonRes!A34)</f>
        <v>34</v>
      </c>
      <c r="E39" t="s">
        <v>46</v>
      </c>
      <c r="F39" t="s">
        <v>47</v>
      </c>
      <c r="G39" t="s">
        <v>48</v>
      </c>
      <c r="H39" t="s">
        <v>28</v>
      </c>
      <c r="I39">
        <f>ROUND(31/100,9)</f>
        <v>0.31</v>
      </c>
      <c r="J39">
        <v>0</v>
      </c>
      <c r="O39">
        <f t="shared" si="20"/>
        <v>14956.77</v>
      </c>
      <c r="P39">
        <f t="shared" si="21"/>
        <v>2310.91</v>
      </c>
      <c r="Q39">
        <f t="shared" si="22"/>
        <v>0</v>
      </c>
      <c r="R39">
        <f t="shared" si="23"/>
        <v>0</v>
      </c>
      <c r="S39">
        <f t="shared" si="24"/>
        <v>12645.86</v>
      </c>
      <c r="T39">
        <f t="shared" si="25"/>
        <v>0</v>
      </c>
      <c r="U39">
        <f t="shared" si="26"/>
        <v>63.735999999999997</v>
      </c>
      <c r="V39">
        <f t="shared" si="27"/>
        <v>0</v>
      </c>
      <c r="W39">
        <f t="shared" si="28"/>
        <v>0</v>
      </c>
      <c r="X39">
        <f t="shared" si="29"/>
        <v>8852.1</v>
      </c>
      <c r="Y39">
        <f t="shared" si="30"/>
        <v>1264.5899999999999</v>
      </c>
      <c r="AA39">
        <v>31140108</v>
      </c>
      <c r="AB39">
        <f t="shared" si="31"/>
        <v>48247.65</v>
      </c>
      <c r="AC39">
        <f t="shared" si="32"/>
        <v>7454.55</v>
      </c>
      <c r="AD39">
        <f t="shared" si="33"/>
        <v>0</v>
      </c>
      <c r="AE39">
        <f t="shared" si="34"/>
        <v>0</v>
      </c>
      <c r="AF39">
        <f t="shared" si="35"/>
        <v>40793.1</v>
      </c>
      <c r="AG39">
        <f t="shared" si="36"/>
        <v>0</v>
      </c>
      <c r="AH39">
        <f t="shared" si="37"/>
        <v>205.6</v>
      </c>
      <c r="AI39">
        <f t="shared" si="38"/>
        <v>0</v>
      </c>
      <c r="AJ39">
        <f t="shared" si="39"/>
        <v>0</v>
      </c>
      <c r="AK39">
        <v>48247.65</v>
      </c>
      <c r="AL39">
        <v>7454.55</v>
      </c>
      <c r="AM39">
        <v>0</v>
      </c>
      <c r="AN39">
        <v>0</v>
      </c>
      <c r="AO39">
        <v>40793.1</v>
      </c>
      <c r="AP39">
        <v>0</v>
      </c>
      <c r="AQ39">
        <v>205.6</v>
      </c>
      <c r="AR39">
        <v>0</v>
      </c>
      <c r="AS39">
        <v>0</v>
      </c>
      <c r="AT39">
        <v>70</v>
      </c>
      <c r="AU39">
        <v>10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0</v>
      </c>
      <c r="BE39" t="s">
        <v>0</v>
      </c>
      <c r="BF39" t="s">
        <v>0</v>
      </c>
      <c r="BG39" t="s">
        <v>0</v>
      </c>
      <c r="BH39">
        <v>0</v>
      </c>
      <c r="BI39">
        <v>4</v>
      </c>
      <c r="BJ39" t="s">
        <v>49</v>
      </c>
      <c r="BM39">
        <v>0</v>
      </c>
      <c r="BN39">
        <v>0</v>
      </c>
      <c r="BO39" t="s">
        <v>0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0</v>
      </c>
      <c r="BZ39">
        <v>70</v>
      </c>
      <c r="CA39">
        <v>10</v>
      </c>
      <c r="CF39">
        <v>0</v>
      </c>
      <c r="CG39">
        <v>0</v>
      </c>
      <c r="CM39">
        <v>0</v>
      </c>
      <c r="CN39" t="s">
        <v>0</v>
      </c>
      <c r="CO39">
        <v>0</v>
      </c>
      <c r="CP39">
        <f t="shared" si="40"/>
        <v>14956.77</v>
      </c>
      <c r="CQ39">
        <f t="shared" si="41"/>
        <v>7454.55</v>
      </c>
      <c r="CR39">
        <f t="shared" si="42"/>
        <v>0</v>
      </c>
      <c r="CS39">
        <f t="shared" si="43"/>
        <v>0</v>
      </c>
      <c r="CT39">
        <f t="shared" si="44"/>
        <v>40793.1</v>
      </c>
      <c r="CU39">
        <f t="shared" si="45"/>
        <v>0</v>
      </c>
      <c r="CV39">
        <f t="shared" si="46"/>
        <v>205.6</v>
      </c>
      <c r="CW39">
        <f t="shared" si="47"/>
        <v>0</v>
      </c>
      <c r="CX39">
        <f t="shared" si="48"/>
        <v>0</v>
      </c>
      <c r="CY39">
        <f t="shared" si="49"/>
        <v>8852.1020000000008</v>
      </c>
      <c r="CZ39">
        <f t="shared" si="50"/>
        <v>1264.586</v>
      </c>
      <c r="DC39" t="s">
        <v>0</v>
      </c>
      <c r="DD39" t="s">
        <v>0</v>
      </c>
      <c r="DE39" t="s">
        <v>0</v>
      </c>
      <c r="DF39" t="s">
        <v>0</v>
      </c>
      <c r="DG39" t="s">
        <v>0</v>
      </c>
      <c r="DH39" t="s">
        <v>0</v>
      </c>
      <c r="DI39" t="s">
        <v>0</v>
      </c>
      <c r="DJ39" t="s">
        <v>0</v>
      </c>
      <c r="DK39" t="s">
        <v>0</v>
      </c>
      <c r="DL39" t="s">
        <v>0</v>
      </c>
      <c r="DM39" t="s">
        <v>0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28</v>
      </c>
      <c r="DW39" t="s">
        <v>28</v>
      </c>
      <c r="DX39">
        <v>100</v>
      </c>
      <c r="EE39">
        <v>30895129</v>
      </c>
      <c r="EF39">
        <v>1</v>
      </c>
      <c r="EG39" t="s">
        <v>18</v>
      </c>
      <c r="EH39">
        <v>0</v>
      </c>
      <c r="EI39" t="s">
        <v>0</v>
      </c>
      <c r="EJ39">
        <v>4</v>
      </c>
      <c r="EK39">
        <v>0</v>
      </c>
      <c r="EL39" t="s">
        <v>19</v>
      </c>
      <c r="EM39" t="s">
        <v>20</v>
      </c>
      <c r="EO39" t="s">
        <v>0</v>
      </c>
      <c r="EQ39">
        <v>0</v>
      </c>
      <c r="ER39">
        <v>48247.65</v>
      </c>
      <c r="ES39">
        <v>7454.55</v>
      </c>
      <c r="ET39">
        <v>0</v>
      </c>
      <c r="EU39">
        <v>0</v>
      </c>
      <c r="EV39">
        <v>40793.1</v>
      </c>
      <c r="EW39">
        <v>205.6</v>
      </c>
      <c r="EX39">
        <v>0</v>
      </c>
      <c r="EY39">
        <v>0</v>
      </c>
      <c r="FQ39">
        <v>0</v>
      </c>
      <c r="FR39">
        <f t="shared" si="51"/>
        <v>0</v>
      </c>
      <c r="FS39">
        <v>0</v>
      </c>
      <c r="FX39">
        <v>70</v>
      </c>
      <c r="FY39">
        <v>10</v>
      </c>
      <c r="GA39" t="s">
        <v>0</v>
      </c>
      <c r="GD39">
        <v>0</v>
      </c>
      <c r="GF39">
        <v>-184607118</v>
      </c>
      <c r="GG39">
        <v>2</v>
      </c>
      <c r="GH39">
        <v>1</v>
      </c>
      <c r="GI39">
        <v>-2</v>
      </c>
      <c r="GJ39">
        <v>0</v>
      </c>
      <c r="GK39">
        <f>ROUND(R39*(R12)/100,2)</f>
        <v>0</v>
      </c>
      <c r="GL39">
        <f t="shared" si="52"/>
        <v>0</v>
      </c>
      <c r="GM39">
        <f t="shared" si="53"/>
        <v>25073.460000000003</v>
      </c>
      <c r="GN39">
        <f t="shared" si="54"/>
        <v>0</v>
      </c>
      <c r="GO39">
        <f t="shared" si="55"/>
        <v>0</v>
      </c>
      <c r="GP39">
        <f t="shared" si="56"/>
        <v>25073.46</v>
      </c>
      <c r="GT39">
        <v>0</v>
      </c>
      <c r="GU39">
        <v>1</v>
      </c>
      <c r="GV39">
        <v>0</v>
      </c>
      <c r="GW39">
        <v>0</v>
      </c>
      <c r="GX39">
        <f t="shared" si="57"/>
        <v>0</v>
      </c>
    </row>
    <row r="40" spans="1:206" x14ac:dyDescent="0.2">
      <c r="A40">
        <v>17</v>
      </c>
      <c r="B40">
        <v>1</v>
      </c>
      <c r="C40">
        <f>ROW(SmtRes!A42)</f>
        <v>42</v>
      </c>
      <c r="D40">
        <f>ROW(EtalonRes!A42)</f>
        <v>42</v>
      </c>
      <c r="E40" t="s">
        <v>50</v>
      </c>
      <c r="F40" t="s">
        <v>51</v>
      </c>
      <c r="G40" t="s">
        <v>52</v>
      </c>
      <c r="H40" t="s">
        <v>28</v>
      </c>
      <c r="I40">
        <f>ROUND(31.74/100,9)</f>
        <v>0.31740000000000002</v>
      </c>
      <c r="J40">
        <v>0</v>
      </c>
      <c r="O40">
        <f t="shared" si="20"/>
        <v>2956.81</v>
      </c>
      <c r="P40">
        <f t="shared" si="21"/>
        <v>1568.52</v>
      </c>
      <c r="Q40">
        <f t="shared" si="22"/>
        <v>0</v>
      </c>
      <c r="R40">
        <f t="shared" si="23"/>
        <v>0</v>
      </c>
      <c r="S40">
        <f t="shared" si="24"/>
        <v>1388.29</v>
      </c>
      <c r="T40">
        <f t="shared" si="25"/>
        <v>0</v>
      </c>
      <c r="U40">
        <f t="shared" si="26"/>
        <v>7.7445599999999999</v>
      </c>
      <c r="V40">
        <f t="shared" si="27"/>
        <v>0</v>
      </c>
      <c r="W40">
        <f t="shared" si="28"/>
        <v>0</v>
      </c>
      <c r="X40">
        <f t="shared" si="29"/>
        <v>971.8</v>
      </c>
      <c r="Y40">
        <f t="shared" si="30"/>
        <v>138.83000000000001</v>
      </c>
      <c r="AA40">
        <v>31140108</v>
      </c>
      <c r="AB40">
        <f t="shared" si="31"/>
        <v>9315.73</v>
      </c>
      <c r="AC40">
        <f t="shared" si="32"/>
        <v>4941.79</v>
      </c>
      <c r="AD40">
        <f t="shared" si="33"/>
        <v>0</v>
      </c>
      <c r="AE40">
        <f t="shared" si="34"/>
        <v>0</v>
      </c>
      <c r="AF40">
        <f t="shared" si="35"/>
        <v>4373.9399999999996</v>
      </c>
      <c r="AG40">
        <f t="shared" si="36"/>
        <v>0</v>
      </c>
      <c r="AH40">
        <f t="shared" si="37"/>
        <v>24.4</v>
      </c>
      <c r="AI40">
        <f t="shared" si="38"/>
        <v>0</v>
      </c>
      <c r="AJ40">
        <f t="shared" si="39"/>
        <v>0</v>
      </c>
      <c r="AK40">
        <v>9315.73</v>
      </c>
      <c r="AL40">
        <v>4941.79</v>
      </c>
      <c r="AM40">
        <v>0</v>
      </c>
      <c r="AN40">
        <v>0</v>
      </c>
      <c r="AO40">
        <v>4373.9399999999996</v>
      </c>
      <c r="AP40">
        <v>0</v>
      </c>
      <c r="AQ40">
        <v>24.4</v>
      </c>
      <c r="AR40">
        <v>0</v>
      </c>
      <c r="AS40">
        <v>0</v>
      </c>
      <c r="AT40">
        <v>70</v>
      </c>
      <c r="AU40">
        <v>10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0</v>
      </c>
      <c r="BE40" t="s">
        <v>0</v>
      </c>
      <c r="BF40" t="s">
        <v>0</v>
      </c>
      <c r="BG40" t="s">
        <v>0</v>
      </c>
      <c r="BH40">
        <v>0</v>
      </c>
      <c r="BI40">
        <v>4</v>
      </c>
      <c r="BJ40" t="s">
        <v>53</v>
      </c>
      <c r="BM40">
        <v>0</v>
      </c>
      <c r="BN40">
        <v>0</v>
      </c>
      <c r="BO40" t="s">
        <v>0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0</v>
      </c>
      <c r="BZ40">
        <v>70</v>
      </c>
      <c r="CA40">
        <v>10</v>
      </c>
      <c r="CF40">
        <v>0</v>
      </c>
      <c r="CG40">
        <v>0</v>
      </c>
      <c r="CM40">
        <v>0</v>
      </c>
      <c r="CN40" t="s">
        <v>0</v>
      </c>
      <c r="CO40">
        <v>0</v>
      </c>
      <c r="CP40">
        <f t="shared" si="40"/>
        <v>2956.81</v>
      </c>
      <c r="CQ40">
        <f t="shared" si="41"/>
        <v>4941.79</v>
      </c>
      <c r="CR40">
        <f t="shared" si="42"/>
        <v>0</v>
      </c>
      <c r="CS40">
        <f t="shared" si="43"/>
        <v>0</v>
      </c>
      <c r="CT40">
        <f t="shared" si="44"/>
        <v>4373.9399999999996</v>
      </c>
      <c r="CU40">
        <f t="shared" si="45"/>
        <v>0</v>
      </c>
      <c r="CV40">
        <f t="shared" si="46"/>
        <v>24.4</v>
      </c>
      <c r="CW40">
        <f t="shared" si="47"/>
        <v>0</v>
      </c>
      <c r="CX40">
        <f t="shared" si="48"/>
        <v>0</v>
      </c>
      <c r="CY40">
        <f t="shared" si="49"/>
        <v>971.803</v>
      </c>
      <c r="CZ40">
        <f t="shared" si="50"/>
        <v>138.82900000000001</v>
      </c>
      <c r="DC40" t="s">
        <v>0</v>
      </c>
      <c r="DD40" t="s">
        <v>0</v>
      </c>
      <c r="DE40" t="s">
        <v>0</v>
      </c>
      <c r="DF40" t="s">
        <v>0</v>
      </c>
      <c r="DG40" t="s">
        <v>0</v>
      </c>
      <c r="DH40" t="s">
        <v>0</v>
      </c>
      <c r="DI40" t="s">
        <v>0</v>
      </c>
      <c r="DJ40" t="s">
        <v>0</v>
      </c>
      <c r="DK40" t="s">
        <v>0</v>
      </c>
      <c r="DL40" t="s">
        <v>0</v>
      </c>
      <c r="DM40" t="s">
        <v>0</v>
      </c>
      <c r="DN40">
        <v>0</v>
      </c>
      <c r="DO40">
        <v>0</v>
      </c>
      <c r="DP40">
        <v>1</v>
      </c>
      <c r="DQ40">
        <v>1</v>
      </c>
      <c r="DU40">
        <v>1005</v>
      </c>
      <c r="DV40" t="s">
        <v>28</v>
      </c>
      <c r="DW40" t="s">
        <v>28</v>
      </c>
      <c r="DX40">
        <v>100</v>
      </c>
      <c r="EE40">
        <v>30895129</v>
      </c>
      <c r="EF40">
        <v>1</v>
      </c>
      <c r="EG40" t="s">
        <v>18</v>
      </c>
      <c r="EH40">
        <v>0</v>
      </c>
      <c r="EI40" t="s">
        <v>0</v>
      </c>
      <c r="EJ40">
        <v>4</v>
      </c>
      <c r="EK40">
        <v>0</v>
      </c>
      <c r="EL40" t="s">
        <v>19</v>
      </c>
      <c r="EM40" t="s">
        <v>20</v>
      </c>
      <c r="EO40" t="s">
        <v>0</v>
      </c>
      <c r="EQ40">
        <v>0</v>
      </c>
      <c r="ER40">
        <v>9315.73</v>
      </c>
      <c r="ES40">
        <v>4941.79</v>
      </c>
      <c r="ET40">
        <v>0</v>
      </c>
      <c r="EU40">
        <v>0</v>
      </c>
      <c r="EV40">
        <v>4373.9399999999996</v>
      </c>
      <c r="EW40">
        <v>24.4</v>
      </c>
      <c r="EX40">
        <v>0</v>
      </c>
      <c r="EY40">
        <v>0</v>
      </c>
      <c r="FQ40">
        <v>0</v>
      </c>
      <c r="FR40">
        <f t="shared" si="51"/>
        <v>0</v>
      </c>
      <c r="FS40">
        <v>0</v>
      </c>
      <c r="FX40">
        <v>70</v>
      </c>
      <c r="FY40">
        <v>10</v>
      </c>
      <c r="GA40" t="s">
        <v>0</v>
      </c>
      <c r="GD40">
        <v>0</v>
      </c>
      <c r="GF40">
        <v>931543985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52"/>
        <v>0</v>
      </c>
      <c r="GM40">
        <f t="shared" si="53"/>
        <v>4067.4399999999996</v>
      </c>
      <c r="GN40">
        <f t="shared" si="54"/>
        <v>0</v>
      </c>
      <c r="GO40">
        <f t="shared" si="55"/>
        <v>0</v>
      </c>
      <c r="GP40">
        <f t="shared" si="56"/>
        <v>4067.44</v>
      </c>
      <c r="GT40">
        <v>0</v>
      </c>
      <c r="GU40">
        <v>1</v>
      </c>
      <c r="GV40">
        <v>0</v>
      </c>
      <c r="GW40">
        <v>0</v>
      </c>
      <c r="GX40">
        <f t="shared" si="57"/>
        <v>0</v>
      </c>
    </row>
    <row r="41" spans="1:206" x14ac:dyDescent="0.2">
      <c r="A41">
        <v>17</v>
      </c>
      <c r="B41">
        <v>1</v>
      </c>
      <c r="C41">
        <f>ROW(SmtRes!A50)</f>
        <v>50</v>
      </c>
      <c r="D41">
        <f>ROW(EtalonRes!A50)</f>
        <v>50</v>
      </c>
      <c r="E41" t="s">
        <v>54</v>
      </c>
      <c r="F41" t="s">
        <v>55</v>
      </c>
      <c r="G41" t="s">
        <v>56</v>
      </c>
      <c r="H41" t="s">
        <v>28</v>
      </c>
      <c r="I41">
        <f>ROUND(24.6/100,9)</f>
        <v>0.246</v>
      </c>
      <c r="J41">
        <v>0</v>
      </c>
      <c r="O41">
        <f t="shared" si="20"/>
        <v>2577.0700000000002</v>
      </c>
      <c r="P41">
        <f t="shared" si="21"/>
        <v>1249.72</v>
      </c>
      <c r="Q41">
        <f t="shared" si="22"/>
        <v>0</v>
      </c>
      <c r="R41">
        <f t="shared" si="23"/>
        <v>0</v>
      </c>
      <c r="S41">
        <f t="shared" si="24"/>
        <v>1327.35</v>
      </c>
      <c r="T41">
        <f t="shared" si="25"/>
        <v>0</v>
      </c>
      <c r="U41">
        <f t="shared" si="26"/>
        <v>7.4046000000000003</v>
      </c>
      <c r="V41">
        <f t="shared" si="27"/>
        <v>0</v>
      </c>
      <c r="W41">
        <f t="shared" si="28"/>
        <v>0</v>
      </c>
      <c r="X41">
        <f t="shared" si="29"/>
        <v>929.15</v>
      </c>
      <c r="Y41">
        <f t="shared" si="30"/>
        <v>132.74</v>
      </c>
      <c r="AA41">
        <v>31140108</v>
      </c>
      <c r="AB41">
        <f t="shared" si="31"/>
        <v>10475.9</v>
      </c>
      <c r="AC41">
        <f t="shared" si="32"/>
        <v>5080.17</v>
      </c>
      <c r="AD41">
        <f t="shared" si="33"/>
        <v>0</v>
      </c>
      <c r="AE41">
        <f t="shared" si="34"/>
        <v>0</v>
      </c>
      <c r="AF41">
        <f t="shared" si="35"/>
        <v>5395.73</v>
      </c>
      <c r="AG41">
        <f t="shared" si="36"/>
        <v>0</v>
      </c>
      <c r="AH41">
        <f t="shared" si="37"/>
        <v>30.1</v>
      </c>
      <c r="AI41">
        <f t="shared" si="38"/>
        <v>0</v>
      </c>
      <c r="AJ41">
        <f t="shared" si="39"/>
        <v>0</v>
      </c>
      <c r="AK41">
        <v>10475.9</v>
      </c>
      <c r="AL41">
        <v>5080.17</v>
      </c>
      <c r="AM41">
        <v>0</v>
      </c>
      <c r="AN41">
        <v>0</v>
      </c>
      <c r="AO41">
        <v>5395.73</v>
      </c>
      <c r="AP41">
        <v>0</v>
      </c>
      <c r="AQ41">
        <v>30.1</v>
      </c>
      <c r="AR41">
        <v>0</v>
      </c>
      <c r="AS41">
        <v>0</v>
      </c>
      <c r="AT41">
        <v>70</v>
      </c>
      <c r="AU41">
        <v>10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0</v>
      </c>
      <c r="BE41" t="s">
        <v>0</v>
      </c>
      <c r="BF41" t="s">
        <v>0</v>
      </c>
      <c r="BG41" t="s">
        <v>0</v>
      </c>
      <c r="BH41">
        <v>0</v>
      </c>
      <c r="BI41">
        <v>4</v>
      </c>
      <c r="BJ41" t="s">
        <v>57</v>
      </c>
      <c r="BM41">
        <v>0</v>
      </c>
      <c r="BN41">
        <v>0</v>
      </c>
      <c r="BO41" t="s">
        <v>0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0</v>
      </c>
      <c r="BZ41">
        <v>70</v>
      </c>
      <c r="CA41">
        <v>10</v>
      </c>
      <c r="CF41">
        <v>0</v>
      </c>
      <c r="CG41">
        <v>0</v>
      </c>
      <c r="CM41">
        <v>0</v>
      </c>
      <c r="CN41" t="s">
        <v>0</v>
      </c>
      <c r="CO41">
        <v>0</v>
      </c>
      <c r="CP41">
        <f t="shared" si="40"/>
        <v>2577.0699999999997</v>
      </c>
      <c r="CQ41">
        <f t="shared" si="41"/>
        <v>5080.17</v>
      </c>
      <c r="CR41">
        <f t="shared" si="42"/>
        <v>0</v>
      </c>
      <c r="CS41">
        <f t="shared" si="43"/>
        <v>0</v>
      </c>
      <c r="CT41">
        <f t="shared" si="44"/>
        <v>5395.73</v>
      </c>
      <c r="CU41">
        <f t="shared" si="45"/>
        <v>0</v>
      </c>
      <c r="CV41">
        <f t="shared" si="46"/>
        <v>30.1</v>
      </c>
      <c r="CW41">
        <f t="shared" si="47"/>
        <v>0</v>
      </c>
      <c r="CX41">
        <f t="shared" si="48"/>
        <v>0</v>
      </c>
      <c r="CY41">
        <f t="shared" si="49"/>
        <v>929.14499999999998</v>
      </c>
      <c r="CZ41">
        <f t="shared" si="50"/>
        <v>132.73500000000001</v>
      </c>
      <c r="DC41" t="s">
        <v>0</v>
      </c>
      <c r="DD41" t="s">
        <v>0</v>
      </c>
      <c r="DE41" t="s">
        <v>0</v>
      </c>
      <c r="DF41" t="s">
        <v>0</v>
      </c>
      <c r="DG41" t="s">
        <v>0</v>
      </c>
      <c r="DH41" t="s">
        <v>0</v>
      </c>
      <c r="DI41" t="s">
        <v>0</v>
      </c>
      <c r="DJ41" t="s">
        <v>0</v>
      </c>
      <c r="DK41" t="s">
        <v>0</v>
      </c>
      <c r="DL41" t="s">
        <v>0</v>
      </c>
      <c r="DM41" t="s">
        <v>0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28</v>
      </c>
      <c r="DW41" t="s">
        <v>28</v>
      </c>
      <c r="DX41">
        <v>100</v>
      </c>
      <c r="EE41">
        <v>30895129</v>
      </c>
      <c r="EF41">
        <v>1</v>
      </c>
      <c r="EG41" t="s">
        <v>18</v>
      </c>
      <c r="EH41">
        <v>0</v>
      </c>
      <c r="EI41" t="s">
        <v>0</v>
      </c>
      <c r="EJ41">
        <v>4</v>
      </c>
      <c r="EK41">
        <v>0</v>
      </c>
      <c r="EL41" t="s">
        <v>19</v>
      </c>
      <c r="EM41" t="s">
        <v>20</v>
      </c>
      <c r="EO41" t="s">
        <v>0</v>
      </c>
      <c r="EQ41">
        <v>0</v>
      </c>
      <c r="ER41">
        <v>10475.9</v>
      </c>
      <c r="ES41">
        <v>5080.17</v>
      </c>
      <c r="ET41">
        <v>0</v>
      </c>
      <c r="EU41">
        <v>0</v>
      </c>
      <c r="EV41">
        <v>5395.73</v>
      </c>
      <c r="EW41">
        <v>30.1</v>
      </c>
      <c r="EX41">
        <v>0</v>
      </c>
      <c r="EY41">
        <v>0</v>
      </c>
      <c r="FQ41">
        <v>0</v>
      </c>
      <c r="FR41">
        <f t="shared" si="51"/>
        <v>0</v>
      </c>
      <c r="FS41">
        <v>0</v>
      </c>
      <c r="FX41">
        <v>70</v>
      </c>
      <c r="FY41">
        <v>10</v>
      </c>
      <c r="GA41" t="s">
        <v>0</v>
      </c>
      <c r="GD41">
        <v>0</v>
      </c>
      <c r="GF41">
        <v>-601157307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52"/>
        <v>0</v>
      </c>
      <c r="GM41">
        <f t="shared" si="53"/>
        <v>3638.96</v>
      </c>
      <c r="GN41">
        <f t="shared" si="54"/>
        <v>0</v>
      </c>
      <c r="GO41">
        <f t="shared" si="55"/>
        <v>0</v>
      </c>
      <c r="GP41">
        <f t="shared" si="56"/>
        <v>3638.96</v>
      </c>
      <c r="GT41">
        <v>0</v>
      </c>
      <c r="GU41">
        <v>1</v>
      </c>
      <c r="GV41">
        <v>0</v>
      </c>
      <c r="GW41">
        <v>0</v>
      </c>
      <c r="GX41">
        <f t="shared" si="57"/>
        <v>0</v>
      </c>
    </row>
    <row r="42" spans="1:206" x14ac:dyDescent="0.2">
      <c r="A42">
        <v>17</v>
      </c>
      <c r="B42">
        <v>1</v>
      </c>
      <c r="C42">
        <f>ROW(SmtRes!A63)</f>
        <v>63</v>
      </c>
      <c r="D42">
        <f>ROW(EtalonRes!A63)</f>
        <v>63</v>
      </c>
      <c r="E42" t="s">
        <v>58</v>
      </c>
      <c r="F42" t="s">
        <v>59</v>
      </c>
      <c r="G42" t="s">
        <v>60</v>
      </c>
      <c r="H42" t="s">
        <v>61</v>
      </c>
      <c r="I42">
        <f>ROUND(24/100,9)</f>
        <v>0.24</v>
      </c>
      <c r="J42">
        <v>0</v>
      </c>
      <c r="O42">
        <f t="shared" si="20"/>
        <v>3886.2</v>
      </c>
      <c r="P42">
        <f t="shared" si="21"/>
        <v>1712.69</v>
      </c>
      <c r="Q42">
        <f t="shared" si="22"/>
        <v>17.27</v>
      </c>
      <c r="R42">
        <f t="shared" si="23"/>
        <v>7.05</v>
      </c>
      <c r="S42">
        <f t="shared" si="24"/>
        <v>2156.2399999999998</v>
      </c>
      <c r="T42">
        <f t="shared" si="25"/>
        <v>0</v>
      </c>
      <c r="U42">
        <f t="shared" si="26"/>
        <v>11.2272</v>
      </c>
      <c r="V42">
        <f t="shared" si="27"/>
        <v>0</v>
      </c>
      <c r="W42">
        <f t="shared" si="28"/>
        <v>0</v>
      </c>
      <c r="X42">
        <f t="shared" si="29"/>
        <v>1509.37</v>
      </c>
      <c r="Y42">
        <f t="shared" si="30"/>
        <v>215.62</v>
      </c>
      <c r="AA42">
        <v>31140108</v>
      </c>
      <c r="AB42">
        <f t="shared" si="31"/>
        <v>16192.5</v>
      </c>
      <c r="AC42">
        <f t="shared" si="32"/>
        <v>7136.22</v>
      </c>
      <c r="AD42">
        <f t="shared" si="33"/>
        <v>71.95</v>
      </c>
      <c r="AE42">
        <f t="shared" si="34"/>
        <v>29.36</v>
      </c>
      <c r="AF42">
        <f t="shared" si="35"/>
        <v>8984.33</v>
      </c>
      <c r="AG42">
        <f t="shared" si="36"/>
        <v>0</v>
      </c>
      <c r="AH42">
        <f t="shared" si="37"/>
        <v>46.78</v>
      </c>
      <c r="AI42">
        <f t="shared" si="38"/>
        <v>0</v>
      </c>
      <c r="AJ42">
        <f t="shared" si="39"/>
        <v>0</v>
      </c>
      <c r="AK42">
        <v>16192.5</v>
      </c>
      <c r="AL42">
        <v>7136.22</v>
      </c>
      <c r="AM42">
        <v>71.95</v>
      </c>
      <c r="AN42">
        <v>29.36</v>
      </c>
      <c r="AO42">
        <v>8984.33</v>
      </c>
      <c r="AP42">
        <v>0</v>
      </c>
      <c r="AQ42">
        <v>46.78</v>
      </c>
      <c r="AR42">
        <v>0</v>
      </c>
      <c r="AS42">
        <v>0</v>
      </c>
      <c r="AT42">
        <v>70</v>
      </c>
      <c r="AU42">
        <v>10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D42" t="s">
        <v>0</v>
      </c>
      <c r="BE42" t="s">
        <v>0</v>
      </c>
      <c r="BF42" t="s">
        <v>0</v>
      </c>
      <c r="BG42" t="s">
        <v>0</v>
      </c>
      <c r="BH42">
        <v>0</v>
      </c>
      <c r="BI42">
        <v>4</v>
      </c>
      <c r="BJ42" t="s">
        <v>62</v>
      </c>
      <c r="BM42">
        <v>0</v>
      </c>
      <c r="BN42">
        <v>0</v>
      </c>
      <c r="BO42" t="s">
        <v>0</v>
      </c>
      <c r="BP42">
        <v>0</v>
      </c>
      <c r="BQ42">
        <v>1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0</v>
      </c>
      <c r="BZ42">
        <v>70</v>
      </c>
      <c r="CA42">
        <v>10</v>
      </c>
      <c r="CF42">
        <v>0</v>
      </c>
      <c r="CG42">
        <v>0</v>
      </c>
      <c r="CM42">
        <v>0</v>
      </c>
      <c r="CN42" t="s">
        <v>0</v>
      </c>
      <c r="CO42">
        <v>0</v>
      </c>
      <c r="CP42">
        <f t="shared" si="40"/>
        <v>3886.2</v>
      </c>
      <c r="CQ42">
        <f t="shared" si="41"/>
        <v>7136.22</v>
      </c>
      <c r="CR42">
        <f t="shared" si="42"/>
        <v>71.95</v>
      </c>
      <c r="CS42">
        <f t="shared" si="43"/>
        <v>29.36</v>
      </c>
      <c r="CT42">
        <f t="shared" si="44"/>
        <v>8984.33</v>
      </c>
      <c r="CU42">
        <f t="shared" si="45"/>
        <v>0</v>
      </c>
      <c r="CV42">
        <f t="shared" si="46"/>
        <v>46.78</v>
      </c>
      <c r="CW42">
        <f t="shared" si="47"/>
        <v>0</v>
      </c>
      <c r="CX42">
        <f t="shared" si="48"/>
        <v>0</v>
      </c>
      <c r="CY42">
        <f t="shared" si="49"/>
        <v>1509.3679999999999</v>
      </c>
      <c r="CZ42">
        <f t="shared" si="50"/>
        <v>215.62399999999997</v>
      </c>
      <c r="DC42" t="s">
        <v>0</v>
      </c>
      <c r="DD42" t="s">
        <v>0</v>
      </c>
      <c r="DE42" t="s">
        <v>0</v>
      </c>
      <c r="DF42" t="s">
        <v>0</v>
      </c>
      <c r="DG42" t="s">
        <v>0</v>
      </c>
      <c r="DH42" t="s">
        <v>0</v>
      </c>
      <c r="DI42" t="s">
        <v>0</v>
      </c>
      <c r="DJ42" t="s">
        <v>0</v>
      </c>
      <c r="DK42" t="s">
        <v>0</v>
      </c>
      <c r="DL42" t="s">
        <v>0</v>
      </c>
      <c r="DM42" t="s">
        <v>0</v>
      </c>
      <c r="DN42">
        <v>0</v>
      </c>
      <c r="DO42">
        <v>0</v>
      </c>
      <c r="DP42">
        <v>1</v>
      </c>
      <c r="DQ42">
        <v>1</v>
      </c>
      <c r="DU42">
        <v>1003</v>
      </c>
      <c r="DV42" t="s">
        <v>61</v>
      </c>
      <c r="DW42" t="s">
        <v>61</v>
      </c>
      <c r="DX42">
        <v>100</v>
      </c>
      <c r="EE42">
        <v>30895129</v>
      </c>
      <c r="EF42">
        <v>1</v>
      </c>
      <c r="EG42" t="s">
        <v>18</v>
      </c>
      <c r="EH42">
        <v>0</v>
      </c>
      <c r="EI42" t="s">
        <v>0</v>
      </c>
      <c r="EJ42">
        <v>4</v>
      </c>
      <c r="EK42">
        <v>0</v>
      </c>
      <c r="EL42" t="s">
        <v>19</v>
      </c>
      <c r="EM42" t="s">
        <v>20</v>
      </c>
      <c r="EO42" t="s">
        <v>0</v>
      </c>
      <c r="EQ42">
        <v>0</v>
      </c>
      <c r="ER42">
        <v>16192.5</v>
      </c>
      <c r="ES42">
        <v>7136.22</v>
      </c>
      <c r="ET42">
        <v>71.95</v>
      </c>
      <c r="EU42">
        <v>29.36</v>
      </c>
      <c r="EV42">
        <v>8984.33</v>
      </c>
      <c r="EW42">
        <v>46.78</v>
      </c>
      <c r="EX42">
        <v>0</v>
      </c>
      <c r="EY42">
        <v>0</v>
      </c>
      <c r="FQ42">
        <v>0</v>
      </c>
      <c r="FR42">
        <f t="shared" si="51"/>
        <v>0</v>
      </c>
      <c r="FS42">
        <v>0</v>
      </c>
      <c r="FX42">
        <v>70</v>
      </c>
      <c r="FY42">
        <v>10</v>
      </c>
      <c r="GA42" t="s">
        <v>0</v>
      </c>
      <c r="GD42">
        <v>0</v>
      </c>
      <c r="GF42">
        <v>-2051336358</v>
      </c>
      <c r="GG42">
        <v>2</v>
      </c>
      <c r="GH42">
        <v>1</v>
      </c>
      <c r="GI42">
        <v>-2</v>
      </c>
      <c r="GJ42">
        <v>0</v>
      </c>
      <c r="GK42">
        <f>ROUND(R42*(R12)/100,2)</f>
        <v>7.61</v>
      </c>
      <c r="GL42">
        <f t="shared" si="52"/>
        <v>0</v>
      </c>
      <c r="GM42">
        <f t="shared" si="53"/>
        <v>5618.7999999999993</v>
      </c>
      <c r="GN42">
        <f t="shared" si="54"/>
        <v>0</v>
      </c>
      <c r="GO42">
        <f t="shared" si="55"/>
        <v>0</v>
      </c>
      <c r="GP42">
        <f t="shared" si="56"/>
        <v>5618.8</v>
      </c>
      <c r="GT42">
        <v>0</v>
      </c>
      <c r="GU42">
        <v>1</v>
      </c>
      <c r="GV42">
        <v>0</v>
      </c>
      <c r="GW42">
        <v>0</v>
      </c>
      <c r="GX42">
        <f t="shared" si="57"/>
        <v>0</v>
      </c>
    </row>
    <row r="43" spans="1:206" x14ac:dyDescent="0.2">
      <c r="A43">
        <v>17</v>
      </c>
      <c r="B43">
        <v>1</v>
      </c>
      <c r="C43">
        <f>ROW(SmtRes!A72)</f>
        <v>72</v>
      </c>
      <c r="D43">
        <f>ROW(EtalonRes!A71)</f>
        <v>71</v>
      </c>
      <c r="E43" t="s">
        <v>63</v>
      </c>
      <c r="F43" t="s">
        <v>64</v>
      </c>
      <c r="G43" t="s">
        <v>65</v>
      </c>
      <c r="H43" t="s">
        <v>61</v>
      </c>
      <c r="I43">
        <f>ROUND(24/100,9)</f>
        <v>0.24</v>
      </c>
      <c r="J43">
        <v>0</v>
      </c>
      <c r="O43">
        <f t="shared" si="20"/>
        <v>1365.03</v>
      </c>
      <c r="P43">
        <f t="shared" si="21"/>
        <v>1189.46</v>
      </c>
      <c r="Q43">
        <f t="shared" si="22"/>
        <v>0</v>
      </c>
      <c r="R43">
        <f t="shared" si="23"/>
        <v>0</v>
      </c>
      <c r="S43">
        <f t="shared" si="24"/>
        <v>175.57</v>
      </c>
      <c r="T43">
        <f t="shared" si="25"/>
        <v>0</v>
      </c>
      <c r="U43">
        <f t="shared" si="26"/>
        <v>0.85199999999999998</v>
      </c>
      <c r="V43">
        <f t="shared" si="27"/>
        <v>0</v>
      </c>
      <c r="W43">
        <f t="shared" si="28"/>
        <v>0</v>
      </c>
      <c r="X43">
        <f t="shared" si="29"/>
        <v>122.9</v>
      </c>
      <c r="Y43">
        <f t="shared" si="30"/>
        <v>17.559999999999999</v>
      </c>
      <c r="AA43">
        <v>31140108</v>
      </c>
      <c r="AB43">
        <f t="shared" si="31"/>
        <v>5687.65</v>
      </c>
      <c r="AC43">
        <f t="shared" si="32"/>
        <v>4956.1000000000004</v>
      </c>
      <c r="AD43">
        <f t="shared" si="33"/>
        <v>0</v>
      </c>
      <c r="AE43">
        <f t="shared" si="34"/>
        <v>0</v>
      </c>
      <c r="AF43">
        <f t="shared" si="35"/>
        <v>731.55</v>
      </c>
      <c r="AG43">
        <f t="shared" si="36"/>
        <v>0</v>
      </c>
      <c r="AH43">
        <f t="shared" si="37"/>
        <v>3.55</v>
      </c>
      <c r="AI43">
        <f t="shared" si="38"/>
        <v>0</v>
      </c>
      <c r="AJ43">
        <f t="shared" si="39"/>
        <v>0</v>
      </c>
      <c r="AK43">
        <v>5687.65</v>
      </c>
      <c r="AL43">
        <v>4956.1000000000004</v>
      </c>
      <c r="AM43">
        <v>0</v>
      </c>
      <c r="AN43">
        <v>0</v>
      </c>
      <c r="AO43">
        <v>731.55</v>
      </c>
      <c r="AP43">
        <v>0</v>
      </c>
      <c r="AQ43">
        <v>3.55</v>
      </c>
      <c r="AR43">
        <v>0</v>
      </c>
      <c r="AS43">
        <v>0</v>
      </c>
      <c r="AT43">
        <v>70</v>
      </c>
      <c r="AU43">
        <v>10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0</v>
      </c>
      <c r="BE43" t="s">
        <v>0</v>
      </c>
      <c r="BF43" t="s">
        <v>0</v>
      </c>
      <c r="BG43" t="s">
        <v>0</v>
      </c>
      <c r="BH43">
        <v>0</v>
      </c>
      <c r="BI43">
        <v>4</v>
      </c>
      <c r="BJ43" t="s">
        <v>66</v>
      </c>
      <c r="BM43">
        <v>0</v>
      </c>
      <c r="BN43">
        <v>0</v>
      </c>
      <c r="BO43" t="s">
        <v>0</v>
      </c>
      <c r="BP43">
        <v>0</v>
      </c>
      <c r="BQ43">
        <v>1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0</v>
      </c>
      <c r="BZ43">
        <v>70</v>
      </c>
      <c r="CA43">
        <v>10</v>
      </c>
      <c r="CF43">
        <v>0</v>
      </c>
      <c r="CG43">
        <v>0</v>
      </c>
      <c r="CM43">
        <v>0</v>
      </c>
      <c r="CN43" t="s">
        <v>0</v>
      </c>
      <c r="CO43">
        <v>0</v>
      </c>
      <c r="CP43">
        <f t="shared" si="40"/>
        <v>1365.03</v>
      </c>
      <c r="CQ43">
        <f t="shared" si="41"/>
        <v>4956.1000000000004</v>
      </c>
      <c r="CR43">
        <f t="shared" si="42"/>
        <v>0</v>
      </c>
      <c r="CS43">
        <f t="shared" si="43"/>
        <v>0</v>
      </c>
      <c r="CT43">
        <f t="shared" si="44"/>
        <v>731.55</v>
      </c>
      <c r="CU43">
        <f t="shared" si="45"/>
        <v>0</v>
      </c>
      <c r="CV43">
        <f t="shared" si="46"/>
        <v>3.55</v>
      </c>
      <c r="CW43">
        <f t="shared" si="47"/>
        <v>0</v>
      </c>
      <c r="CX43">
        <f t="shared" si="48"/>
        <v>0</v>
      </c>
      <c r="CY43">
        <f t="shared" si="49"/>
        <v>122.899</v>
      </c>
      <c r="CZ43">
        <f t="shared" si="50"/>
        <v>17.556999999999999</v>
      </c>
      <c r="DC43" t="s">
        <v>0</v>
      </c>
      <c r="DD43" t="s">
        <v>0</v>
      </c>
      <c r="DE43" t="s">
        <v>0</v>
      </c>
      <c r="DF43" t="s">
        <v>0</v>
      </c>
      <c r="DG43" t="s">
        <v>0</v>
      </c>
      <c r="DH43" t="s">
        <v>0</v>
      </c>
      <c r="DI43" t="s">
        <v>0</v>
      </c>
      <c r="DJ43" t="s">
        <v>0</v>
      </c>
      <c r="DK43" t="s">
        <v>0</v>
      </c>
      <c r="DL43" t="s">
        <v>0</v>
      </c>
      <c r="DM43" t="s">
        <v>0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61</v>
      </c>
      <c r="DW43" t="s">
        <v>61</v>
      </c>
      <c r="DX43">
        <v>100</v>
      </c>
      <c r="EE43">
        <v>30895129</v>
      </c>
      <c r="EF43">
        <v>1</v>
      </c>
      <c r="EG43" t="s">
        <v>18</v>
      </c>
      <c r="EH43">
        <v>0</v>
      </c>
      <c r="EI43" t="s">
        <v>0</v>
      </c>
      <c r="EJ43">
        <v>4</v>
      </c>
      <c r="EK43">
        <v>0</v>
      </c>
      <c r="EL43" t="s">
        <v>19</v>
      </c>
      <c r="EM43" t="s">
        <v>20</v>
      </c>
      <c r="EO43" t="s">
        <v>0</v>
      </c>
      <c r="EQ43">
        <v>0</v>
      </c>
      <c r="ER43">
        <v>5687.65</v>
      </c>
      <c r="ES43">
        <v>4956.1000000000004</v>
      </c>
      <c r="ET43">
        <v>0</v>
      </c>
      <c r="EU43">
        <v>0</v>
      </c>
      <c r="EV43">
        <v>731.55</v>
      </c>
      <c r="EW43">
        <v>3.55</v>
      </c>
      <c r="EX43">
        <v>0</v>
      </c>
      <c r="EY43">
        <v>0</v>
      </c>
      <c r="FQ43">
        <v>0</v>
      </c>
      <c r="FR43">
        <f t="shared" si="51"/>
        <v>0</v>
      </c>
      <c r="FS43">
        <v>0</v>
      </c>
      <c r="FX43">
        <v>70</v>
      </c>
      <c r="FY43">
        <v>10</v>
      </c>
      <c r="GA43" t="s">
        <v>0</v>
      </c>
      <c r="GD43">
        <v>0</v>
      </c>
      <c r="GF43">
        <v>1444151645</v>
      </c>
      <c r="GG43">
        <v>2</v>
      </c>
      <c r="GH43">
        <v>1</v>
      </c>
      <c r="GI43">
        <v>-2</v>
      </c>
      <c r="GJ43">
        <v>0</v>
      </c>
      <c r="GK43">
        <f>ROUND(R43*(R12)/100,2)</f>
        <v>0</v>
      </c>
      <c r="GL43">
        <f t="shared" si="52"/>
        <v>0</v>
      </c>
      <c r="GM43">
        <f t="shared" si="53"/>
        <v>1505.49</v>
      </c>
      <c r="GN43">
        <f t="shared" si="54"/>
        <v>0</v>
      </c>
      <c r="GO43">
        <f t="shared" si="55"/>
        <v>0</v>
      </c>
      <c r="GP43">
        <f t="shared" si="56"/>
        <v>1505.49</v>
      </c>
      <c r="GT43">
        <v>0</v>
      </c>
      <c r="GU43">
        <v>1</v>
      </c>
      <c r="GV43">
        <v>0</v>
      </c>
      <c r="GW43">
        <v>0</v>
      </c>
      <c r="GX43">
        <f t="shared" si="57"/>
        <v>0</v>
      </c>
    </row>
    <row r="44" spans="1:206" x14ac:dyDescent="0.2">
      <c r="A44">
        <v>18</v>
      </c>
      <c r="B44">
        <v>1</v>
      </c>
      <c r="C44">
        <v>71</v>
      </c>
      <c r="E44" t="s">
        <v>67</v>
      </c>
      <c r="F44" t="s">
        <v>68</v>
      </c>
      <c r="G44" t="s">
        <v>69</v>
      </c>
      <c r="H44" t="s">
        <v>70</v>
      </c>
      <c r="I44">
        <f>I43*J44</f>
        <v>-2.4719999999999999E-2</v>
      </c>
      <c r="J44">
        <v>-0.10299999999999999</v>
      </c>
      <c r="O44">
        <f t="shared" si="20"/>
        <v>-1144.72</v>
      </c>
      <c r="P44">
        <f t="shared" si="21"/>
        <v>-1144.72</v>
      </c>
      <c r="Q44">
        <f t="shared" si="22"/>
        <v>0</v>
      </c>
      <c r="R44">
        <f t="shared" si="23"/>
        <v>0</v>
      </c>
      <c r="S44">
        <f t="shared" si="24"/>
        <v>0</v>
      </c>
      <c r="T44">
        <f t="shared" si="25"/>
        <v>0</v>
      </c>
      <c r="U44">
        <f t="shared" si="26"/>
        <v>0</v>
      </c>
      <c r="V44">
        <f t="shared" si="27"/>
        <v>0</v>
      </c>
      <c r="W44">
        <f t="shared" si="28"/>
        <v>0</v>
      </c>
      <c r="X44">
        <f t="shared" si="29"/>
        <v>0</v>
      </c>
      <c r="Y44">
        <f t="shared" si="30"/>
        <v>0</v>
      </c>
      <c r="AA44">
        <v>31140108</v>
      </c>
      <c r="AB44">
        <f t="shared" si="31"/>
        <v>46307.35</v>
      </c>
      <c r="AC44">
        <f t="shared" si="32"/>
        <v>46307.35</v>
      </c>
      <c r="AD44">
        <f t="shared" si="33"/>
        <v>0</v>
      </c>
      <c r="AE44">
        <f t="shared" si="34"/>
        <v>0</v>
      </c>
      <c r="AF44">
        <f t="shared" si="35"/>
        <v>0</v>
      </c>
      <c r="AG44">
        <f t="shared" si="36"/>
        <v>0</v>
      </c>
      <c r="AH44">
        <f t="shared" si="37"/>
        <v>0</v>
      </c>
      <c r="AI44">
        <f t="shared" si="38"/>
        <v>0</v>
      </c>
      <c r="AJ44">
        <f t="shared" si="39"/>
        <v>0</v>
      </c>
      <c r="AK44">
        <v>46307.35</v>
      </c>
      <c r="AL44">
        <v>46307.35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70</v>
      </c>
      <c r="AU44">
        <v>10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D44" t="s">
        <v>0</v>
      </c>
      <c r="BE44" t="s">
        <v>0</v>
      </c>
      <c r="BF44" t="s">
        <v>0</v>
      </c>
      <c r="BG44" t="s">
        <v>0</v>
      </c>
      <c r="BH44">
        <v>3</v>
      </c>
      <c r="BI44">
        <v>4</v>
      </c>
      <c r="BJ44" t="s">
        <v>71</v>
      </c>
      <c r="BM44">
        <v>0</v>
      </c>
      <c r="BN44">
        <v>0</v>
      </c>
      <c r="BO44" t="s">
        <v>0</v>
      </c>
      <c r="BP44">
        <v>0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0</v>
      </c>
      <c r="BZ44">
        <v>70</v>
      </c>
      <c r="CA44">
        <v>10</v>
      </c>
      <c r="CF44">
        <v>0</v>
      </c>
      <c r="CG44">
        <v>0</v>
      </c>
      <c r="CM44">
        <v>0</v>
      </c>
      <c r="CN44" t="s">
        <v>0</v>
      </c>
      <c r="CO44">
        <v>0</v>
      </c>
      <c r="CP44">
        <f t="shared" si="40"/>
        <v>-1144.72</v>
      </c>
      <c r="CQ44">
        <f t="shared" si="41"/>
        <v>46307.35</v>
      </c>
      <c r="CR44">
        <f t="shared" si="42"/>
        <v>0</v>
      </c>
      <c r="CS44">
        <f t="shared" si="43"/>
        <v>0</v>
      </c>
      <c r="CT44">
        <f t="shared" si="44"/>
        <v>0</v>
      </c>
      <c r="CU44">
        <f t="shared" si="45"/>
        <v>0</v>
      </c>
      <c r="CV44">
        <f t="shared" si="46"/>
        <v>0</v>
      </c>
      <c r="CW44">
        <f t="shared" si="47"/>
        <v>0</v>
      </c>
      <c r="CX44">
        <f t="shared" si="48"/>
        <v>0</v>
      </c>
      <c r="CY44">
        <f t="shared" si="49"/>
        <v>0</v>
      </c>
      <c r="CZ44">
        <f t="shared" si="50"/>
        <v>0</v>
      </c>
      <c r="DC44" t="s">
        <v>0</v>
      </c>
      <c r="DD44" t="s">
        <v>0</v>
      </c>
      <c r="DE44" t="s">
        <v>0</v>
      </c>
      <c r="DF44" t="s">
        <v>0</v>
      </c>
      <c r="DG44" t="s">
        <v>0</v>
      </c>
      <c r="DH44" t="s">
        <v>0</v>
      </c>
      <c r="DI44" t="s">
        <v>0</v>
      </c>
      <c r="DJ44" t="s">
        <v>0</v>
      </c>
      <c r="DK44" t="s">
        <v>0</v>
      </c>
      <c r="DL44" t="s">
        <v>0</v>
      </c>
      <c r="DM44" t="s">
        <v>0</v>
      </c>
      <c r="DN44">
        <v>0</v>
      </c>
      <c r="DO44">
        <v>0</v>
      </c>
      <c r="DP44">
        <v>1</v>
      </c>
      <c r="DQ44">
        <v>1</v>
      </c>
      <c r="DU44">
        <v>1003</v>
      </c>
      <c r="DV44" t="s">
        <v>70</v>
      </c>
      <c r="DW44" t="s">
        <v>70</v>
      </c>
      <c r="DX44">
        <v>1000</v>
      </c>
      <c r="EE44">
        <v>30895129</v>
      </c>
      <c r="EF44">
        <v>1</v>
      </c>
      <c r="EG44" t="s">
        <v>18</v>
      </c>
      <c r="EH44">
        <v>0</v>
      </c>
      <c r="EI44" t="s">
        <v>0</v>
      </c>
      <c r="EJ44">
        <v>4</v>
      </c>
      <c r="EK44">
        <v>0</v>
      </c>
      <c r="EL44" t="s">
        <v>19</v>
      </c>
      <c r="EM44" t="s">
        <v>20</v>
      </c>
      <c r="EO44" t="s">
        <v>0</v>
      </c>
      <c r="EQ44">
        <v>32768</v>
      </c>
      <c r="ER44">
        <v>46307.35</v>
      </c>
      <c r="ES44">
        <v>46307.35</v>
      </c>
      <c r="ET44">
        <v>0</v>
      </c>
      <c r="EU44">
        <v>0</v>
      </c>
      <c r="EV44">
        <v>0</v>
      </c>
      <c r="EW44">
        <v>0</v>
      </c>
      <c r="EX44">
        <v>0</v>
      </c>
      <c r="FQ44">
        <v>0</v>
      </c>
      <c r="FR44">
        <f t="shared" si="51"/>
        <v>0</v>
      </c>
      <c r="FS44">
        <v>0</v>
      </c>
      <c r="FX44">
        <v>70</v>
      </c>
      <c r="FY44">
        <v>10</v>
      </c>
      <c r="GA44" t="s">
        <v>0</v>
      </c>
      <c r="GD44">
        <v>0</v>
      </c>
      <c r="GF44">
        <v>-849538741</v>
      </c>
      <c r="GG44">
        <v>2</v>
      </c>
      <c r="GH44">
        <v>1</v>
      </c>
      <c r="GI44">
        <v>-2</v>
      </c>
      <c r="GJ44">
        <v>0</v>
      </c>
      <c r="GK44">
        <f>ROUND(R44*(R12)/100,2)</f>
        <v>0</v>
      </c>
      <c r="GL44">
        <f t="shared" si="52"/>
        <v>0</v>
      </c>
      <c r="GM44">
        <f t="shared" si="53"/>
        <v>-1144.72</v>
      </c>
      <c r="GN44">
        <f t="shared" si="54"/>
        <v>0</v>
      </c>
      <c r="GO44">
        <f t="shared" si="55"/>
        <v>0</v>
      </c>
      <c r="GP44">
        <f t="shared" si="56"/>
        <v>-1144.72</v>
      </c>
      <c r="GT44">
        <v>0</v>
      </c>
      <c r="GU44">
        <v>1</v>
      </c>
      <c r="GV44">
        <v>0</v>
      </c>
      <c r="GW44">
        <v>0</v>
      </c>
      <c r="GX44">
        <f t="shared" si="57"/>
        <v>0</v>
      </c>
    </row>
    <row r="45" spans="1:206" x14ac:dyDescent="0.2">
      <c r="A45">
        <v>18</v>
      </c>
      <c r="B45">
        <v>1</v>
      </c>
      <c r="C45">
        <v>72</v>
      </c>
      <c r="E45" t="s">
        <v>72</v>
      </c>
      <c r="F45" t="s">
        <v>73</v>
      </c>
      <c r="G45" t="s">
        <v>74</v>
      </c>
      <c r="H45" t="s">
        <v>70</v>
      </c>
      <c r="I45">
        <f>I43*J45</f>
        <v>2.4719999999999999E-2</v>
      </c>
      <c r="J45">
        <v>0.10299999999999999</v>
      </c>
      <c r="O45">
        <f t="shared" si="20"/>
        <v>1594.54</v>
      </c>
      <c r="P45">
        <f t="shared" si="21"/>
        <v>1594.54</v>
      </c>
      <c r="Q45">
        <f t="shared" si="22"/>
        <v>0</v>
      </c>
      <c r="R45">
        <f t="shared" si="23"/>
        <v>0</v>
      </c>
      <c r="S45">
        <f t="shared" si="24"/>
        <v>0</v>
      </c>
      <c r="T45">
        <f t="shared" si="25"/>
        <v>0</v>
      </c>
      <c r="U45">
        <f t="shared" si="26"/>
        <v>0</v>
      </c>
      <c r="V45">
        <f t="shared" si="27"/>
        <v>0</v>
      </c>
      <c r="W45">
        <f t="shared" si="28"/>
        <v>0</v>
      </c>
      <c r="X45">
        <f t="shared" si="29"/>
        <v>0</v>
      </c>
      <c r="Y45">
        <f t="shared" si="30"/>
        <v>0</v>
      </c>
      <c r="AA45">
        <v>31140108</v>
      </c>
      <c r="AB45">
        <f t="shared" si="31"/>
        <v>64503.9</v>
      </c>
      <c r="AC45">
        <f t="shared" si="32"/>
        <v>64503.9</v>
      </c>
      <c r="AD45">
        <f t="shared" si="33"/>
        <v>0</v>
      </c>
      <c r="AE45">
        <f t="shared" si="34"/>
        <v>0</v>
      </c>
      <c r="AF45">
        <f t="shared" si="35"/>
        <v>0</v>
      </c>
      <c r="AG45">
        <f t="shared" si="36"/>
        <v>0</v>
      </c>
      <c r="AH45">
        <f t="shared" si="37"/>
        <v>0</v>
      </c>
      <c r="AI45">
        <f t="shared" si="38"/>
        <v>0</v>
      </c>
      <c r="AJ45">
        <f t="shared" si="39"/>
        <v>0</v>
      </c>
      <c r="AK45">
        <v>64503.9</v>
      </c>
      <c r="AL45">
        <v>64503.9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70</v>
      </c>
      <c r="AU45">
        <v>10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D45" t="s">
        <v>0</v>
      </c>
      <c r="BE45" t="s">
        <v>0</v>
      </c>
      <c r="BF45" t="s">
        <v>0</v>
      </c>
      <c r="BG45" t="s">
        <v>0</v>
      </c>
      <c r="BH45">
        <v>3</v>
      </c>
      <c r="BI45">
        <v>4</v>
      </c>
      <c r="BJ45" t="s">
        <v>75</v>
      </c>
      <c r="BM45">
        <v>0</v>
      </c>
      <c r="BN45">
        <v>0</v>
      </c>
      <c r="BO45" t="s">
        <v>0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0</v>
      </c>
      <c r="BZ45">
        <v>70</v>
      </c>
      <c r="CA45">
        <v>10</v>
      </c>
      <c r="CF45">
        <v>0</v>
      </c>
      <c r="CG45">
        <v>0</v>
      </c>
      <c r="CM45">
        <v>0</v>
      </c>
      <c r="CN45" t="s">
        <v>0</v>
      </c>
      <c r="CO45">
        <v>0</v>
      </c>
      <c r="CP45">
        <f t="shared" si="40"/>
        <v>1594.54</v>
      </c>
      <c r="CQ45">
        <f t="shared" si="41"/>
        <v>64503.9</v>
      </c>
      <c r="CR45">
        <f t="shared" si="42"/>
        <v>0</v>
      </c>
      <c r="CS45">
        <f t="shared" si="43"/>
        <v>0</v>
      </c>
      <c r="CT45">
        <f t="shared" si="44"/>
        <v>0</v>
      </c>
      <c r="CU45">
        <f t="shared" si="45"/>
        <v>0</v>
      </c>
      <c r="CV45">
        <f t="shared" si="46"/>
        <v>0</v>
      </c>
      <c r="CW45">
        <f t="shared" si="47"/>
        <v>0</v>
      </c>
      <c r="CX45">
        <f t="shared" si="48"/>
        <v>0</v>
      </c>
      <c r="CY45">
        <f t="shared" si="49"/>
        <v>0</v>
      </c>
      <c r="CZ45">
        <f t="shared" si="50"/>
        <v>0</v>
      </c>
      <c r="DC45" t="s">
        <v>0</v>
      </c>
      <c r="DD45" t="s">
        <v>0</v>
      </c>
      <c r="DE45" t="s">
        <v>0</v>
      </c>
      <c r="DF45" t="s">
        <v>0</v>
      </c>
      <c r="DG45" t="s">
        <v>0</v>
      </c>
      <c r="DH45" t="s">
        <v>0</v>
      </c>
      <c r="DI45" t="s">
        <v>0</v>
      </c>
      <c r="DJ45" t="s">
        <v>0</v>
      </c>
      <c r="DK45" t="s">
        <v>0</v>
      </c>
      <c r="DL45" t="s">
        <v>0</v>
      </c>
      <c r="DM45" t="s">
        <v>0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70</v>
      </c>
      <c r="DW45" t="s">
        <v>70</v>
      </c>
      <c r="DX45">
        <v>1000</v>
      </c>
      <c r="EE45">
        <v>30895129</v>
      </c>
      <c r="EF45">
        <v>1</v>
      </c>
      <c r="EG45" t="s">
        <v>18</v>
      </c>
      <c r="EH45">
        <v>0</v>
      </c>
      <c r="EI45" t="s">
        <v>0</v>
      </c>
      <c r="EJ45">
        <v>4</v>
      </c>
      <c r="EK45">
        <v>0</v>
      </c>
      <c r="EL45" t="s">
        <v>19</v>
      </c>
      <c r="EM45" t="s">
        <v>20</v>
      </c>
      <c r="EO45" t="s">
        <v>0</v>
      </c>
      <c r="EQ45">
        <v>0</v>
      </c>
      <c r="ER45">
        <v>64503.9</v>
      </c>
      <c r="ES45">
        <v>64503.9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51"/>
        <v>0</v>
      </c>
      <c r="FS45">
        <v>0</v>
      </c>
      <c r="FX45">
        <v>70</v>
      </c>
      <c r="FY45">
        <v>10</v>
      </c>
      <c r="GA45" t="s">
        <v>0</v>
      </c>
      <c r="GD45">
        <v>0</v>
      </c>
      <c r="GF45">
        <v>720182202</v>
      </c>
      <c r="GG45">
        <v>2</v>
      </c>
      <c r="GH45">
        <v>1</v>
      </c>
      <c r="GI45">
        <v>-2</v>
      </c>
      <c r="GJ45">
        <v>0</v>
      </c>
      <c r="GK45">
        <f>ROUND(R45*(R12)/100,2)</f>
        <v>0</v>
      </c>
      <c r="GL45">
        <f t="shared" si="52"/>
        <v>0</v>
      </c>
      <c r="GM45">
        <f t="shared" si="53"/>
        <v>1594.54</v>
      </c>
      <c r="GN45">
        <f t="shared" si="54"/>
        <v>0</v>
      </c>
      <c r="GO45">
        <f t="shared" si="55"/>
        <v>0</v>
      </c>
      <c r="GP45">
        <f t="shared" si="56"/>
        <v>1594.54</v>
      </c>
      <c r="GT45">
        <v>0</v>
      </c>
      <c r="GU45">
        <v>1</v>
      </c>
      <c r="GV45">
        <v>0</v>
      </c>
      <c r="GW45">
        <v>0</v>
      </c>
      <c r="GX45">
        <f t="shared" si="57"/>
        <v>0</v>
      </c>
    </row>
    <row r="46" spans="1:206" x14ac:dyDescent="0.2">
      <c r="A46">
        <v>17</v>
      </c>
      <c r="B46">
        <v>1</v>
      </c>
      <c r="C46">
        <f>ROW(SmtRes!A74)</f>
        <v>74</v>
      </c>
      <c r="D46">
        <f>ROW(EtalonRes!A72)</f>
        <v>72</v>
      </c>
      <c r="E46" t="s">
        <v>76</v>
      </c>
      <c r="F46" t="s">
        <v>77</v>
      </c>
      <c r="G46" t="s">
        <v>78</v>
      </c>
      <c r="H46" t="s">
        <v>79</v>
      </c>
      <c r="I46">
        <f>ROUND(4/100,9)</f>
        <v>0.04</v>
      </c>
      <c r="J46">
        <v>0</v>
      </c>
      <c r="O46">
        <f t="shared" si="20"/>
        <v>1336.51</v>
      </c>
      <c r="P46">
        <f t="shared" si="21"/>
        <v>0</v>
      </c>
      <c r="Q46">
        <f t="shared" si="22"/>
        <v>0</v>
      </c>
      <c r="R46">
        <f t="shared" si="23"/>
        <v>0</v>
      </c>
      <c r="S46">
        <f t="shared" si="24"/>
        <v>1336.51</v>
      </c>
      <c r="T46">
        <f t="shared" si="25"/>
        <v>0</v>
      </c>
      <c r="U46">
        <f t="shared" si="26"/>
        <v>6.072000000000001</v>
      </c>
      <c r="V46">
        <f t="shared" si="27"/>
        <v>0</v>
      </c>
      <c r="W46">
        <f t="shared" si="28"/>
        <v>0</v>
      </c>
      <c r="X46">
        <f t="shared" si="29"/>
        <v>935.56</v>
      </c>
      <c r="Y46">
        <f t="shared" si="30"/>
        <v>133.65</v>
      </c>
      <c r="AA46">
        <v>31140108</v>
      </c>
      <c r="AB46">
        <f t="shared" si="31"/>
        <v>33412.699999999997</v>
      </c>
      <c r="AC46">
        <f t="shared" si="32"/>
        <v>0</v>
      </c>
      <c r="AD46">
        <f t="shared" si="33"/>
        <v>0</v>
      </c>
      <c r="AE46">
        <f t="shared" si="34"/>
        <v>0</v>
      </c>
      <c r="AF46">
        <f t="shared" si="35"/>
        <v>33412.699999999997</v>
      </c>
      <c r="AG46">
        <f t="shared" si="36"/>
        <v>0</v>
      </c>
      <c r="AH46">
        <f t="shared" si="37"/>
        <v>151.80000000000001</v>
      </c>
      <c r="AI46">
        <f t="shared" si="38"/>
        <v>0</v>
      </c>
      <c r="AJ46">
        <f t="shared" si="39"/>
        <v>0</v>
      </c>
      <c r="AK46">
        <v>33412.699999999997</v>
      </c>
      <c r="AL46">
        <v>0</v>
      </c>
      <c r="AM46">
        <v>0</v>
      </c>
      <c r="AN46">
        <v>0</v>
      </c>
      <c r="AO46">
        <v>33412.699999999997</v>
      </c>
      <c r="AP46">
        <v>0</v>
      </c>
      <c r="AQ46">
        <v>151.80000000000001</v>
      </c>
      <c r="AR46">
        <v>0</v>
      </c>
      <c r="AS46">
        <v>0</v>
      </c>
      <c r="AT46">
        <v>70</v>
      </c>
      <c r="AU46">
        <v>10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0</v>
      </c>
      <c r="BE46" t="s">
        <v>0</v>
      </c>
      <c r="BF46" t="s">
        <v>0</v>
      </c>
      <c r="BG46" t="s">
        <v>0</v>
      </c>
      <c r="BH46">
        <v>0</v>
      </c>
      <c r="BI46">
        <v>4</v>
      </c>
      <c r="BJ46" t="s">
        <v>80</v>
      </c>
      <c r="BM46">
        <v>0</v>
      </c>
      <c r="BN46">
        <v>0</v>
      </c>
      <c r="BO46" t="s">
        <v>0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0</v>
      </c>
      <c r="BZ46">
        <v>70</v>
      </c>
      <c r="CA46">
        <v>10</v>
      </c>
      <c r="CF46">
        <v>0</v>
      </c>
      <c r="CG46">
        <v>0</v>
      </c>
      <c r="CM46">
        <v>0</v>
      </c>
      <c r="CN46" t="s">
        <v>0</v>
      </c>
      <c r="CO46">
        <v>0</v>
      </c>
      <c r="CP46">
        <f t="shared" si="40"/>
        <v>1336.51</v>
      </c>
      <c r="CQ46">
        <f t="shared" si="41"/>
        <v>0</v>
      </c>
      <c r="CR46">
        <f t="shared" si="42"/>
        <v>0</v>
      </c>
      <c r="CS46">
        <f t="shared" si="43"/>
        <v>0</v>
      </c>
      <c r="CT46">
        <f t="shared" si="44"/>
        <v>33412.699999999997</v>
      </c>
      <c r="CU46">
        <f t="shared" si="45"/>
        <v>0</v>
      </c>
      <c r="CV46">
        <f t="shared" si="46"/>
        <v>151.80000000000001</v>
      </c>
      <c r="CW46">
        <f t="shared" si="47"/>
        <v>0</v>
      </c>
      <c r="CX46">
        <f t="shared" si="48"/>
        <v>0</v>
      </c>
      <c r="CY46">
        <f t="shared" si="49"/>
        <v>935.55700000000002</v>
      </c>
      <c r="CZ46">
        <f t="shared" si="50"/>
        <v>133.65100000000001</v>
      </c>
      <c r="DC46" t="s">
        <v>0</v>
      </c>
      <c r="DD46" t="s">
        <v>0</v>
      </c>
      <c r="DE46" t="s">
        <v>0</v>
      </c>
      <c r="DF46" t="s">
        <v>0</v>
      </c>
      <c r="DG46" t="s">
        <v>0</v>
      </c>
      <c r="DH46" t="s">
        <v>0</v>
      </c>
      <c r="DI46" t="s">
        <v>0</v>
      </c>
      <c r="DJ46" t="s">
        <v>0</v>
      </c>
      <c r="DK46" t="s">
        <v>0</v>
      </c>
      <c r="DL46" t="s">
        <v>0</v>
      </c>
      <c r="DM46" t="s">
        <v>0</v>
      </c>
      <c r="DN46">
        <v>0</v>
      </c>
      <c r="DO46">
        <v>0</v>
      </c>
      <c r="DP46">
        <v>1</v>
      </c>
      <c r="DQ46">
        <v>1</v>
      </c>
      <c r="DU46">
        <v>1010</v>
      </c>
      <c r="DV46" t="s">
        <v>79</v>
      </c>
      <c r="DW46" t="s">
        <v>79</v>
      </c>
      <c r="DX46">
        <v>100</v>
      </c>
      <c r="EE46">
        <v>30895129</v>
      </c>
      <c r="EF46">
        <v>1</v>
      </c>
      <c r="EG46" t="s">
        <v>18</v>
      </c>
      <c r="EH46">
        <v>0</v>
      </c>
      <c r="EI46" t="s">
        <v>0</v>
      </c>
      <c r="EJ46">
        <v>4</v>
      </c>
      <c r="EK46">
        <v>0</v>
      </c>
      <c r="EL46" t="s">
        <v>19</v>
      </c>
      <c r="EM46" t="s">
        <v>20</v>
      </c>
      <c r="EO46" t="s">
        <v>0</v>
      </c>
      <c r="EQ46">
        <v>0</v>
      </c>
      <c r="ER46">
        <v>33412.699999999997</v>
      </c>
      <c r="ES46">
        <v>0</v>
      </c>
      <c r="ET46">
        <v>0</v>
      </c>
      <c r="EU46">
        <v>0</v>
      </c>
      <c r="EV46">
        <v>33412.699999999997</v>
      </c>
      <c r="EW46">
        <v>151.80000000000001</v>
      </c>
      <c r="EX46">
        <v>0</v>
      </c>
      <c r="EY46">
        <v>0</v>
      </c>
      <c r="FQ46">
        <v>0</v>
      </c>
      <c r="FR46">
        <f t="shared" si="51"/>
        <v>0</v>
      </c>
      <c r="FS46">
        <v>0</v>
      </c>
      <c r="FX46">
        <v>70</v>
      </c>
      <c r="FY46">
        <v>10</v>
      </c>
      <c r="GA46" t="s">
        <v>0</v>
      </c>
      <c r="GD46">
        <v>0</v>
      </c>
      <c r="GF46">
        <v>-861260622</v>
      </c>
      <c r="GG46">
        <v>2</v>
      </c>
      <c r="GH46">
        <v>1</v>
      </c>
      <c r="GI46">
        <v>-2</v>
      </c>
      <c r="GJ46">
        <v>0</v>
      </c>
      <c r="GK46">
        <f>ROUND(R46*(R12)/100,2)</f>
        <v>0</v>
      </c>
      <c r="GL46">
        <f t="shared" si="52"/>
        <v>0</v>
      </c>
      <c r="GM46">
        <f t="shared" si="53"/>
        <v>2405.7199999999998</v>
      </c>
      <c r="GN46">
        <f t="shared" si="54"/>
        <v>0</v>
      </c>
      <c r="GO46">
        <f t="shared" si="55"/>
        <v>0</v>
      </c>
      <c r="GP46">
        <f t="shared" si="56"/>
        <v>2405.7199999999998</v>
      </c>
      <c r="GT46">
        <v>0</v>
      </c>
      <c r="GU46">
        <v>1</v>
      </c>
      <c r="GV46">
        <v>0</v>
      </c>
      <c r="GW46">
        <v>0</v>
      </c>
      <c r="GX46">
        <f t="shared" si="57"/>
        <v>0</v>
      </c>
    </row>
    <row r="47" spans="1:206" x14ac:dyDescent="0.2">
      <c r="A47">
        <v>18</v>
      </c>
      <c r="B47">
        <v>1</v>
      </c>
      <c r="C47">
        <v>74</v>
      </c>
      <c r="E47" t="s">
        <v>81</v>
      </c>
      <c r="F47" t="s">
        <v>82</v>
      </c>
      <c r="G47" t="s">
        <v>83</v>
      </c>
      <c r="H47" t="s">
        <v>84</v>
      </c>
      <c r="I47">
        <f>I46*J47</f>
        <v>4</v>
      </c>
      <c r="J47">
        <v>100</v>
      </c>
      <c r="O47">
        <f t="shared" si="20"/>
        <v>6196.16</v>
      </c>
      <c r="P47">
        <f t="shared" si="21"/>
        <v>6196.16</v>
      </c>
      <c r="Q47">
        <f t="shared" si="22"/>
        <v>0</v>
      </c>
      <c r="R47">
        <f t="shared" si="23"/>
        <v>0</v>
      </c>
      <c r="S47">
        <f t="shared" si="24"/>
        <v>0</v>
      </c>
      <c r="T47">
        <f t="shared" si="25"/>
        <v>0</v>
      </c>
      <c r="U47">
        <f t="shared" si="26"/>
        <v>0</v>
      </c>
      <c r="V47">
        <f t="shared" si="27"/>
        <v>0</v>
      </c>
      <c r="W47">
        <f t="shared" si="28"/>
        <v>0</v>
      </c>
      <c r="X47">
        <f t="shared" si="29"/>
        <v>0</v>
      </c>
      <c r="Y47">
        <f t="shared" si="30"/>
        <v>0</v>
      </c>
      <c r="AA47">
        <v>31140108</v>
      </c>
      <c r="AB47">
        <f t="shared" si="31"/>
        <v>1549.04</v>
      </c>
      <c r="AC47">
        <f t="shared" si="32"/>
        <v>1549.04</v>
      </c>
      <c r="AD47">
        <f t="shared" si="33"/>
        <v>0</v>
      </c>
      <c r="AE47">
        <f t="shared" si="34"/>
        <v>0</v>
      </c>
      <c r="AF47">
        <f t="shared" si="35"/>
        <v>0</v>
      </c>
      <c r="AG47">
        <f t="shared" si="36"/>
        <v>0</v>
      </c>
      <c r="AH47">
        <f t="shared" si="37"/>
        <v>0</v>
      </c>
      <c r="AI47">
        <f t="shared" si="38"/>
        <v>0</v>
      </c>
      <c r="AJ47">
        <f t="shared" si="39"/>
        <v>0</v>
      </c>
      <c r="AK47">
        <v>1549.04</v>
      </c>
      <c r="AL47">
        <v>1549.04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70</v>
      </c>
      <c r="AU47">
        <v>10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0</v>
      </c>
      <c r="BE47" t="s">
        <v>0</v>
      </c>
      <c r="BF47" t="s">
        <v>0</v>
      </c>
      <c r="BG47" t="s">
        <v>0</v>
      </c>
      <c r="BH47">
        <v>3</v>
      </c>
      <c r="BI47">
        <v>4</v>
      </c>
      <c r="BJ47" t="s">
        <v>0</v>
      </c>
      <c r="BM47">
        <v>0</v>
      </c>
      <c r="BN47">
        <v>0</v>
      </c>
      <c r="BO47" t="s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0</v>
      </c>
      <c r="BZ47">
        <v>70</v>
      </c>
      <c r="CA47">
        <v>10</v>
      </c>
      <c r="CF47">
        <v>0</v>
      </c>
      <c r="CG47">
        <v>0</v>
      </c>
      <c r="CM47">
        <v>0</v>
      </c>
      <c r="CN47" t="s">
        <v>0</v>
      </c>
      <c r="CO47">
        <v>0</v>
      </c>
      <c r="CP47">
        <f t="shared" si="40"/>
        <v>6196.16</v>
      </c>
      <c r="CQ47">
        <f t="shared" si="41"/>
        <v>1549.04</v>
      </c>
      <c r="CR47">
        <f t="shared" si="42"/>
        <v>0</v>
      </c>
      <c r="CS47">
        <f t="shared" si="43"/>
        <v>0</v>
      </c>
      <c r="CT47">
        <f t="shared" si="44"/>
        <v>0</v>
      </c>
      <c r="CU47">
        <f t="shared" si="45"/>
        <v>0</v>
      </c>
      <c r="CV47">
        <f t="shared" si="46"/>
        <v>0</v>
      </c>
      <c r="CW47">
        <f t="shared" si="47"/>
        <v>0</v>
      </c>
      <c r="CX47">
        <f t="shared" si="48"/>
        <v>0</v>
      </c>
      <c r="CY47">
        <f t="shared" si="49"/>
        <v>0</v>
      </c>
      <c r="CZ47">
        <f t="shared" si="50"/>
        <v>0</v>
      </c>
      <c r="DC47" t="s">
        <v>0</v>
      </c>
      <c r="DD47" t="s">
        <v>0</v>
      </c>
      <c r="DE47" t="s">
        <v>0</v>
      </c>
      <c r="DF47" t="s">
        <v>0</v>
      </c>
      <c r="DG47" t="s">
        <v>0</v>
      </c>
      <c r="DH47" t="s">
        <v>0</v>
      </c>
      <c r="DI47" t="s">
        <v>0</v>
      </c>
      <c r="DJ47" t="s">
        <v>0</v>
      </c>
      <c r="DK47" t="s">
        <v>0</v>
      </c>
      <c r="DL47" t="s">
        <v>0</v>
      </c>
      <c r="DM47" t="s">
        <v>0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84</v>
      </c>
      <c r="DW47" t="s">
        <v>84</v>
      </c>
      <c r="DX47">
        <v>1</v>
      </c>
      <c r="EE47">
        <v>30895129</v>
      </c>
      <c r="EF47">
        <v>1</v>
      </c>
      <c r="EG47" t="s">
        <v>18</v>
      </c>
      <c r="EH47">
        <v>0</v>
      </c>
      <c r="EI47" t="s">
        <v>0</v>
      </c>
      <c r="EJ47">
        <v>4</v>
      </c>
      <c r="EK47">
        <v>0</v>
      </c>
      <c r="EL47" t="s">
        <v>19</v>
      </c>
      <c r="EM47" t="s">
        <v>20</v>
      </c>
      <c r="EO47" t="s">
        <v>0</v>
      </c>
      <c r="EQ47">
        <v>0</v>
      </c>
      <c r="ER47">
        <v>1549.04</v>
      </c>
      <c r="ES47">
        <v>1549.04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1</v>
      </c>
      <c r="FD47">
        <v>18</v>
      </c>
      <c r="FF47">
        <v>1827.87</v>
      </c>
      <c r="FQ47">
        <v>0</v>
      </c>
      <c r="FR47">
        <f t="shared" si="51"/>
        <v>0</v>
      </c>
      <c r="FS47">
        <v>0</v>
      </c>
      <c r="FX47">
        <v>70</v>
      </c>
      <c r="FY47">
        <v>10</v>
      </c>
      <c r="GA47" t="s">
        <v>85</v>
      </c>
      <c r="GD47">
        <v>0</v>
      </c>
      <c r="GF47">
        <v>-1305494552</v>
      </c>
      <c r="GG47">
        <v>2</v>
      </c>
      <c r="GH47">
        <v>3</v>
      </c>
      <c r="GI47">
        <v>-2</v>
      </c>
      <c r="GJ47">
        <v>0</v>
      </c>
      <c r="GK47">
        <f>ROUND(R47*(R12)/100,2)</f>
        <v>0</v>
      </c>
      <c r="GL47">
        <f t="shared" si="52"/>
        <v>0</v>
      </c>
      <c r="GM47">
        <f t="shared" si="53"/>
        <v>6196.16</v>
      </c>
      <c r="GN47">
        <f t="shared" si="54"/>
        <v>0</v>
      </c>
      <c r="GO47">
        <f t="shared" si="55"/>
        <v>0</v>
      </c>
      <c r="GP47">
        <f t="shared" si="56"/>
        <v>6196.16</v>
      </c>
      <c r="GT47">
        <v>0</v>
      </c>
      <c r="GU47">
        <v>1</v>
      </c>
      <c r="GV47">
        <v>0</v>
      </c>
      <c r="GW47">
        <v>0</v>
      </c>
      <c r="GX47">
        <f t="shared" si="57"/>
        <v>0</v>
      </c>
    </row>
    <row r="48" spans="1:206" x14ac:dyDescent="0.2">
      <c r="A48">
        <v>17</v>
      </c>
      <c r="B48">
        <v>1</v>
      </c>
      <c r="C48">
        <f>ROW(SmtRes!A77)</f>
        <v>77</v>
      </c>
      <c r="D48">
        <f>ROW(EtalonRes!A74)</f>
        <v>74</v>
      </c>
      <c r="E48" t="s">
        <v>86</v>
      </c>
      <c r="F48" t="s">
        <v>87</v>
      </c>
      <c r="G48" t="s">
        <v>88</v>
      </c>
      <c r="H48" t="s">
        <v>79</v>
      </c>
      <c r="I48">
        <f>ROUND(1/100,9)</f>
        <v>0.01</v>
      </c>
      <c r="J48">
        <v>0</v>
      </c>
      <c r="O48">
        <f t="shared" si="20"/>
        <v>96.96</v>
      </c>
      <c r="P48">
        <f t="shared" si="21"/>
        <v>0</v>
      </c>
      <c r="Q48">
        <f t="shared" si="22"/>
        <v>0.51</v>
      </c>
      <c r="R48">
        <f t="shared" si="23"/>
        <v>0.05</v>
      </c>
      <c r="S48">
        <f t="shared" si="24"/>
        <v>96.45</v>
      </c>
      <c r="T48">
        <f t="shared" si="25"/>
        <v>0</v>
      </c>
      <c r="U48">
        <f t="shared" si="26"/>
        <v>0.43820000000000003</v>
      </c>
      <c r="V48">
        <f t="shared" si="27"/>
        <v>0</v>
      </c>
      <c r="W48">
        <f t="shared" si="28"/>
        <v>0</v>
      </c>
      <c r="X48">
        <f t="shared" si="29"/>
        <v>67.52</v>
      </c>
      <c r="Y48">
        <f t="shared" si="30"/>
        <v>9.65</v>
      </c>
      <c r="AA48">
        <v>31140108</v>
      </c>
      <c r="AB48">
        <f t="shared" si="31"/>
        <v>9696</v>
      </c>
      <c r="AC48">
        <f t="shared" si="32"/>
        <v>0</v>
      </c>
      <c r="AD48">
        <f t="shared" si="33"/>
        <v>50.78</v>
      </c>
      <c r="AE48">
        <f t="shared" si="34"/>
        <v>5.1100000000000003</v>
      </c>
      <c r="AF48">
        <f t="shared" si="35"/>
        <v>9645.2199999999993</v>
      </c>
      <c r="AG48">
        <f t="shared" si="36"/>
        <v>0</v>
      </c>
      <c r="AH48">
        <f t="shared" si="37"/>
        <v>43.82</v>
      </c>
      <c r="AI48">
        <f t="shared" si="38"/>
        <v>0</v>
      </c>
      <c r="AJ48">
        <f t="shared" si="39"/>
        <v>0</v>
      </c>
      <c r="AK48">
        <v>9696</v>
      </c>
      <c r="AL48">
        <v>0</v>
      </c>
      <c r="AM48">
        <v>50.78</v>
      </c>
      <c r="AN48">
        <v>5.1100000000000003</v>
      </c>
      <c r="AO48">
        <v>9645.2199999999993</v>
      </c>
      <c r="AP48">
        <v>0</v>
      </c>
      <c r="AQ48">
        <v>43.82</v>
      </c>
      <c r="AR48">
        <v>0</v>
      </c>
      <c r="AS48">
        <v>0</v>
      </c>
      <c r="AT48">
        <v>70</v>
      </c>
      <c r="AU48">
        <v>10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D48" t="s">
        <v>0</v>
      </c>
      <c r="BE48" t="s">
        <v>0</v>
      </c>
      <c r="BF48" t="s">
        <v>0</v>
      </c>
      <c r="BG48" t="s">
        <v>0</v>
      </c>
      <c r="BH48">
        <v>0</v>
      </c>
      <c r="BI48">
        <v>4</v>
      </c>
      <c r="BJ48" t="s">
        <v>89</v>
      </c>
      <c r="BM48">
        <v>0</v>
      </c>
      <c r="BN48">
        <v>0</v>
      </c>
      <c r="BO48" t="s">
        <v>0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0</v>
      </c>
      <c r="BZ48">
        <v>70</v>
      </c>
      <c r="CA48">
        <v>10</v>
      </c>
      <c r="CF48">
        <v>0</v>
      </c>
      <c r="CG48">
        <v>0</v>
      </c>
      <c r="CM48">
        <v>0</v>
      </c>
      <c r="CN48" t="s">
        <v>0</v>
      </c>
      <c r="CO48">
        <v>0</v>
      </c>
      <c r="CP48">
        <f t="shared" si="40"/>
        <v>96.960000000000008</v>
      </c>
      <c r="CQ48">
        <f t="shared" si="41"/>
        <v>0</v>
      </c>
      <c r="CR48">
        <f t="shared" si="42"/>
        <v>50.78</v>
      </c>
      <c r="CS48">
        <f t="shared" si="43"/>
        <v>5.1100000000000003</v>
      </c>
      <c r="CT48">
        <f t="shared" si="44"/>
        <v>9645.2199999999993</v>
      </c>
      <c r="CU48">
        <f t="shared" si="45"/>
        <v>0</v>
      </c>
      <c r="CV48">
        <f t="shared" si="46"/>
        <v>43.82</v>
      </c>
      <c r="CW48">
        <f t="shared" si="47"/>
        <v>0</v>
      </c>
      <c r="CX48">
        <f t="shared" si="48"/>
        <v>0</v>
      </c>
      <c r="CY48">
        <f t="shared" si="49"/>
        <v>67.515000000000001</v>
      </c>
      <c r="CZ48">
        <f t="shared" si="50"/>
        <v>9.6449999999999996</v>
      </c>
      <c r="DC48" t="s">
        <v>0</v>
      </c>
      <c r="DD48" t="s">
        <v>0</v>
      </c>
      <c r="DE48" t="s">
        <v>0</v>
      </c>
      <c r="DF48" t="s">
        <v>0</v>
      </c>
      <c r="DG48" t="s">
        <v>0</v>
      </c>
      <c r="DH48" t="s">
        <v>0</v>
      </c>
      <c r="DI48" t="s">
        <v>0</v>
      </c>
      <c r="DJ48" t="s">
        <v>0</v>
      </c>
      <c r="DK48" t="s">
        <v>0</v>
      </c>
      <c r="DL48" t="s">
        <v>0</v>
      </c>
      <c r="DM48" t="s">
        <v>0</v>
      </c>
      <c r="DN48">
        <v>0</v>
      </c>
      <c r="DO48">
        <v>0</v>
      </c>
      <c r="DP48">
        <v>1</v>
      </c>
      <c r="DQ48">
        <v>1</v>
      </c>
      <c r="DU48">
        <v>1010</v>
      </c>
      <c r="DV48" t="s">
        <v>79</v>
      </c>
      <c r="DW48" t="s">
        <v>79</v>
      </c>
      <c r="DX48">
        <v>100</v>
      </c>
      <c r="EE48">
        <v>30895129</v>
      </c>
      <c r="EF48">
        <v>1</v>
      </c>
      <c r="EG48" t="s">
        <v>18</v>
      </c>
      <c r="EH48">
        <v>0</v>
      </c>
      <c r="EI48" t="s">
        <v>0</v>
      </c>
      <c r="EJ48">
        <v>4</v>
      </c>
      <c r="EK48">
        <v>0</v>
      </c>
      <c r="EL48" t="s">
        <v>19</v>
      </c>
      <c r="EM48" t="s">
        <v>20</v>
      </c>
      <c r="EO48" t="s">
        <v>0</v>
      </c>
      <c r="EQ48">
        <v>0</v>
      </c>
      <c r="ER48">
        <v>9696</v>
      </c>
      <c r="ES48">
        <v>0</v>
      </c>
      <c r="ET48">
        <v>50.78</v>
      </c>
      <c r="EU48">
        <v>5.1100000000000003</v>
      </c>
      <c r="EV48">
        <v>9645.2199999999993</v>
      </c>
      <c r="EW48">
        <v>43.82</v>
      </c>
      <c r="EX48">
        <v>0</v>
      </c>
      <c r="EY48">
        <v>0</v>
      </c>
      <c r="FQ48">
        <v>0</v>
      </c>
      <c r="FR48">
        <f t="shared" si="51"/>
        <v>0</v>
      </c>
      <c r="FS48">
        <v>0</v>
      </c>
      <c r="FX48">
        <v>70</v>
      </c>
      <c r="FY48">
        <v>10</v>
      </c>
      <c r="GA48" t="s">
        <v>0</v>
      </c>
      <c r="GD48">
        <v>0</v>
      </c>
      <c r="GF48">
        <v>-71035892</v>
      </c>
      <c r="GG48">
        <v>2</v>
      </c>
      <c r="GH48">
        <v>1</v>
      </c>
      <c r="GI48">
        <v>-2</v>
      </c>
      <c r="GJ48">
        <v>0</v>
      </c>
      <c r="GK48">
        <f>ROUND(R48*(R12)/100,2)</f>
        <v>0.05</v>
      </c>
      <c r="GL48">
        <f t="shared" si="52"/>
        <v>0</v>
      </c>
      <c r="GM48">
        <f t="shared" si="53"/>
        <v>174.18</v>
      </c>
      <c r="GN48">
        <f t="shared" si="54"/>
        <v>0</v>
      </c>
      <c r="GO48">
        <f t="shared" si="55"/>
        <v>0</v>
      </c>
      <c r="GP48">
        <f t="shared" si="56"/>
        <v>174.18</v>
      </c>
      <c r="GT48">
        <v>0</v>
      </c>
      <c r="GU48">
        <v>1</v>
      </c>
      <c r="GV48">
        <v>0</v>
      </c>
      <c r="GW48">
        <v>0</v>
      </c>
      <c r="GX48">
        <f t="shared" si="57"/>
        <v>0</v>
      </c>
    </row>
    <row r="49" spans="1:206" x14ac:dyDescent="0.2">
      <c r="A49">
        <v>18</v>
      </c>
      <c r="B49">
        <v>1</v>
      </c>
      <c r="C49">
        <v>77</v>
      </c>
      <c r="E49" t="s">
        <v>90</v>
      </c>
      <c r="F49" t="s">
        <v>91</v>
      </c>
      <c r="G49" t="s">
        <v>92</v>
      </c>
      <c r="H49" t="s">
        <v>84</v>
      </c>
      <c r="I49">
        <f>I48*J49</f>
        <v>1</v>
      </c>
      <c r="J49">
        <v>100</v>
      </c>
      <c r="O49">
        <f t="shared" si="20"/>
        <v>37.869999999999997</v>
      </c>
      <c r="P49">
        <f t="shared" si="21"/>
        <v>37.869999999999997</v>
      </c>
      <c r="Q49">
        <f t="shared" si="22"/>
        <v>0</v>
      </c>
      <c r="R49">
        <f t="shared" si="23"/>
        <v>0</v>
      </c>
      <c r="S49">
        <f t="shared" si="24"/>
        <v>0</v>
      </c>
      <c r="T49">
        <f t="shared" si="25"/>
        <v>0</v>
      </c>
      <c r="U49">
        <f t="shared" si="26"/>
        <v>0</v>
      </c>
      <c r="V49">
        <f t="shared" si="27"/>
        <v>0</v>
      </c>
      <c r="W49">
        <f t="shared" si="28"/>
        <v>0</v>
      </c>
      <c r="X49">
        <f t="shared" si="29"/>
        <v>0</v>
      </c>
      <c r="Y49">
        <f t="shared" si="30"/>
        <v>0</v>
      </c>
      <c r="AA49">
        <v>31140108</v>
      </c>
      <c r="AB49">
        <f t="shared" si="31"/>
        <v>37.869999999999997</v>
      </c>
      <c r="AC49">
        <f t="shared" si="32"/>
        <v>37.869999999999997</v>
      </c>
      <c r="AD49">
        <f t="shared" si="33"/>
        <v>0</v>
      </c>
      <c r="AE49">
        <f t="shared" si="34"/>
        <v>0</v>
      </c>
      <c r="AF49">
        <f t="shared" si="35"/>
        <v>0</v>
      </c>
      <c r="AG49">
        <f t="shared" si="36"/>
        <v>0</v>
      </c>
      <c r="AH49">
        <f t="shared" si="37"/>
        <v>0</v>
      </c>
      <c r="AI49">
        <f t="shared" si="38"/>
        <v>0</v>
      </c>
      <c r="AJ49">
        <f t="shared" si="39"/>
        <v>0</v>
      </c>
      <c r="AK49">
        <v>37.869999999999997</v>
      </c>
      <c r="AL49">
        <v>37.869999999999997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70</v>
      </c>
      <c r="AU49">
        <v>10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D49" t="s">
        <v>0</v>
      </c>
      <c r="BE49" t="s">
        <v>0</v>
      </c>
      <c r="BF49" t="s">
        <v>0</v>
      </c>
      <c r="BG49" t="s">
        <v>0</v>
      </c>
      <c r="BH49">
        <v>3</v>
      </c>
      <c r="BI49">
        <v>4</v>
      </c>
      <c r="BJ49" t="s">
        <v>93</v>
      </c>
      <c r="BM49">
        <v>0</v>
      </c>
      <c r="BN49">
        <v>0</v>
      </c>
      <c r="BO49" t="s">
        <v>0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0</v>
      </c>
      <c r="BZ49">
        <v>70</v>
      </c>
      <c r="CA49">
        <v>10</v>
      </c>
      <c r="CF49">
        <v>0</v>
      </c>
      <c r="CG49">
        <v>0</v>
      </c>
      <c r="CM49">
        <v>0</v>
      </c>
      <c r="CN49" t="s">
        <v>0</v>
      </c>
      <c r="CO49">
        <v>0</v>
      </c>
      <c r="CP49">
        <f t="shared" si="40"/>
        <v>37.869999999999997</v>
      </c>
      <c r="CQ49">
        <f t="shared" si="41"/>
        <v>37.869999999999997</v>
      </c>
      <c r="CR49">
        <f t="shared" si="42"/>
        <v>0</v>
      </c>
      <c r="CS49">
        <f t="shared" si="43"/>
        <v>0</v>
      </c>
      <c r="CT49">
        <f t="shared" si="44"/>
        <v>0</v>
      </c>
      <c r="CU49">
        <f t="shared" si="45"/>
        <v>0</v>
      </c>
      <c r="CV49">
        <f t="shared" si="46"/>
        <v>0</v>
      </c>
      <c r="CW49">
        <f t="shared" si="47"/>
        <v>0</v>
      </c>
      <c r="CX49">
        <f t="shared" si="48"/>
        <v>0</v>
      </c>
      <c r="CY49">
        <f t="shared" si="49"/>
        <v>0</v>
      </c>
      <c r="CZ49">
        <f t="shared" si="50"/>
        <v>0</v>
      </c>
      <c r="DC49" t="s">
        <v>0</v>
      </c>
      <c r="DD49" t="s">
        <v>0</v>
      </c>
      <c r="DE49" t="s">
        <v>0</v>
      </c>
      <c r="DF49" t="s">
        <v>0</v>
      </c>
      <c r="DG49" t="s">
        <v>0</v>
      </c>
      <c r="DH49" t="s">
        <v>0</v>
      </c>
      <c r="DI49" t="s">
        <v>0</v>
      </c>
      <c r="DJ49" t="s">
        <v>0</v>
      </c>
      <c r="DK49" t="s">
        <v>0</v>
      </c>
      <c r="DL49" t="s">
        <v>0</v>
      </c>
      <c r="DM49" t="s">
        <v>0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84</v>
      </c>
      <c r="DW49" t="s">
        <v>84</v>
      </c>
      <c r="DX49">
        <v>1</v>
      </c>
      <c r="EE49">
        <v>30895129</v>
      </c>
      <c r="EF49">
        <v>1</v>
      </c>
      <c r="EG49" t="s">
        <v>18</v>
      </c>
      <c r="EH49">
        <v>0</v>
      </c>
      <c r="EI49" t="s">
        <v>0</v>
      </c>
      <c r="EJ49">
        <v>4</v>
      </c>
      <c r="EK49">
        <v>0</v>
      </c>
      <c r="EL49" t="s">
        <v>19</v>
      </c>
      <c r="EM49" t="s">
        <v>20</v>
      </c>
      <c r="EO49" t="s">
        <v>0</v>
      </c>
      <c r="EQ49">
        <v>0</v>
      </c>
      <c r="ER49">
        <v>37.869999999999997</v>
      </c>
      <c r="ES49">
        <v>37.869999999999997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51"/>
        <v>0</v>
      </c>
      <c r="FS49">
        <v>0</v>
      </c>
      <c r="FX49">
        <v>70</v>
      </c>
      <c r="FY49">
        <v>10</v>
      </c>
      <c r="GA49" t="s">
        <v>0</v>
      </c>
      <c r="GD49">
        <v>0</v>
      </c>
      <c r="GF49">
        <v>2138921537</v>
      </c>
      <c r="GG49">
        <v>2</v>
      </c>
      <c r="GH49">
        <v>1</v>
      </c>
      <c r="GI49">
        <v>-2</v>
      </c>
      <c r="GJ49">
        <v>0</v>
      </c>
      <c r="GK49">
        <f>ROUND(R49*(R12)/100,2)</f>
        <v>0</v>
      </c>
      <c r="GL49">
        <f t="shared" si="52"/>
        <v>0</v>
      </c>
      <c r="GM49">
        <f t="shared" si="53"/>
        <v>37.869999999999997</v>
      </c>
      <c r="GN49">
        <f t="shared" si="54"/>
        <v>0</v>
      </c>
      <c r="GO49">
        <f t="shared" si="55"/>
        <v>0</v>
      </c>
      <c r="GP49">
        <f t="shared" si="56"/>
        <v>37.869999999999997</v>
      </c>
      <c r="GT49">
        <v>0</v>
      </c>
      <c r="GU49">
        <v>1</v>
      </c>
      <c r="GV49">
        <v>0</v>
      </c>
      <c r="GW49">
        <v>0</v>
      </c>
      <c r="GX49">
        <f t="shared" si="57"/>
        <v>0</v>
      </c>
    </row>
    <row r="50" spans="1:206" x14ac:dyDescent="0.2">
      <c r="A50">
        <v>17</v>
      </c>
      <c r="B50">
        <v>1</v>
      </c>
      <c r="C50">
        <f>ROW(SmtRes!A82)</f>
        <v>82</v>
      </c>
      <c r="D50">
        <f>ROW(EtalonRes!A81)</f>
        <v>81</v>
      </c>
      <c r="E50" t="s">
        <v>94</v>
      </c>
      <c r="F50" t="s">
        <v>95</v>
      </c>
      <c r="G50" t="s">
        <v>96</v>
      </c>
      <c r="H50" t="s">
        <v>61</v>
      </c>
      <c r="I50">
        <f>ROUND(16/100,9)</f>
        <v>0.16</v>
      </c>
      <c r="J50">
        <v>0</v>
      </c>
      <c r="O50">
        <f t="shared" si="20"/>
        <v>5747.49</v>
      </c>
      <c r="P50">
        <f t="shared" si="21"/>
        <v>3416.55</v>
      </c>
      <c r="Q50">
        <f t="shared" si="22"/>
        <v>0</v>
      </c>
      <c r="R50">
        <f t="shared" si="23"/>
        <v>0</v>
      </c>
      <c r="S50">
        <f t="shared" si="24"/>
        <v>2330.94</v>
      </c>
      <c r="T50">
        <f t="shared" si="25"/>
        <v>0</v>
      </c>
      <c r="U50">
        <f t="shared" si="26"/>
        <v>10.7456</v>
      </c>
      <c r="V50">
        <f t="shared" si="27"/>
        <v>0</v>
      </c>
      <c r="W50">
        <f t="shared" si="28"/>
        <v>0</v>
      </c>
      <c r="X50">
        <f t="shared" si="29"/>
        <v>1631.66</v>
      </c>
      <c r="Y50">
        <f t="shared" si="30"/>
        <v>233.09</v>
      </c>
      <c r="AA50">
        <v>31140108</v>
      </c>
      <c r="AB50">
        <f t="shared" si="31"/>
        <v>35921.769999999997</v>
      </c>
      <c r="AC50">
        <f t="shared" si="32"/>
        <v>21353.42</v>
      </c>
      <c r="AD50">
        <f t="shared" si="33"/>
        <v>0</v>
      </c>
      <c r="AE50">
        <f t="shared" si="34"/>
        <v>0</v>
      </c>
      <c r="AF50">
        <f t="shared" si="35"/>
        <v>14568.35</v>
      </c>
      <c r="AG50">
        <f t="shared" si="36"/>
        <v>0</v>
      </c>
      <c r="AH50">
        <f t="shared" si="37"/>
        <v>67.16</v>
      </c>
      <c r="AI50">
        <f t="shared" si="38"/>
        <v>0</v>
      </c>
      <c r="AJ50">
        <f t="shared" si="39"/>
        <v>0</v>
      </c>
      <c r="AK50">
        <v>35921.769999999997</v>
      </c>
      <c r="AL50">
        <v>21353.42</v>
      </c>
      <c r="AM50">
        <v>0</v>
      </c>
      <c r="AN50">
        <v>0</v>
      </c>
      <c r="AO50">
        <v>14568.35</v>
      </c>
      <c r="AP50">
        <v>0</v>
      </c>
      <c r="AQ50">
        <v>67.16</v>
      </c>
      <c r="AR50">
        <v>0</v>
      </c>
      <c r="AS50">
        <v>0</v>
      </c>
      <c r="AT50">
        <v>70</v>
      </c>
      <c r="AU50">
        <v>10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D50" t="s">
        <v>0</v>
      </c>
      <c r="BE50" t="s">
        <v>0</v>
      </c>
      <c r="BF50" t="s">
        <v>0</v>
      </c>
      <c r="BG50" t="s">
        <v>0</v>
      </c>
      <c r="BH50">
        <v>0</v>
      </c>
      <c r="BI50">
        <v>4</v>
      </c>
      <c r="BJ50" t="s">
        <v>97</v>
      </c>
      <c r="BM50">
        <v>0</v>
      </c>
      <c r="BN50">
        <v>0</v>
      </c>
      <c r="BO50" t="s">
        <v>0</v>
      </c>
      <c r="BP50">
        <v>0</v>
      </c>
      <c r="BQ50">
        <v>1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0</v>
      </c>
      <c r="BZ50">
        <v>70</v>
      </c>
      <c r="CA50">
        <v>10</v>
      </c>
      <c r="CF50">
        <v>0</v>
      </c>
      <c r="CG50">
        <v>0</v>
      </c>
      <c r="CM50">
        <v>0</v>
      </c>
      <c r="CN50" t="s">
        <v>0</v>
      </c>
      <c r="CO50">
        <v>0</v>
      </c>
      <c r="CP50">
        <f t="shared" si="40"/>
        <v>5747.49</v>
      </c>
      <c r="CQ50">
        <f t="shared" si="41"/>
        <v>21353.42</v>
      </c>
      <c r="CR50">
        <f t="shared" si="42"/>
        <v>0</v>
      </c>
      <c r="CS50">
        <f t="shared" si="43"/>
        <v>0</v>
      </c>
      <c r="CT50">
        <f t="shared" si="44"/>
        <v>14568.35</v>
      </c>
      <c r="CU50">
        <f t="shared" si="45"/>
        <v>0</v>
      </c>
      <c r="CV50">
        <f t="shared" si="46"/>
        <v>67.16</v>
      </c>
      <c r="CW50">
        <f t="shared" si="47"/>
        <v>0</v>
      </c>
      <c r="CX50">
        <f t="shared" si="48"/>
        <v>0</v>
      </c>
      <c r="CY50">
        <f t="shared" si="49"/>
        <v>1631.6580000000001</v>
      </c>
      <c r="CZ50">
        <f t="shared" si="50"/>
        <v>233.09400000000002</v>
      </c>
      <c r="DC50" t="s">
        <v>0</v>
      </c>
      <c r="DD50" t="s">
        <v>0</v>
      </c>
      <c r="DE50" t="s">
        <v>0</v>
      </c>
      <c r="DF50" t="s">
        <v>0</v>
      </c>
      <c r="DG50" t="s">
        <v>0</v>
      </c>
      <c r="DH50" t="s">
        <v>0</v>
      </c>
      <c r="DI50" t="s">
        <v>0</v>
      </c>
      <c r="DJ50" t="s">
        <v>0</v>
      </c>
      <c r="DK50" t="s">
        <v>0</v>
      </c>
      <c r="DL50" t="s">
        <v>0</v>
      </c>
      <c r="DM50" t="s">
        <v>0</v>
      </c>
      <c r="DN50">
        <v>0</v>
      </c>
      <c r="DO50">
        <v>0</v>
      </c>
      <c r="DP50">
        <v>1</v>
      </c>
      <c r="DQ50">
        <v>1</v>
      </c>
      <c r="DU50">
        <v>1003</v>
      </c>
      <c r="DV50" t="s">
        <v>61</v>
      </c>
      <c r="DW50" t="s">
        <v>61</v>
      </c>
      <c r="DX50">
        <v>100</v>
      </c>
      <c r="EE50">
        <v>30895129</v>
      </c>
      <c r="EF50">
        <v>1</v>
      </c>
      <c r="EG50" t="s">
        <v>18</v>
      </c>
      <c r="EH50">
        <v>0</v>
      </c>
      <c r="EI50" t="s">
        <v>0</v>
      </c>
      <c r="EJ50">
        <v>4</v>
      </c>
      <c r="EK50">
        <v>0</v>
      </c>
      <c r="EL50" t="s">
        <v>19</v>
      </c>
      <c r="EM50" t="s">
        <v>20</v>
      </c>
      <c r="EO50" t="s">
        <v>0</v>
      </c>
      <c r="EQ50">
        <v>0</v>
      </c>
      <c r="ER50">
        <v>35921.769999999997</v>
      </c>
      <c r="ES50">
        <v>21353.42</v>
      </c>
      <c r="ET50">
        <v>0</v>
      </c>
      <c r="EU50">
        <v>0</v>
      </c>
      <c r="EV50">
        <v>14568.35</v>
      </c>
      <c r="EW50">
        <v>67.16</v>
      </c>
      <c r="EX50">
        <v>0</v>
      </c>
      <c r="EY50">
        <v>0</v>
      </c>
      <c r="FQ50">
        <v>0</v>
      </c>
      <c r="FR50">
        <f t="shared" si="51"/>
        <v>0</v>
      </c>
      <c r="FS50">
        <v>0</v>
      </c>
      <c r="FX50">
        <v>70</v>
      </c>
      <c r="FY50">
        <v>10</v>
      </c>
      <c r="GA50" t="s">
        <v>0</v>
      </c>
      <c r="GD50">
        <v>0</v>
      </c>
      <c r="GF50">
        <v>-778591202</v>
      </c>
      <c r="GG50">
        <v>2</v>
      </c>
      <c r="GH50">
        <v>1</v>
      </c>
      <c r="GI50">
        <v>-2</v>
      </c>
      <c r="GJ50">
        <v>0</v>
      </c>
      <c r="GK50">
        <f>ROUND(R50*(R12)/100,2)</f>
        <v>0</v>
      </c>
      <c r="GL50">
        <f t="shared" si="52"/>
        <v>0</v>
      </c>
      <c r="GM50">
        <f t="shared" si="53"/>
        <v>7612.24</v>
      </c>
      <c r="GN50">
        <f t="shared" si="54"/>
        <v>0</v>
      </c>
      <c r="GO50">
        <f t="shared" si="55"/>
        <v>0</v>
      </c>
      <c r="GP50">
        <f t="shared" si="56"/>
        <v>7612.24</v>
      </c>
      <c r="GT50">
        <v>0</v>
      </c>
      <c r="GU50">
        <v>1</v>
      </c>
      <c r="GV50">
        <v>0</v>
      </c>
      <c r="GW50">
        <v>0</v>
      </c>
      <c r="GX50">
        <f t="shared" si="57"/>
        <v>0</v>
      </c>
    </row>
    <row r="51" spans="1:206" x14ac:dyDescent="0.2">
      <c r="A51">
        <v>17</v>
      </c>
      <c r="B51">
        <v>1</v>
      </c>
      <c r="C51">
        <f>ROW(SmtRes!A88)</f>
        <v>88</v>
      </c>
      <c r="D51">
        <f>ROW(EtalonRes!A87)</f>
        <v>87</v>
      </c>
      <c r="E51" t="s">
        <v>98</v>
      </c>
      <c r="F51" t="s">
        <v>99</v>
      </c>
      <c r="G51" t="s">
        <v>100</v>
      </c>
      <c r="H51" t="s">
        <v>28</v>
      </c>
      <c r="I51">
        <f>ROUND(1.2/100,9)</f>
        <v>1.2E-2</v>
      </c>
      <c r="J51">
        <v>0</v>
      </c>
      <c r="O51">
        <f t="shared" si="20"/>
        <v>506.21</v>
      </c>
      <c r="P51">
        <f t="shared" si="21"/>
        <v>457.54</v>
      </c>
      <c r="Q51">
        <f t="shared" si="22"/>
        <v>0</v>
      </c>
      <c r="R51">
        <f t="shared" si="23"/>
        <v>0</v>
      </c>
      <c r="S51">
        <f t="shared" si="24"/>
        <v>48.67</v>
      </c>
      <c r="T51">
        <f t="shared" si="25"/>
        <v>0</v>
      </c>
      <c r="U51">
        <f t="shared" si="26"/>
        <v>0.27744000000000002</v>
      </c>
      <c r="V51">
        <f t="shared" si="27"/>
        <v>0</v>
      </c>
      <c r="W51">
        <f t="shared" si="28"/>
        <v>0</v>
      </c>
      <c r="X51">
        <f t="shared" si="29"/>
        <v>34.07</v>
      </c>
      <c r="Y51">
        <f t="shared" si="30"/>
        <v>4.87</v>
      </c>
      <c r="AA51">
        <v>31140108</v>
      </c>
      <c r="AB51">
        <f t="shared" si="31"/>
        <v>42183.89</v>
      </c>
      <c r="AC51">
        <f t="shared" si="32"/>
        <v>38127.949999999997</v>
      </c>
      <c r="AD51">
        <f t="shared" si="33"/>
        <v>0</v>
      </c>
      <c r="AE51">
        <f t="shared" si="34"/>
        <v>0</v>
      </c>
      <c r="AF51">
        <f t="shared" si="35"/>
        <v>4055.94</v>
      </c>
      <c r="AG51">
        <f t="shared" si="36"/>
        <v>0</v>
      </c>
      <c r="AH51">
        <f t="shared" si="37"/>
        <v>23.12</v>
      </c>
      <c r="AI51">
        <f t="shared" si="38"/>
        <v>0</v>
      </c>
      <c r="AJ51">
        <f t="shared" si="39"/>
        <v>0</v>
      </c>
      <c r="AK51">
        <v>42183.89</v>
      </c>
      <c r="AL51">
        <v>38127.949999999997</v>
      </c>
      <c r="AM51">
        <v>0</v>
      </c>
      <c r="AN51">
        <v>0</v>
      </c>
      <c r="AO51">
        <v>4055.94</v>
      </c>
      <c r="AP51">
        <v>0</v>
      </c>
      <c r="AQ51">
        <v>23.12</v>
      </c>
      <c r="AR51">
        <v>0</v>
      </c>
      <c r="AS51">
        <v>0</v>
      </c>
      <c r="AT51">
        <v>70</v>
      </c>
      <c r="AU51">
        <v>10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0</v>
      </c>
      <c r="BE51" t="s">
        <v>0</v>
      </c>
      <c r="BF51" t="s">
        <v>0</v>
      </c>
      <c r="BG51" t="s">
        <v>0</v>
      </c>
      <c r="BH51">
        <v>0</v>
      </c>
      <c r="BI51">
        <v>4</v>
      </c>
      <c r="BJ51" t="s">
        <v>101</v>
      </c>
      <c r="BM51">
        <v>0</v>
      </c>
      <c r="BN51">
        <v>0</v>
      </c>
      <c r="BO51" t="s">
        <v>0</v>
      </c>
      <c r="BP51">
        <v>0</v>
      </c>
      <c r="BQ51">
        <v>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0</v>
      </c>
      <c r="BZ51">
        <v>70</v>
      </c>
      <c r="CA51">
        <v>10</v>
      </c>
      <c r="CF51">
        <v>0</v>
      </c>
      <c r="CG51">
        <v>0</v>
      </c>
      <c r="CM51">
        <v>0</v>
      </c>
      <c r="CN51" t="s">
        <v>0</v>
      </c>
      <c r="CO51">
        <v>0</v>
      </c>
      <c r="CP51">
        <f t="shared" si="40"/>
        <v>506.21000000000004</v>
      </c>
      <c r="CQ51">
        <f t="shared" si="41"/>
        <v>38127.949999999997</v>
      </c>
      <c r="CR51">
        <f t="shared" si="42"/>
        <v>0</v>
      </c>
      <c r="CS51">
        <f t="shared" si="43"/>
        <v>0</v>
      </c>
      <c r="CT51">
        <f t="shared" si="44"/>
        <v>4055.94</v>
      </c>
      <c r="CU51">
        <f t="shared" si="45"/>
        <v>0</v>
      </c>
      <c r="CV51">
        <f t="shared" si="46"/>
        <v>23.12</v>
      </c>
      <c r="CW51">
        <f t="shared" si="47"/>
        <v>0</v>
      </c>
      <c r="CX51">
        <f t="shared" si="48"/>
        <v>0</v>
      </c>
      <c r="CY51">
        <f t="shared" si="49"/>
        <v>34.069000000000003</v>
      </c>
      <c r="CZ51">
        <f t="shared" si="50"/>
        <v>4.8670000000000009</v>
      </c>
      <c r="DC51" t="s">
        <v>0</v>
      </c>
      <c r="DD51" t="s">
        <v>0</v>
      </c>
      <c r="DE51" t="s">
        <v>0</v>
      </c>
      <c r="DF51" t="s">
        <v>0</v>
      </c>
      <c r="DG51" t="s">
        <v>0</v>
      </c>
      <c r="DH51" t="s">
        <v>0</v>
      </c>
      <c r="DI51" t="s">
        <v>0</v>
      </c>
      <c r="DJ51" t="s">
        <v>0</v>
      </c>
      <c r="DK51" t="s">
        <v>0</v>
      </c>
      <c r="DL51" t="s">
        <v>0</v>
      </c>
      <c r="DM51" t="s">
        <v>0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28</v>
      </c>
      <c r="DW51" t="s">
        <v>28</v>
      </c>
      <c r="DX51">
        <v>100</v>
      </c>
      <c r="EE51">
        <v>30895129</v>
      </c>
      <c r="EF51">
        <v>1</v>
      </c>
      <c r="EG51" t="s">
        <v>18</v>
      </c>
      <c r="EH51">
        <v>0</v>
      </c>
      <c r="EI51" t="s">
        <v>0</v>
      </c>
      <c r="EJ51">
        <v>4</v>
      </c>
      <c r="EK51">
        <v>0</v>
      </c>
      <c r="EL51" t="s">
        <v>19</v>
      </c>
      <c r="EM51" t="s">
        <v>20</v>
      </c>
      <c r="EO51" t="s">
        <v>0</v>
      </c>
      <c r="EQ51">
        <v>0</v>
      </c>
      <c r="ER51">
        <v>42183.89</v>
      </c>
      <c r="ES51">
        <v>38127.949999999997</v>
      </c>
      <c r="ET51">
        <v>0</v>
      </c>
      <c r="EU51">
        <v>0</v>
      </c>
      <c r="EV51">
        <v>4055.94</v>
      </c>
      <c r="EW51">
        <v>23.12</v>
      </c>
      <c r="EX51">
        <v>0</v>
      </c>
      <c r="EY51">
        <v>0</v>
      </c>
      <c r="FQ51">
        <v>0</v>
      </c>
      <c r="FR51">
        <f t="shared" si="51"/>
        <v>0</v>
      </c>
      <c r="FS51">
        <v>0</v>
      </c>
      <c r="FX51">
        <v>70</v>
      </c>
      <c r="FY51">
        <v>10</v>
      </c>
      <c r="GA51" t="s">
        <v>0</v>
      </c>
      <c r="GD51">
        <v>0</v>
      </c>
      <c r="GF51">
        <v>682909831</v>
      </c>
      <c r="GG51">
        <v>2</v>
      </c>
      <c r="GH51">
        <v>1</v>
      </c>
      <c r="GI51">
        <v>-2</v>
      </c>
      <c r="GJ51">
        <v>0</v>
      </c>
      <c r="GK51">
        <f>ROUND(R51*(R12)/100,2)</f>
        <v>0</v>
      </c>
      <c r="GL51">
        <f t="shared" si="52"/>
        <v>0</v>
      </c>
      <c r="GM51">
        <f t="shared" si="53"/>
        <v>545.15</v>
      </c>
      <c r="GN51">
        <f t="shared" si="54"/>
        <v>0</v>
      </c>
      <c r="GO51">
        <f t="shared" si="55"/>
        <v>0</v>
      </c>
      <c r="GP51">
        <f t="shared" si="56"/>
        <v>545.15</v>
      </c>
      <c r="GT51">
        <v>0</v>
      </c>
      <c r="GU51">
        <v>1</v>
      </c>
      <c r="GV51">
        <v>0</v>
      </c>
      <c r="GW51">
        <v>0</v>
      </c>
      <c r="GX51">
        <f t="shared" si="57"/>
        <v>0</v>
      </c>
    </row>
    <row r="52" spans="1:206" x14ac:dyDescent="0.2">
      <c r="A52">
        <v>17</v>
      </c>
      <c r="B52">
        <v>1</v>
      </c>
      <c r="C52">
        <f>ROW(SmtRes!A91)</f>
        <v>91</v>
      </c>
      <c r="D52">
        <f>ROW(EtalonRes!A90)</f>
        <v>90</v>
      </c>
      <c r="E52" t="s">
        <v>102</v>
      </c>
      <c r="F52" t="s">
        <v>103</v>
      </c>
      <c r="G52" t="s">
        <v>104</v>
      </c>
      <c r="H52" t="s">
        <v>105</v>
      </c>
      <c r="I52">
        <f>ROUND(0.3/100,9)</f>
        <v>3.0000000000000001E-3</v>
      </c>
      <c r="J52">
        <v>0</v>
      </c>
      <c r="O52">
        <f t="shared" si="20"/>
        <v>1814.47</v>
      </c>
      <c r="P52">
        <f t="shared" si="21"/>
        <v>1469.33</v>
      </c>
      <c r="Q52">
        <f t="shared" si="22"/>
        <v>0</v>
      </c>
      <c r="R52">
        <f t="shared" si="23"/>
        <v>0</v>
      </c>
      <c r="S52">
        <f t="shared" si="24"/>
        <v>345.14</v>
      </c>
      <c r="T52">
        <f t="shared" si="25"/>
        <v>0</v>
      </c>
      <c r="U52">
        <f t="shared" si="26"/>
        <v>2.0100000000000002</v>
      </c>
      <c r="V52">
        <f t="shared" si="27"/>
        <v>0</v>
      </c>
      <c r="W52">
        <f t="shared" si="28"/>
        <v>0</v>
      </c>
      <c r="X52">
        <f t="shared" si="29"/>
        <v>241.6</v>
      </c>
      <c r="Y52">
        <f t="shared" si="30"/>
        <v>34.51</v>
      </c>
      <c r="AA52">
        <v>31140108</v>
      </c>
      <c r="AB52">
        <f t="shared" si="31"/>
        <v>604822.63</v>
      </c>
      <c r="AC52">
        <f t="shared" si="32"/>
        <v>489776.93</v>
      </c>
      <c r="AD52">
        <f t="shared" si="33"/>
        <v>0</v>
      </c>
      <c r="AE52">
        <f t="shared" si="34"/>
        <v>0</v>
      </c>
      <c r="AF52">
        <f t="shared" si="35"/>
        <v>115045.7</v>
      </c>
      <c r="AG52">
        <f t="shared" si="36"/>
        <v>0</v>
      </c>
      <c r="AH52">
        <f t="shared" si="37"/>
        <v>670</v>
      </c>
      <c r="AI52">
        <f t="shared" si="38"/>
        <v>0</v>
      </c>
      <c r="AJ52">
        <f t="shared" si="39"/>
        <v>0</v>
      </c>
      <c r="AK52">
        <v>604822.63</v>
      </c>
      <c r="AL52">
        <v>489776.93</v>
      </c>
      <c r="AM52">
        <v>0</v>
      </c>
      <c r="AN52">
        <v>0</v>
      </c>
      <c r="AO52">
        <v>115045.7</v>
      </c>
      <c r="AP52">
        <v>0</v>
      </c>
      <c r="AQ52">
        <v>670</v>
      </c>
      <c r="AR52">
        <v>0</v>
      </c>
      <c r="AS52">
        <v>0</v>
      </c>
      <c r="AT52">
        <v>70</v>
      </c>
      <c r="AU52">
        <v>10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0</v>
      </c>
      <c r="BE52" t="s">
        <v>0</v>
      </c>
      <c r="BF52" t="s">
        <v>0</v>
      </c>
      <c r="BG52" t="s">
        <v>0</v>
      </c>
      <c r="BH52">
        <v>0</v>
      </c>
      <c r="BI52">
        <v>4</v>
      </c>
      <c r="BJ52" t="s">
        <v>106</v>
      </c>
      <c r="BM52">
        <v>0</v>
      </c>
      <c r="BN52">
        <v>0</v>
      </c>
      <c r="BO52" t="s">
        <v>0</v>
      </c>
      <c r="BP52">
        <v>0</v>
      </c>
      <c r="BQ52">
        <v>1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0</v>
      </c>
      <c r="BZ52">
        <v>70</v>
      </c>
      <c r="CA52">
        <v>10</v>
      </c>
      <c r="CF52">
        <v>0</v>
      </c>
      <c r="CG52">
        <v>0</v>
      </c>
      <c r="CM52">
        <v>0</v>
      </c>
      <c r="CN52" t="s">
        <v>0</v>
      </c>
      <c r="CO52">
        <v>0</v>
      </c>
      <c r="CP52">
        <f t="shared" si="40"/>
        <v>1814.4699999999998</v>
      </c>
      <c r="CQ52">
        <f t="shared" si="41"/>
        <v>489776.93</v>
      </c>
      <c r="CR52">
        <f t="shared" si="42"/>
        <v>0</v>
      </c>
      <c r="CS52">
        <f t="shared" si="43"/>
        <v>0</v>
      </c>
      <c r="CT52">
        <f t="shared" si="44"/>
        <v>115045.7</v>
      </c>
      <c r="CU52">
        <f t="shared" si="45"/>
        <v>0</v>
      </c>
      <c r="CV52">
        <f t="shared" si="46"/>
        <v>670</v>
      </c>
      <c r="CW52">
        <f t="shared" si="47"/>
        <v>0</v>
      </c>
      <c r="CX52">
        <f t="shared" si="48"/>
        <v>0</v>
      </c>
      <c r="CY52">
        <f t="shared" si="49"/>
        <v>241.59799999999998</v>
      </c>
      <c r="CZ52">
        <f t="shared" si="50"/>
        <v>34.513999999999996</v>
      </c>
      <c r="DC52" t="s">
        <v>0</v>
      </c>
      <c r="DD52" t="s">
        <v>0</v>
      </c>
      <c r="DE52" t="s">
        <v>0</v>
      </c>
      <c r="DF52" t="s">
        <v>0</v>
      </c>
      <c r="DG52" t="s">
        <v>0</v>
      </c>
      <c r="DH52" t="s">
        <v>0</v>
      </c>
      <c r="DI52" t="s">
        <v>0</v>
      </c>
      <c r="DJ52" t="s">
        <v>0</v>
      </c>
      <c r="DK52" t="s">
        <v>0</v>
      </c>
      <c r="DL52" t="s">
        <v>0</v>
      </c>
      <c r="DM52" t="s">
        <v>0</v>
      </c>
      <c r="DN52">
        <v>0</v>
      </c>
      <c r="DO52">
        <v>0</v>
      </c>
      <c r="DP52">
        <v>1</v>
      </c>
      <c r="DQ52">
        <v>1</v>
      </c>
      <c r="DU52">
        <v>1007</v>
      </c>
      <c r="DV52" t="s">
        <v>105</v>
      </c>
      <c r="DW52" t="s">
        <v>105</v>
      </c>
      <c r="DX52">
        <v>100</v>
      </c>
      <c r="EE52">
        <v>30895129</v>
      </c>
      <c r="EF52">
        <v>1</v>
      </c>
      <c r="EG52" t="s">
        <v>18</v>
      </c>
      <c r="EH52">
        <v>0</v>
      </c>
      <c r="EI52" t="s">
        <v>0</v>
      </c>
      <c r="EJ52">
        <v>4</v>
      </c>
      <c r="EK52">
        <v>0</v>
      </c>
      <c r="EL52" t="s">
        <v>19</v>
      </c>
      <c r="EM52" t="s">
        <v>20</v>
      </c>
      <c r="EO52" t="s">
        <v>0</v>
      </c>
      <c r="EQ52">
        <v>0</v>
      </c>
      <c r="ER52">
        <v>604822.63</v>
      </c>
      <c r="ES52">
        <v>489776.93</v>
      </c>
      <c r="ET52">
        <v>0</v>
      </c>
      <c r="EU52">
        <v>0</v>
      </c>
      <c r="EV52">
        <v>115045.7</v>
      </c>
      <c r="EW52">
        <v>670</v>
      </c>
      <c r="EX52">
        <v>0</v>
      </c>
      <c r="EY52">
        <v>0</v>
      </c>
      <c r="FQ52">
        <v>0</v>
      </c>
      <c r="FR52">
        <f t="shared" si="51"/>
        <v>0</v>
      </c>
      <c r="FS52">
        <v>0</v>
      </c>
      <c r="FX52">
        <v>70</v>
      </c>
      <c r="FY52">
        <v>10</v>
      </c>
      <c r="GA52" t="s">
        <v>0</v>
      </c>
      <c r="GD52">
        <v>0</v>
      </c>
      <c r="GF52">
        <v>1894170156</v>
      </c>
      <c r="GG52">
        <v>2</v>
      </c>
      <c r="GH52">
        <v>1</v>
      </c>
      <c r="GI52">
        <v>-2</v>
      </c>
      <c r="GJ52">
        <v>0</v>
      </c>
      <c r="GK52">
        <f>ROUND(R52*(R12)/100,2)</f>
        <v>0</v>
      </c>
      <c r="GL52">
        <f t="shared" si="52"/>
        <v>0</v>
      </c>
      <c r="GM52">
        <f t="shared" si="53"/>
        <v>2090.5800000000004</v>
      </c>
      <c r="GN52">
        <f t="shared" si="54"/>
        <v>0</v>
      </c>
      <c r="GO52">
        <f t="shared" si="55"/>
        <v>0</v>
      </c>
      <c r="GP52">
        <f t="shared" si="56"/>
        <v>2090.58</v>
      </c>
      <c r="GT52">
        <v>0</v>
      </c>
      <c r="GU52">
        <v>1</v>
      </c>
      <c r="GV52">
        <v>0</v>
      </c>
      <c r="GW52">
        <v>0</v>
      </c>
      <c r="GX52">
        <f t="shared" si="57"/>
        <v>0</v>
      </c>
    </row>
    <row r="54" spans="1:206" x14ac:dyDescent="0.2">
      <c r="A54" s="2">
        <v>51</v>
      </c>
      <c r="B54" s="2">
        <f>B28</f>
        <v>1</v>
      </c>
      <c r="C54" s="2">
        <f>A28</f>
        <v>5</v>
      </c>
      <c r="D54" s="2">
        <f>ROW(A28)</f>
        <v>28</v>
      </c>
      <c r="E54" s="2"/>
      <c r="F54" s="2" t="str">
        <f>IF(F28&lt;&gt;"",F28,"")</f>
        <v>Новый подраздел</v>
      </c>
      <c r="G54" s="2" t="str">
        <f>IF(G28&lt;&gt;"",G28,"")</f>
        <v>Ремонтые работы</v>
      </c>
      <c r="H54" s="2"/>
      <c r="I54" s="2"/>
      <c r="J54" s="2"/>
      <c r="K54" s="2"/>
      <c r="L54" s="2"/>
      <c r="M54" s="2"/>
      <c r="N54" s="2"/>
      <c r="O54" s="2">
        <f t="shared" ref="O54:T54" si="58">ROUND(AB54,2)</f>
        <v>92879.37</v>
      </c>
      <c r="P54" s="2">
        <f t="shared" si="58"/>
        <v>56425.64</v>
      </c>
      <c r="Q54" s="2">
        <f t="shared" si="58"/>
        <v>1867.97</v>
      </c>
      <c r="R54" s="2">
        <f t="shared" si="58"/>
        <v>989.91</v>
      </c>
      <c r="S54" s="2">
        <f t="shared" si="58"/>
        <v>34585.760000000002</v>
      </c>
      <c r="T54" s="2">
        <f t="shared" si="58"/>
        <v>0</v>
      </c>
      <c r="U54" s="2">
        <f>AH54</f>
        <v>180.30372399999999</v>
      </c>
      <c r="V54" s="2">
        <f>AI54</f>
        <v>0</v>
      </c>
      <c r="W54" s="2">
        <f>ROUND(AJ54,2)</f>
        <v>0</v>
      </c>
      <c r="X54" s="2">
        <f>ROUND(AK54,2)</f>
        <v>24210.06</v>
      </c>
      <c r="Y54" s="2">
        <f>ROUND(AL54,2)</f>
        <v>3458.6</v>
      </c>
      <c r="Z54" s="2"/>
      <c r="AA54" s="2"/>
      <c r="AB54" s="2">
        <f>ROUND(SUMIF(AA32:AA52,"=31140108",O32:O52),2)</f>
        <v>92879.37</v>
      </c>
      <c r="AC54" s="2">
        <f>ROUND(SUMIF(AA32:AA52,"=31140108",P32:P52),2)</f>
        <v>56425.64</v>
      </c>
      <c r="AD54" s="2">
        <f>ROUND(SUMIF(AA32:AA52,"=31140108",Q32:Q52),2)</f>
        <v>1867.97</v>
      </c>
      <c r="AE54" s="2">
        <f>ROUND(SUMIF(AA32:AA52,"=31140108",R32:R52),2)</f>
        <v>989.91</v>
      </c>
      <c r="AF54" s="2">
        <f>ROUND(SUMIF(AA32:AA52,"=31140108",S32:S52),2)</f>
        <v>34585.760000000002</v>
      </c>
      <c r="AG54" s="2">
        <f>ROUND(SUMIF(AA32:AA52,"=31140108",T32:T52),2)</f>
        <v>0</v>
      </c>
      <c r="AH54" s="2">
        <f>SUMIF(AA32:AA52,"=31140108",U32:U52)</f>
        <v>180.30372399999999</v>
      </c>
      <c r="AI54" s="2">
        <f>SUMIF(AA32:AA52,"=31140108",V32:V52)</f>
        <v>0</v>
      </c>
      <c r="AJ54" s="2">
        <f>ROUND(SUMIF(AA32:AA52,"=31140108",W32:W52),2)</f>
        <v>0</v>
      </c>
      <c r="AK54" s="2">
        <f>ROUND(SUMIF(AA32:AA52,"=31140108",X32:X52),2)</f>
        <v>24210.06</v>
      </c>
      <c r="AL54" s="2">
        <f>ROUND(SUMIF(AA32:AA52,"=31140108",Y32:Y52),2)</f>
        <v>3458.6</v>
      </c>
      <c r="AM54" s="2"/>
      <c r="AN54" s="2"/>
      <c r="AO54" s="2">
        <f t="shared" ref="AO54:AZ54" si="59">ROUND(BB54,2)</f>
        <v>0</v>
      </c>
      <c r="AP54" s="2">
        <f t="shared" si="59"/>
        <v>0</v>
      </c>
      <c r="AQ54" s="2">
        <f t="shared" si="59"/>
        <v>0</v>
      </c>
      <c r="AR54" s="2">
        <f t="shared" si="59"/>
        <v>121617.13</v>
      </c>
      <c r="AS54" s="2">
        <f t="shared" si="59"/>
        <v>0</v>
      </c>
      <c r="AT54" s="2">
        <f t="shared" si="59"/>
        <v>0</v>
      </c>
      <c r="AU54" s="2">
        <f t="shared" si="59"/>
        <v>121617.13</v>
      </c>
      <c r="AV54" s="2">
        <f t="shared" si="59"/>
        <v>56425.64</v>
      </c>
      <c r="AW54" s="2">
        <f t="shared" si="59"/>
        <v>56425.64</v>
      </c>
      <c r="AX54" s="2">
        <f t="shared" si="59"/>
        <v>0</v>
      </c>
      <c r="AY54" s="2">
        <f t="shared" si="59"/>
        <v>56425.64</v>
      </c>
      <c r="AZ54" s="2">
        <f t="shared" si="59"/>
        <v>0</v>
      </c>
      <c r="BA54" s="2"/>
      <c r="BB54" s="2">
        <f>ROUND(SUMIF(AA32:AA52,"=31140108",FQ32:FQ52),2)</f>
        <v>0</v>
      </c>
      <c r="BC54" s="2">
        <f>ROUND(SUMIF(AA32:AA52,"=31140108",FR32:FR52),2)</f>
        <v>0</v>
      </c>
      <c r="BD54" s="2">
        <f>ROUND(SUMIF(AA32:AA52,"=31140108",GL32:GL52),2)</f>
        <v>0</v>
      </c>
      <c r="BE54" s="2">
        <f>ROUND(SUMIF(AA32:AA52,"=31140108",GM32:GM52),2)</f>
        <v>121617.13</v>
      </c>
      <c r="BF54" s="2">
        <f>ROUND(SUMIF(AA32:AA52,"=31140108",GN32:GN52),2)</f>
        <v>0</v>
      </c>
      <c r="BG54" s="2">
        <f>ROUND(SUMIF(AA32:AA52,"=31140108",GO32:GO52),2)</f>
        <v>0</v>
      </c>
      <c r="BH54" s="2">
        <f>ROUND(SUMIF(AA32:AA52,"=31140108",GP32:GP52),2)</f>
        <v>121617.13</v>
      </c>
      <c r="BI54" s="2">
        <f>AC54-BB54</f>
        <v>56425.64</v>
      </c>
      <c r="BJ54" s="2">
        <f>AC54-BC54</f>
        <v>56425.64</v>
      </c>
      <c r="BK54" s="2">
        <f>BB54-BD54</f>
        <v>0</v>
      </c>
      <c r="BL54" s="2">
        <f>AC54-BB54-BC54+BD54</f>
        <v>56425.64</v>
      </c>
      <c r="BM54" s="2">
        <f>BC54-BD54</f>
        <v>0</v>
      </c>
      <c r="BN54" s="2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>
        <v>0</v>
      </c>
    </row>
    <row r="56" spans="1:206" x14ac:dyDescent="0.2">
      <c r="A56" s="4">
        <v>50</v>
      </c>
      <c r="B56" s="4">
        <v>0</v>
      </c>
      <c r="C56" s="4">
        <v>0</v>
      </c>
      <c r="D56" s="4">
        <v>1</v>
      </c>
      <c r="E56" s="4">
        <v>201</v>
      </c>
      <c r="F56" s="4">
        <f>ROUND(Source!O54,O56)</f>
        <v>92879.37</v>
      </c>
      <c r="G56" s="4" t="s">
        <v>107</v>
      </c>
      <c r="H56" s="4" t="s">
        <v>108</v>
      </c>
      <c r="I56" s="4"/>
      <c r="J56" s="4"/>
      <c r="K56" s="4">
        <v>201</v>
      </c>
      <c r="L56" s="4">
        <v>1</v>
      </c>
      <c r="M56" s="4">
        <v>3</v>
      </c>
      <c r="N56" s="4" t="s">
        <v>0</v>
      </c>
      <c r="O56" s="4">
        <v>2</v>
      </c>
      <c r="P56" s="4"/>
    </row>
    <row r="57" spans="1:206" x14ac:dyDescent="0.2">
      <c r="A57" s="4">
        <v>50</v>
      </c>
      <c r="B57" s="4">
        <v>0</v>
      </c>
      <c r="C57" s="4">
        <v>0</v>
      </c>
      <c r="D57" s="4">
        <v>1</v>
      </c>
      <c r="E57" s="4">
        <v>202</v>
      </c>
      <c r="F57" s="4">
        <f>ROUND(Source!P54,O57)</f>
        <v>56425.64</v>
      </c>
      <c r="G57" s="4" t="s">
        <v>109</v>
      </c>
      <c r="H57" s="4" t="s">
        <v>110</v>
      </c>
      <c r="I57" s="4"/>
      <c r="J57" s="4"/>
      <c r="K57" s="4">
        <v>202</v>
      </c>
      <c r="L57" s="4">
        <v>2</v>
      </c>
      <c r="M57" s="4">
        <v>3</v>
      </c>
      <c r="N57" s="4" t="s">
        <v>0</v>
      </c>
      <c r="O57" s="4">
        <v>2</v>
      </c>
      <c r="P57" s="4"/>
    </row>
    <row r="58" spans="1:206" x14ac:dyDescent="0.2">
      <c r="A58" s="4">
        <v>50</v>
      </c>
      <c r="B58" s="4">
        <v>0</v>
      </c>
      <c r="C58" s="4">
        <v>0</v>
      </c>
      <c r="D58" s="4">
        <v>1</v>
      </c>
      <c r="E58" s="4">
        <v>222</v>
      </c>
      <c r="F58" s="4">
        <f>ROUND(Source!AO54,O58)</f>
        <v>0</v>
      </c>
      <c r="G58" s="4" t="s">
        <v>111</v>
      </c>
      <c r="H58" s="4" t="s">
        <v>112</v>
      </c>
      <c r="I58" s="4"/>
      <c r="J58" s="4"/>
      <c r="K58" s="4">
        <v>222</v>
      </c>
      <c r="L58" s="4">
        <v>3</v>
      </c>
      <c r="M58" s="4">
        <v>3</v>
      </c>
      <c r="N58" s="4" t="s">
        <v>0</v>
      </c>
      <c r="O58" s="4">
        <v>2</v>
      </c>
      <c r="P58" s="4"/>
    </row>
    <row r="59" spans="1:206" x14ac:dyDescent="0.2">
      <c r="A59" s="4">
        <v>50</v>
      </c>
      <c r="B59" s="4">
        <v>0</v>
      </c>
      <c r="C59" s="4">
        <v>0</v>
      </c>
      <c r="D59" s="4">
        <v>1</v>
      </c>
      <c r="E59" s="4">
        <v>216</v>
      </c>
      <c r="F59" s="4">
        <f>ROUND(Source!AP54,O59)</f>
        <v>0</v>
      </c>
      <c r="G59" s="4" t="s">
        <v>113</v>
      </c>
      <c r="H59" s="4" t="s">
        <v>114</v>
      </c>
      <c r="I59" s="4"/>
      <c r="J59" s="4"/>
      <c r="K59" s="4">
        <v>216</v>
      </c>
      <c r="L59" s="4">
        <v>4</v>
      </c>
      <c r="M59" s="4">
        <v>3</v>
      </c>
      <c r="N59" s="4" t="s">
        <v>0</v>
      </c>
      <c r="O59" s="4">
        <v>2</v>
      </c>
      <c r="P59" s="4"/>
    </row>
    <row r="60" spans="1:206" x14ac:dyDescent="0.2">
      <c r="A60" s="4">
        <v>50</v>
      </c>
      <c r="B60" s="4">
        <v>0</v>
      </c>
      <c r="C60" s="4">
        <v>0</v>
      </c>
      <c r="D60" s="4">
        <v>1</v>
      </c>
      <c r="E60" s="4">
        <v>223</v>
      </c>
      <c r="F60" s="4">
        <f>ROUND(Source!AQ54,O60)</f>
        <v>0</v>
      </c>
      <c r="G60" s="4" t="s">
        <v>115</v>
      </c>
      <c r="H60" s="4" t="s">
        <v>116</v>
      </c>
      <c r="I60" s="4"/>
      <c r="J60" s="4"/>
      <c r="K60" s="4">
        <v>223</v>
      </c>
      <c r="L60" s="4">
        <v>5</v>
      </c>
      <c r="M60" s="4">
        <v>3</v>
      </c>
      <c r="N60" s="4" t="s">
        <v>0</v>
      </c>
      <c r="O60" s="4">
        <v>2</v>
      </c>
      <c r="P60" s="4"/>
    </row>
    <row r="61" spans="1:206" x14ac:dyDescent="0.2">
      <c r="A61" s="4">
        <v>50</v>
      </c>
      <c r="B61" s="4">
        <v>0</v>
      </c>
      <c r="C61" s="4">
        <v>0</v>
      </c>
      <c r="D61" s="4">
        <v>1</v>
      </c>
      <c r="E61" s="4">
        <v>203</v>
      </c>
      <c r="F61" s="4">
        <f>ROUND(Source!Q54,O61)</f>
        <v>1867.97</v>
      </c>
      <c r="G61" s="4" t="s">
        <v>117</v>
      </c>
      <c r="H61" s="4" t="s">
        <v>118</v>
      </c>
      <c r="I61" s="4"/>
      <c r="J61" s="4"/>
      <c r="K61" s="4">
        <v>203</v>
      </c>
      <c r="L61" s="4">
        <v>6</v>
      </c>
      <c r="M61" s="4">
        <v>3</v>
      </c>
      <c r="N61" s="4" t="s">
        <v>0</v>
      </c>
      <c r="O61" s="4">
        <v>2</v>
      </c>
      <c r="P61" s="4"/>
    </row>
    <row r="62" spans="1:206" x14ac:dyDescent="0.2">
      <c r="A62" s="4">
        <v>50</v>
      </c>
      <c r="B62" s="4">
        <v>0</v>
      </c>
      <c r="C62" s="4">
        <v>0</v>
      </c>
      <c r="D62" s="4">
        <v>1</v>
      </c>
      <c r="E62" s="4">
        <v>204</v>
      </c>
      <c r="F62" s="4">
        <f>ROUND(Source!R54,O62)</f>
        <v>989.91</v>
      </c>
      <c r="G62" s="4" t="s">
        <v>119</v>
      </c>
      <c r="H62" s="4" t="s">
        <v>120</v>
      </c>
      <c r="I62" s="4"/>
      <c r="J62" s="4"/>
      <c r="K62" s="4">
        <v>204</v>
      </c>
      <c r="L62" s="4">
        <v>7</v>
      </c>
      <c r="M62" s="4">
        <v>3</v>
      </c>
      <c r="N62" s="4" t="s">
        <v>0</v>
      </c>
      <c r="O62" s="4">
        <v>2</v>
      </c>
      <c r="P62" s="4"/>
    </row>
    <row r="63" spans="1:206" x14ac:dyDescent="0.2">
      <c r="A63" s="4">
        <v>50</v>
      </c>
      <c r="B63" s="4">
        <v>0</v>
      </c>
      <c r="C63" s="4">
        <v>0</v>
      </c>
      <c r="D63" s="4">
        <v>1</v>
      </c>
      <c r="E63" s="4">
        <v>205</v>
      </c>
      <c r="F63" s="4">
        <f>ROUND(Source!S54,O63)</f>
        <v>34585.760000000002</v>
      </c>
      <c r="G63" s="4" t="s">
        <v>121</v>
      </c>
      <c r="H63" s="4" t="s">
        <v>122</v>
      </c>
      <c r="I63" s="4"/>
      <c r="J63" s="4"/>
      <c r="K63" s="4">
        <v>205</v>
      </c>
      <c r="L63" s="4">
        <v>8</v>
      </c>
      <c r="M63" s="4">
        <v>3</v>
      </c>
      <c r="N63" s="4" t="s">
        <v>0</v>
      </c>
      <c r="O63" s="4">
        <v>2</v>
      </c>
      <c r="P63" s="4"/>
    </row>
    <row r="64" spans="1:206" x14ac:dyDescent="0.2">
      <c r="A64" s="4">
        <v>50</v>
      </c>
      <c r="B64" s="4">
        <v>0</v>
      </c>
      <c r="C64" s="4">
        <v>0</v>
      </c>
      <c r="D64" s="4">
        <v>1</v>
      </c>
      <c r="E64" s="4">
        <v>214</v>
      </c>
      <c r="F64" s="4">
        <f>ROUND(Source!AS54,O64)</f>
        <v>0</v>
      </c>
      <c r="G64" s="4" t="s">
        <v>123</v>
      </c>
      <c r="H64" s="4" t="s">
        <v>124</v>
      </c>
      <c r="I64" s="4"/>
      <c r="J64" s="4"/>
      <c r="K64" s="4">
        <v>214</v>
      </c>
      <c r="L64" s="4">
        <v>9</v>
      </c>
      <c r="M64" s="4">
        <v>3</v>
      </c>
      <c r="N64" s="4" t="s">
        <v>0</v>
      </c>
      <c r="O64" s="4">
        <v>2</v>
      </c>
      <c r="P64" s="4"/>
    </row>
    <row r="65" spans="1:118" x14ac:dyDescent="0.2">
      <c r="A65" s="4">
        <v>50</v>
      </c>
      <c r="B65" s="4">
        <v>0</v>
      </c>
      <c r="C65" s="4">
        <v>0</v>
      </c>
      <c r="D65" s="4">
        <v>1</v>
      </c>
      <c r="E65" s="4">
        <v>215</v>
      </c>
      <c r="F65" s="4">
        <f>ROUND(Source!AT54,O65)</f>
        <v>0</v>
      </c>
      <c r="G65" s="4" t="s">
        <v>125</v>
      </c>
      <c r="H65" s="4" t="s">
        <v>126</v>
      </c>
      <c r="I65" s="4"/>
      <c r="J65" s="4"/>
      <c r="K65" s="4">
        <v>215</v>
      </c>
      <c r="L65" s="4">
        <v>10</v>
      </c>
      <c r="M65" s="4">
        <v>3</v>
      </c>
      <c r="N65" s="4" t="s">
        <v>0</v>
      </c>
      <c r="O65" s="4">
        <v>2</v>
      </c>
      <c r="P65" s="4"/>
    </row>
    <row r="66" spans="1:118" x14ac:dyDescent="0.2">
      <c r="A66" s="4">
        <v>50</v>
      </c>
      <c r="B66" s="4">
        <v>0</v>
      </c>
      <c r="C66" s="4">
        <v>0</v>
      </c>
      <c r="D66" s="4">
        <v>1</v>
      </c>
      <c r="E66" s="4">
        <v>217</v>
      </c>
      <c r="F66" s="4">
        <f>ROUND(Source!AU54,O66)</f>
        <v>121617.13</v>
      </c>
      <c r="G66" s="4" t="s">
        <v>127</v>
      </c>
      <c r="H66" s="4" t="s">
        <v>128</v>
      </c>
      <c r="I66" s="4"/>
      <c r="J66" s="4"/>
      <c r="K66" s="4">
        <v>217</v>
      </c>
      <c r="L66" s="4">
        <v>11</v>
      </c>
      <c r="M66" s="4">
        <v>3</v>
      </c>
      <c r="N66" s="4" t="s">
        <v>0</v>
      </c>
      <c r="O66" s="4">
        <v>2</v>
      </c>
      <c r="P66" s="4"/>
    </row>
    <row r="67" spans="1:118" x14ac:dyDescent="0.2">
      <c r="A67" s="4">
        <v>50</v>
      </c>
      <c r="B67" s="4">
        <v>0</v>
      </c>
      <c r="C67" s="4">
        <v>0</v>
      </c>
      <c r="D67" s="4">
        <v>1</v>
      </c>
      <c r="E67" s="4">
        <v>206</v>
      </c>
      <c r="F67" s="4">
        <f>ROUND(Source!T54,O67)</f>
        <v>0</v>
      </c>
      <c r="G67" s="4" t="s">
        <v>129</v>
      </c>
      <c r="H67" s="4" t="s">
        <v>130</v>
      </c>
      <c r="I67" s="4"/>
      <c r="J67" s="4"/>
      <c r="K67" s="4">
        <v>206</v>
      </c>
      <c r="L67" s="4">
        <v>12</v>
      </c>
      <c r="M67" s="4">
        <v>3</v>
      </c>
      <c r="N67" s="4" t="s">
        <v>0</v>
      </c>
      <c r="O67" s="4">
        <v>2</v>
      </c>
      <c r="P67" s="4"/>
    </row>
    <row r="68" spans="1:118" x14ac:dyDescent="0.2">
      <c r="A68" s="4">
        <v>50</v>
      </c>
      <c r="B68" s="4">
        <v>0</v>
      </c>
      <c r="C68" s="4">
        <v>0</v>
      </c>
      <c r="D68" s="4">
        <v>1</v>
      </c>
      <c r="E68" s="4">
        <v>207</v>
      </c>
      <c r="F68" s="4">
        <f>Source!U54</f>
        <v>180.30372399999999</v>
      </c>
      <c r="G68" s="4" t="s">
        <v>131</v>
      </c>
      <c r="H68" s="4" t="s">
        <v>132</v>
      </c>
      <c r="I68" s="4"/>
      <c r="J68" s="4"/>
      <c r="K68" s="4">
        <v>207</v>
      </c>
      <c r="L68" s="4">
        <v>13</v>
      </c>
      <c r="M68" s="4">
        <v>3</v>
      </c>
      <c r="N68" s="4" t="s">
        <v>0</v>
      </c>
      <c r="O68" s="4">
        <v>-1</v>
      </c>
      <c r="P68" s="4"/>
    </row>
    <row r="69" spans="1:118" x14ac:dyDescent="0.2">
      <c r="A69" s="4">
        <v>50</v>
      </c>
      <c r="B69" s="4">
        <v>0</v>
      </c>
      <c r="C69" s="4">
        <v>0</v>
      </c>
      <c r="D69" s="4">
        <v>1</v>
      </c>
      <c r="E69" s="4">
        <v>208</v>
      </c>
      <c r="F69" s="4">
        <f>Source!V54</f>
        <v>0</v>
      </c>
      <c r="G69" s="4" t="s">
        <v>133</v>
      </c>
      <c r="H69" s="4" t="s">
        <v>134</v>
      </c>
      <c r="I69" s="4"/>
      <c r="J69" s="4"/>
      <c r="K69" s="4">
        <v>208</v>
      </c>
      <c r="L69" s="4">
        <v>14</v>
      </c>
      <c r="M69" s="4">
        <v>3</v>
      </c>
      <c r="N69" s="4" t="s">
        <v>0</v>
      </c>
      <c r="O69" s="4">
        <v>-1</v>
      </c>
      <c r="P69" s="4"/>
    </row>
    <row r="70" spans="1:118" x14ac:dyDescent="0.2">
      <c r="A70" s="4">
        <v>50</v>
      </c>
      <c r="B70" s="4">
        <v>0</v>
      </c>
      <c r="C70" s="4">
        <v>0</v>
      </c>
      <c r="D70" s="4">
        <v>1</v>
      </c>
      <c r="E70" s="4">
        <v>209</v>
      </c>
      <c r="F70" s="4">
        <f>ROUND(Source!W54,O70)</f>
        <v>0</v>
      </c>
      <c r="G70" s="4" t="s">
        <v>135</v>
      </c>
      <c r="H70" s="4" t="s">
        <v>136</v>
      </c>
      <c r="I70" s="4"/>
      <c r="J70" s="4"/>
      <c r="K70" s="4">
        <v>209</v>
      </c>
      <c r="L70" s="4">
        <v>15</v>
      </c>
      <c r="M70" s="4">
        <v>3</v>
      </c>
      <c r="N70" s="4" t="s">
        <v>0</v>
      </c>
      <c r="O70" s="4">
        <v>2</v>
      </c>
      <c r="P70" s="4"/>
    </row>
    <row r="71" spans="1:118" x14ac:dyDescent="0.2">
      <c r="A71" s="4">
        <v>50</v>
      </c>
      <c r="B71" s="4">
        <v>0</v>
      </c>
      <c r="C71" s="4">
        <v>0</v>
      </c>
      <c r="D71" s="4">
        <v>1</v>
      </c>
      <c r="E71" s="4">
        <v>210</v>
      </c>
      <c r="F71" s="4">
        <f>ROUND(Source!X54,O71)</f>
        <v>24210.06</v>
      </c>
      <c r="G71" s="4" t="s">
        <v>137</v>
      </c>
      <c r="H71" s="4" t="s">
        <v>138</v>
      </c>
      <c r="I71" s="4"/>
      <c r="J71" s="4"/>
      <c r="K71" s="4">
        <v>210</v>
      </c>
      <c r="L71" s="4">
        <v>16</v>
      </c>
      <c r="M71" s="4">
        <v>3</v>
      </c>
      <c r="N71" s="4" t="s">
        <v>0</v>
      </c>
      <c r="O71" s="4">
        <v>2</v>
      </c>
      <c r="P71" s="4"/>
    </row>
    <row r="72" spans="1:118" x14ac:dyDescent="0.2">
      <c r="A72" s="4">
        <v>50</v>
      </c>
      <c r="B72" s="4">
        <v>0</v>
      </c>
      <c r="C72" s="4">
        <v>0</v>
      </c>
      <c r="D72" s="4">
        <v>1</v>
      </c>
      <c r="E72" s="4">
        <v>211</v>
      </c>
      <c r="F72" s="4">
        <f>ROUND(Source!Y54,O72)</f>
        <v>3458.6</v>
      </c>
      <c r="G72" s="4" t="s">
        <v>139</v>
      </c>
      <c r="H72" s="4" t="s">
        <v>140</v>
      </c>
      <c r="I72" s="4"/>
      <c r="J72" s="4"/>
      <c r="K72" s="4">
        <v>211</v>
      </c>
      <c r="L72" s="4">
        <v>17</v>
      </c>
      <c r="M72" s="4">
        <v>3</v>
      </c>
      <c r="N72" s="4" t="s">
        <v>0</v>
      </c>
      <c r="O72" s="4">
        <v>2</v>
      </c>
      <c r="P72" s="4"/>
    </row>
    <row r="73" spans="1:118" x14ac:dyDescent="0.2">
      <c r="A73" s="4">
        <v>50</v>
      </c>
      <c r="B73" s="4">
        <v>0</v>
      </c>
      <c r="C73" s="4">
        <v>0</v>
      </c>
      <c r="D73" s="4">
        <v>1</v>
      </c>
      <c r="E73" s="4">
        <v>224</v>
      </c>
      <c r="F73" s="4">
        <f>ROUND(Source!AR54,O73)</f>
        <v>121617.13</v>
      </c>
      <c r="G73" s="4" t="s">
        <v>141</v>
      </c>
      <c r="H73" s="4" t="s">
        <v>142</v>
      </c>
      <c r="I73" s="4"/>
      <c r="J73" s="4"/>
      <c r="K73" s="4">
        <v>224</v>
      </c>
      <c r="L73" s="4">
        <v>18</v>
      </c>
      <c r="M73" s="4">
        <v>3</v>
      </c>
      <c r="N73" s="4" t="s">
        <v>0</v>
      </c>
      <c r="O73" s="4">
        <v>2</v>
      </c>
      <c r="P73" s="4"/>
    </row>
    <row r="75" spans="1:118" x14ac:dyDescent="0.2">
      <c r="A75" s="2">
        <v>51</v>
      </c>
      <c r="B75" s="2">
        <f>B24</f>
        <v>1</v>
      </c>
      <c r="C75" s="2">
        <f>A24</f>
        <v>4</v>
      </c>
      <c r="D75" s="2">
        <f>ROW(A24)</f>
        <v>24</v>
      </c>
      <c r="E75" s="2"/>
      <c r="F75" s="2" t="str">
        <f>IF(F24&lt;&gt;"",F24,"")</f>
        <v>Новый раздел</v>
      </c>
      <c r="G75" s="2" t="str">
        <f>IF(G24&lt;&gt;"",G24,"")</f>
        <v>Ремонт подвала</v>
      </c>
      <c r="H75" s="2"/>
      <c r="I75" s="2"/>
      <c r="J75" s="2"/>
      <c r="K75" s="2"/>
      <c r="L75" s="2"/>
      <c r="M75" s="2"/>
      <c r="N75" s="2"/>
      <c r="O75" s="2">
        <f t="shared" ref="O75:T75" si="60">ROUND(O54+AB75,2)</f>
        <v>92879.37</v>
      </c>
      <c r="P75" s="2">
        <f t="shared" si="60"/>
        <v>56425.64</v>
      </c>
      <c r="Q75" s="2">
        <f t="shared" si="60"/>
        <v>1867.97</v>
      </c>
      <c r="R75" s="2">
        <f t="shared" si="60"/>
        <v>989.91</v>
      </c>
      <c r="S75" s="2">
        <f t="shared" si="60"/>
        <v>34585.760000000002</v>
      </c>
      <c r="T75" s="2">
        <f t="shared" si="60"/>
        <v>0</v>
      </c>
      <c r="U75" s="2">
        <f>U54+AH75</f>
        <v>180.30372399999999</v>
      </c>
      <c r="V75" s="2">
        <f>V54+AI75</f>
        <v>0</v>
      </c>
      <c r="W75" s="2">
        <f>ROUND(W54+AJ75,2)</f>
        <v>0</v>
      </c>
      <c r="X75" s="2">
        <f>ROUND(X54+AK75,2)</f>
        <v>24210.06</v>
      </c>
      <c r="Y75" s="2">
        <f>ROUND(Y54+AL75,2)</f>
        <v>3458.6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>
        <f t="shared" ref="AO75:AZ75" si="61">ROUND(AO54+BB75,2)</f>
        <v>0</v>
      </c>
      <c r="AP75" s="2">
        <f t="shared" si="61"/>
        <v>0</v>
      </c>
      <c r="AQ75" s="2">
        <f t="shared" si="61"/>
        <v>0</v>
      </c>
      <c r="AR75" s="2">
        <f t="shared" si="61"/>
        <v>121617.13</v>
      </c>
      <c r="AS75" s="2">
        <f t="shared" si="61"/>
        <v>0</v>
      </c>
      <c r="AT75" s="2">
        <f t="shared" si="61"/>
        <v>0</v>
      </c>
      <c r="AU75" s="2">
        <f t="shared" si="61"/>
        <v>121617.13</v>
      </c>
      <c r="AV75" s="2">
        <f t="shared" si="61"/>
        <v>56425.64</v>
      </c>
      <c r="AW75" s="2">
        <f t="shared" si="61"/>
        <v>56425.64</v>
      </c>
      <c r="AX75" s="2">
        <f t="shared" si="61"/>
        <v>0</v>
      </c>
      <c r="AY75" s="2">
        <f t="shared" si="61"/>
        <v>56425.64</v>
      </c>
      <c r="AZ75" s="2">
        <f t="shared" si="61"/>
        <v>0</v>
      </c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>
        <v>0</v>
      </c>
    </row>
    <row r="77" spans="1:118" x14ac:dyDescent="0.2">
      <c r="A77" s="4">
        <v>50</v>
      </c>
      <c r="B77" s="4">
        <v>0</v>
      </c>
      <c r="C77" s="4">
        <v>0</v>
      </c>
      <c r="D77" s="4">
        <v>1</v>
      </c>
      <c r="E77" s="4">
        <v>201</v>
      </c>
      <c r="F77" s="4">
        <f>ROUND(Source!O75,O77)</f>
        <v>92879.37</v>
      </c>
      <c r="G77" s="4" t="s">
        <v>107</v>
      </c>
      <c r="H77" s="4" t="s">
        <v>108</v>
      </c>
      <c r="I77" s="4"/>
      <c r="J77" s="4"/>
      <c r="K77" s="4">
        <v>201</v>
      </c>
      <c r="L77" s="4">
        <v>1</v>
      </c>
      <c r="M77" s="4">
        <v>3</v>
      </c>
      <c r="N77" s="4" t="s">
        <v>0</v>
      </c>
      <c r="O77" s="4">
        <v>2</v>
      </c>
      <c r="P77" s="4"/>
    </row>
    <row r="78" spans="1:118" x14ac:dyDescent="0.2">
      <c r="A78" s="4">
        <v>50</v>
      </c>
      <c r="B78" s="4">
        <v>0</v>
      </c>
      <c r="C78" s="4">
        <v>0</v>
      </c>
      <c r="D78" s="4">
        <v>1</v>
      </c>
      <c r="E78" s="4">
        <v>202</v>
      </c>
      <c r="F78" s="4">
        <f>ROUND(Source!P75,O78)</f>
        <v>56425.64</v>
      </c>
      <c r="G78" s="4" t="s">
        <v>109</v>
      </c>
      <c r="H78" s="4" t="s">
        <v>110</v>
      </c>
      <c r="I78" s="4"/>
      <c r="J78" s="4"/>
      <c r="K78" s="4">
        <v>202</v>
      </c>
      <c r="L78" s="4">
        <v>2</v>
      </c>
      <c r="M78" s="4">
        <v>3</v>
      </c>
      <c r="N78" s="4" t="s">
        <v>0</v>
      </c>
      <c r="O78" s="4">
        <v>2</v>
      </c>
      <c r="P78" s="4"/>
    </row>
    <row r="79" spans="1:118" x14ac:dyDescent="0.2">
      <c r="A79" s="4">
        <v>50</v>
      </c>
      <c r="B79" s="4">
        <v>0</v>
      </c>
      <c r="C79" s="4">
        <v>0</v>
      </c>
      <c r="D79" s="4">
        <v>1</v>
      </c>
      <c r="E79" s="4">
        <v>222</v>
      </c>
      <c r="F79" s="4">
        <f>ROUND(Source!AO75,O79)</f>
        <v>0</v>
      </c>
      <c r="G79" s="4" t="s">
        <v>111</v>
      </c>
      <c r="H79" s="4" t="s">
        <v>112</v>
      </c>
      <c r="I79" s="4"/>
      <c r="J79" s="4"/>
      <c r="K79" s="4">
        <v>222</v>
      </c>
      <c r="L79" s="4">
        <v>3</v>
      </c>
      <c r="M79" s="4">
        <v>3</v>
      </c>
      <c r="N79" s="4" t="s">
        <v>0</v>
      </c>
      <c r="O79" s="4">
        <v>2</v>
      </c>
      <c r="P79" s="4"/>
    </row>
    <row r="80" spans="1:118" x14ac:dyDescent="0.2">
      <c r="A80" s="4">
        <v>50</v>
      </c>
      <c r="B80" s="4">
        <v>0</v>
      </c>
      <c r="C80" s="4">
        <v>0</v>
      </c>
      <c r="D80" s="4">
        <v>1</v>
      </c>
      <c r="E80" s="4">
        <v>216</v>
      </c>
      <c r="F80" s="4">
        <f>ROUND(Source!AP75,O80)</f>
        <v>0</v>
      </c>
      <c r="G80" s="4" t="s">
        <v>113</v>
      </c>
      <c r="H80" s="4" t="s">
        <v>114</v>
      </c>
      <c r="I80" s="4"/>
      <c r="J80" s="4"/>
      <c r="K80" s="4">
        <v>216</v>
      </c>
      <c r="L80" s="4">
        <v>4</v>
      </c>
      <c r="M80" s="4">
        <v>3</v>
      </c>
      <c r="N80" s="4" t="s">
        <v>0</v>
      </c>
      <c r="O80" s="4">
        <v>2</v>
      </c>
      <c r="P80" s="4"/>
    </row>
    <row r="81" spans="1:88" x14ac:dyDescent="0.2">
      <c r="A81" s="4">
        <v>50</v>
      </c>
      <c r="B81" s="4">
        <v>0</v>
      </c>
      <c r="C81" s="4">
        <v>0</v>
      </c>
      <c r="D81" s="4">
        <v>1</v>
      </c>
      <c r="E81" s="4">
        <v>223</v>
      </c>
      <c r="F81" s="4">
        <f>ROUND(Source!AQ75,O81)</f>
        <v>0</v>
      </c>
      <c r="G81" s="4" t="s">
        <v>115</v>
      </c>
      <c r="H81" s="4" t="s">
        <v>116</v>
      </c>
      <c r="I81" s="4"/>
      <c r="J81" s="4"/>
      <c r="K81" s="4">
        <v>223</v>
      </c>
      <c r="L81" s="4">
        <v>5</v>
      </c>
      <c r="M81" s="4">
        <v>3</v>
      </c>
      <c r="N81" s="4" t="s">
        <v>0</v>
      </c>
      <c r="O81" s="4">
        <v>2</v>
      </c>
      <c r="P81" s="4"/>
    </row>
    <row r="82" spans="1:88" x14ac:dyDescent="0.2">
      <c r="A82" s="4">
        <v>50</v>
      </c>
      <c r="B82" s="4">
        <v>0</v>
      </c>
      <c r="C82" s="4">
        <v>0</v>
      </c>
      <c r="D82" s="4">
        <v>1</v>
      </c>
      <c r="E82" s="4">
        <v>203</v>
      </c>
      <c r="F82" s="4">
        <f>ROUND(Source!Q75,O82)</f>
        <v>1867.97</v>
      </c>
      <c r="G82" s="4" t="s">
        <v>117</v>
      </c>
      <c r="H82" s="4" t="s">
        <v>118</v>
      </c>
      <c r="I82" s="4"/>
      <c r="J82" s="4"/>
      <c r="K82" s="4">
        <v>203</v>
      </c>
      <c r="L82" s="4">
        <v>6</v>
      </c>
      <c r="M82" s="4">
        <v>3</v>
      </c>
      <c r="N82" s="4" t="s">
        <v>0</v>
      </c>
      <c r="O82" s="4">
        <v>2</v>
      </c>
      <c r="P82" s="4"/>
    </row>
    <row r="83" spans="1:88" x14ac:dyDescent="0.2">
      <c r="A83" s="4">
        <v>50</v>
      </c>
      <c r="B83" s="4">
        <v>0</v>
      </c>
      <c r="C83" s="4">
        <v>0</v>
      </c>
      <c r="D83" s="4">
        <v>1</v>
      </c>
      <c r="E83" s="4">
        <v>204</v>
      </c>
      <c r="F83" s="4">
        <f>ROUND(Source!R75,O83)</f>
        <v>989.91</v>
      </c>
      <c r="G83" s="4" t="s">
        <v>119</v>
      </c>
      <c r="H83" s="4" t="s">
        <v>120</v>
      </c>
      <c r="I83" s="4"/>
      <c r="J83" s="4"/>
      <c r="K83" s="4">
        <v>204</v>
      </c>
      <c r="L83" s="4">
        <v>7</v>
      </c>
      <c r="M83" s="4">
        <v>3</v>
      </c>
      <c r="N83" s="4" t="s">
        <v>0</v>
      </c>
      <c r="O83" s="4">
        <v>2</v>
      </c>
      <c r="P83" s="4"/>
    </row>
    <row r="84" spans="1:88" x14ac:dyDescent="0.2">
      <c r="A84" s="4">
        <v>50</v>
      </c>
      <c r="B84" s="4">
        <v>0</v>
      </c>
      <c r="C84" s="4">
        <v>0</v>
      </c>
      <c r="D84" s="4">
        <v>1</v>
      </c>
      <c r="E84" s="4">
        <v>205</v>
      </c>
      <c r="F84" s="4">
        <f>ROUND(Source!S75,O84)</f>
        <v>34585.760000000002</v>
      </c>
      <c r="G84" s="4" t="s">
        <v>121</v>
      </c>
      <c r="H84" s="4" t="s">
        <v>122</v>
      </c>
      <c r="I84" s="4"/>
      <c r="J84" s="4"/>
      <c r="K84" s="4">
        <v>205</v>
      </c>
      <c r="L84" s="4">
        <v>8</v>
      </c>
      <c r="M84" s="4">
        <v>3</v>
      </c>
      <c r="N84" s="4" t="s">
        <v>0</v>
      </c>
      <c r="O84" s="4">
        <v>2</v>
      </c>
      <c r="P84" s="4"/>
    </row>
    <row r="85" spans="1:88" x14ac:dyDescent="0.2">
      <c r="A85" s="4">
        <v>50</v>
      </c>
      <c r="B85" s="4">
        <v>0</v>
      </c>
      <c r="C85" s="4">
        <v>0</v>
      </c>
      <c r="D85" s="4">
        <v>1</v>
      </c>
      <c r="E85" s="4">
        <v>214</v>
      </c>
      <c r="F85" s="4">
        <f>ROUND(Source!AS75,O85)</f>
        <v>0</v>
      </c>
      <c r="G85" s="4" t="s">
        <v>123</v>
      </c>
      <c r="H85" s="4" t="s">
        <v>124</v>
      </c>
      <c r="I85" s="4"/>
      <c r="J85" s="4"/>
      <c r="K85" s="4">
        <v>214</v>
      </c>
      <c r="L85" s="4">
        <v>9</v>
      </c>
      <c r="M85" s="4">
        <v>3</v>
      </c>
      <c r="N85" s="4" t="s">
        <v>0</v>
      </c>
      <c r="O85" s="4">
        <v>2</v>
      </c>
      <c r="P85" s="4"/>
    </row>
    <row r="86" spans="1:88" x14ac:dyDescent="0.2">
      <c r="A86" s="4">
        <v>50</v>
      </c>
      <c r="B86" s="4">
        <v>0</v>
      </c>
      <c r="C86" s="4">
        <v>0</v>
      </c>
      <c r="D86" s="4">
        <v>1</v>
      </c>
      <c r="E86" s="4">
        <v>215</v>
      </c>
      <c r="F86" s="4">
        <f>ROUND(Source!AT75,O86)</f>
        <v>0</v>
      </c>
      <c r="G86" s="4" t="s">
        <v>125</v>
      </c>
      <c r="H86" s="4" t="s">
        <v>126</v>
      </c>
      <c r="I86" s="4"/>
      <c r="J86" s="4"/>
      <c r="K86" s="4">
        <v>215</v>
      </c>
      <c r="L86" s="4">
        <v>10</v>
      </c>
      <c r="M86" s="4">
        <v>3</v>
      </c>
      <c r="N86" s="4" t="s">
        <v>0</v>
      </c>
      <c r="O86" s="4">
        <v>2</v>
      </c>
      <c r="P86" s="4"/>
    </row>
    <row r="87" spans="1:88" x14ac:dyDescent="0.2">
      <c r="A87" s="4">
        <v>50</v>
      </c>
      <c r="B87" s="4">
        <v>0</v>
      </c>
      <c r="C87" s="4">
        <v>0</v>
      </c>
      <c r="D87" s="4">
        <v>1</v>
      </c>
      <c r="E87" s="4">
        <v>217</v>
      </c>
      <c r="F87" s="4">
        <f>ROUND(Source!AU75,O87)</f>
        <v>121617.13</v>
      </c>
      <c r="G87" s="4" t="s">
        <v>127</v>
      </c>
      <c r="H87" s="4" t="s">
        <v>128</v>
      </c>
      <c r="I87" s="4"/>
      <c r="J87" s="4"/>
      <c r="K87" s="4">
        <v>217</v>
      </c>
      <c r="L87" s="4">
        <v>11</v>
      </c>
      <c r="M87" s="4">
        <v>3</v>
      </c>
      <c r="N87" s="4" t="s">
        <v>0</v>
      </c>
      <c r="O87" s="4">
        <v>2</v>
      </c>
      <c r="P87" s="4"/>
    </row>
    <row r="88" spans="1:88" x14ac:dyDescent="0.2">
      <c r="A88" s="4">
        <v>50</v>
      </c>
      <c r="B88" s="4">
        <v>0</v>
      </c>
      <c r="C88" s="4">
        <v>0</v>
      </c>
      <c r="D88" s="4">
        <v>1</v>
      </c>
      <c r="E88" s="4">
        <v>206</v>
      </c>
      <c r="F88" s="4">
        <f>ROUND(Source!T75,O88)</f>
        <v>0</v>
      </c>
      <c r="G88" s="4" t="s">
        <v>129</v>
      </c>
      <c r="H88" s="4" t="s">
        <v>130</v>
      </c>
      <c r="I88" s="4"/>
      <c r="J88" s="4"/>
      <c r="K88" s="4">
        <v>206</v>
      </c>
      <c r="L88" s="4">
        <v>12</v>
      </c>
      <c r="M88" s="4">
        <v>3</v>
      </c>
      <c r="N88" s="4" t="s">
        <v>0</v>
      </c>
      <c r="O88" s="4">
        <v>2</v>
      </c>
      <c r="P88" s="4"/>
    </row>
    <row r="89" spans="1:88" x14ac:dyDescent="0.2">
      <c r="A89" s="4">
        <v>50</v>
      </c>
      <c r="B89" s="4">
        <v>0</v>
      </c>
      <c r="C89" s="4">
        <v>0</v>
      </c>
      <c r="D89" s="4">
        <v>1</v>
      </c>
      <c r="E89" s="4">
        <v>207</v>
      </c>
      <c r="F89" s="4">
        <f>Source!U75</f>
        <v>180.30372399999999</v>
      </c>
      <c r="G89" s="4" t="s">
        <v>131</v>
      </c>
      <c r="H89" s="4" t="s">
        <v>132</v>
      </c>
      <c r="I89" s="4"/>
      <c r="J89" s="4"/>
      <c r="K89" s="4">
        <v>207</v>
      </c>
      <c r="L89" s="4">
        <v>13</v>
      </c>
      <c r="M89" s="4">
        <v>3</v>
      </c>
      <c r="N89" s="4" t="s">
        <v>0</v>
      </c>
      <c r="O89" s="4">
        <v>-1</v>
      </c>
      <c r="P89" s="4"/>
    </row>
    <row r="90" spans="1:88" x14ac:dyDescent="0.2">
      <c r="A90" s="4">
        <v>50</v>
      </c>
      <c r="B90" s="4">
        <v>0</v>
      </c>
      <c r="C90" s="4">
        <v>0</v>
      </c>
      <c r="D90" s="4">
        <v>1</v>
      </c>
      <c r="E90" s="4">
        <v>208</v>
      </c>
      <c r="F90" s="4">
        <f>Source!V75</f>
        <v>0</v>
      </c>
      <c r="G90" s="4" t="s">
        <v>133</v>
      </c>
      <c r="H90" s="4" t="s">
        <v>134</v>
      </c>
      <c r="I90" s="4"/>
      <c r="J90" s="4"/>
      <c r="K90" s="4">
        <v>208</v>
      </c>
      <c r="L90" s="4">
        <v>14</v>
      </c>
      <c r="M90" s="4">
        <v>3</v>
      </c>
      <c r="N90" s="4" t="s">
        <v>0</v>
      </c>
      <c r="O90" s="4">
        <v>-1</v>
      </c>
      <c r="P90" s="4"/>
    </row>
    <row r="91" spans="1:88" x14ac:dyDescent="0.2">
      <c r="A91" s="4">
        <v>50</v>
      </c>
      <c r="B91" s="4">
        <v>0</v>
      </c>
      <c r="C91" s="4">
        <v>0</v>
      </c>
      <c r="D91" s="4">
        <v>1</v>
      </c>
      <c r="E91" s="4">
        <v>209</v>
      </c>
      <c r="F91" s="4">
        <f>ROUND(Source!W75,O91)</f>
        <v>0</v>
      </c>
      <c r="G91" s="4" t="s">
        <v>135</v>
      </c>
      <c r="H91" s="4" t="s">
        <v>136</v>
      </c>
      <c r="I91" s="4"/>
      <c r="J91" s="4"/>
      <c r="K91" s="4">
        <v>209</v>
      </c>
      <c r="L91" s="4">
        <v>15</v>
      </c>
      <c r="M91" s="4">
        <v>3</v>
      </c>
      <c r="N91" s="4" t="s">
        <v>0</v>
      </c>
      <c r="O91" s="4">
        <v>2</v>
      </c>
      <c r="P91" s="4"/>
    </row>
    <row r="92" spans="1:88" x14ac:dyDescent="0.2">
      <c r="A92" s="4">
        <v>50</v>
      </c>
      <c r="B92" s="4">
        <v>0</v>
      </c>
      <c r="C92" s="4">
        <v>0</v>
      </c>
      <c r="D92" s="4">
        <v>1</v>
      </c>
      <c r="E92" s="4">
        <v>210</v>
      </c>
      <c r="F92" s="4">
        <f>ROUND(Source!X75,O92)</f>
        <v>24210.06</v>
      </c>
      <c r="G92" s="4" t="s">
        <v>137</v>
      </c>
      <c r="H92" s="4" t="s">
        <v>138</v>
      </c>
      <c r="I92" s="4"/>
      <c r="J92" s="4"/>
      <c r="K92" s="4">
        <v>210</v>
      </c>
      <c r="L92" s="4">
        <v>16</v>
      </c>
      <c r="M92" s="4">
        <v>3</v>
      </c>
      <c r="N92" s="4" t="s">
        <v>0</v>
      </c>
      <c r="O92" s="4">
        <v>2</v>
      </c>
      <c r="P92" s="4"/>
    </row>
    <row r="93" spans="1:88" x14ac:dyDescent="0.2">
      <c r="A93" s="4">
        <v>50</v>
      </c>
      <c r="B93" s="4">
        <v>0</v>
      </c>
      <c r="C93" s="4">
        <v>0</v>
      </c>
      <c r="D93" s="4">
        <v>1</v>
      </c>
      <c r="E93" s="4">
        <v>211</v>
      </c>
      <c r="F93" s="4">
        <f>ROUND(Source!Y75,O93)</f>
        <v>3458.6</v>
      </c>
      <c r="G93" s="4" t="s">
        <v>139</v>
      </c>
      <c r="H93" s="4" t="s">
        <v>140</v>
      </c>
      <c r="I93" s="4"/>
      <c r="J93" s="4"/>
      <c r="K93" s="4">
        <v>211</v>
      </c>
      <c r="L93" s="4">
        <v>17</v>
      </c>
      <c r="M93" s="4">
        <v>3</v>
      </c>
      <c r="N93" s="4" t="s">
        <v>0</v>
      </c>
      <c r="O93" s="4">
        <v>2</v>
      </c>
      <c r="P93" s="4"/>
    </row>
    <row r="94" spans="1:88" x14ac:dyDescent="0.2">
      <c r="A94" s="4">
        <v>50</v>
      </c>
      <c r="B94" s="4">
        <v>0</v>
      </c>
      <c r="C94" s="4">
        <v>0</v>
      </c>
      <c r="D94" s="4">
        <v>1</v>
      </c>
      <c r="E94" s="4">
        <v>224</v>
      </c>
      <c r="F94" s="4">
        <f>ROUND(Source!AR75,O94)</f>
        <v>121617.13</v>
      </c>
      <c r="G94" s="4" t="s">
        <v>141</v>
      </c>
      <c r="H94" s="4" t="s">
        <v>142</v>
      </c>
      <c r="I94" s="4"/>
      <c r="J94" s="4"/>
      <c r="K94" s="4">
        <v>224</v>
      </c>
      <c r="L94" s="4">
        <v>18</v>
      </c>
      <c r="M94" s="4">
        <v>3</v>
      </c>
      <c r="N94" s="4" t="s">
        <v>0</v>
      </c>
      <c r="O94" s="4">
        <v>2</v>
      </c>
      <c r="P94" s="4"/>
    </row>
    <row r="96" spans="1:88" x14ac:dyDescent="0.2">
      <c r="A96" s="1">
        <v>4</v>
      </c>
      <c r="B96" s="1">
        <v>1</v>
      </c>
      <c r="C96" s="1"/>
      <c r="D96" s="1">
        <f>ROW(A128)</f>
        <v>128</v>
      </c>
      <c r="E96" s="1"/>
      <c r="F96" s="1" t="s">
        <v>9</v>
      </c>
      <c r="G96" s="1" t="s">
        <v>143</v>
      </c>
      <c r="H96" s="1" t="s">
        <v>0</v>
      </c>
      <c r="I96" s="1">
        <v>0</v>
      </c>
      <c r="J96" s="1"/>
      <c r="K96" s="1">
        <v>0</v>
      </c>
      <c r="L96" s="1"/>
      <c r="M96" s="1"/>
      <c r="N96" s="1"/>
      <c r="O96" s="1"/>
      <c r="P96" s="1"/>
      <c r="Q96" s="1"/>
      <c r="R96" s="1"/>
      <c r="S96" s="1"/>
      <c r="T96" s="1"/>
      <c r="U96" s="1" t="s">
        <v>0</v>
      </c>
      <c r="V96" s="1">
        <v>0</v>
      </c>
      <c r="W96" s="1"/>
      <c r="X96" s="1"/>
      <c r="Y96" s="1"/>
      <c r="Z96" s="1"/>
      <c r="AA96" s="1"/>
      <c r="AB96" s="1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s">
        <v>0</v>
      </c>
      <c r="AH96" s="1"/>
      <c r="AI96" s="1"/>
      <c r="AJ96" s="1"/>
      <c r="AK96" s="1"/>
      <c r="AL96" s="1"/>
      <c r="AM96" s="1"/>
      <c r="AN96" s="1"/>
      <c r="AO96" s="1"/>
      <c r="AP96" s="1" t="s">
        <v>0</v>
      </c>
      <c r="AQ96" s="1" t="s">
        <v>0</v>
      </c>
      <c r="AR96" s="1" t="s">
        <v>0</v>
      </c>
      <c r="AS96" s="1"/>
      <c r="AT96" s="1"/>
      <c r="AU96" s="1"/>
      <c r="AV96" s="1"/>
      <c r="AW96" s="1"/>
      <c r="AX96" s="1"/>
      <c r="AY96" s="1"/>
      <c r="AZ96" s="1" t="s">
        <v>0</v>
      </c>
      <c r="BA96" s="1"/>
      <c r="BB96" s="1" t="s">
        <v>0</v>
      </c>
      <c r="BC96" s="1" t="s">
        <v>0</v>
      </c>
      <c r="BD96" s="1" t="s">
        <v>0</v>
      </c>
      <c r="BE96" s="1" t="s">
        <v>0</v>
      </c>
      <c r="BF96" s="1" t="s">
        <v>0</v>
      </c>
      <c r="BG96" s="1" t="s">
        <v>0</v>
      </c>
      <c r="BH96" s="1" t="s">
        <v>0</v>
      </c>
      <c r="BI96" s="1" t="s">
        <v>0</v>
      </c>
      <c r="BJ96" s="1" t="s">
        <v>0</v>
      </c>
      <c r="BK96" s="1" t="s">
        <v>0</v>
      </c>
      <c r="BL96" s="1" t="s">
        <v>0</v>
      </c>
      <c r="BM96" s="1" t="s">
        <v>0</v>
      </c>
      <c r="BN96" s="1" t="s">
        <v>0</v>
      </c>
      <c r="BO96" s="1" t="s">
        <v>0</v>
      </c>
      <c r="BP96" s="1" t="s">
        <v>0</v>
      </c>
      <c r="BQ96" s="1"/>
      <c r="BR96" s="1"/>
      <c r="BS96" s="1"/>
      <c r="BT96" s="1"/>
      <c r="BU96" s="1"/>
      <c r="BV96" s="1"/>
      <c r="BW96" s="1"/>
      <c r="BX96" s="1"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>
        <v>0</v>
      </c>
    </row>
    <row r="98" spans="1:206" x14ac:dyDescent="0.2">
      <c r="A98" s="2">
        <v>52</v>
      </c>
      <c r="B98" s="2">
        <f t="shared" ref="B98:G98" si="62">B128</f>
        <v>1</v>
      </c>
      <c r="C98" s="2">
        <f t="shared" si="62"/>
        <v>4</v>
      </c>
      <c r="D98" s="2">
        <f t="shared" si="62"/>
        <v>96</v>
      </c>
      <c r="E98" s="2">
        <f t="shared" si="62"/>
        <v>0</v>
      </c>
      <c r="F98" s="2" t="str">
        <f t="shared" si="62"/>
        <v>Новый раздел</v>
      </c>
      <c r="G98" s="2" t="str">
        <f t="shared" si="62"/>
        <v>Приямок подвала</v>
      </c>
      <c r="H98" s="2"/>
      <c r="I98" s="2"/>
      <c r="J98" s="2"/>
      <c r="K98" s="2"/>
      <c r="L98" s="2"/>
      <c r="M98" s="2"/>
      <c r="N98" s="2"/>
      <c r="O98" s="2">
        <f t="shared" ref="O98:AT98" si="63">O128</f>
        <v>1674.34</v>
      </c>
      <c r="P98" s="2">
        <f t="shared" si="63"/>
        <v>1563.84</v>
      </c>
      <c r="Q98" s="2">
        <f t="shared" si="63"/>
        <v>0.05</v>
      </c>
      <c r="R98" s="2">
        <f t="shared" si="63"/>
        <v>0</v>
      </c>
      <c r="S98" s="2">
        <f t="shared" si="63"/>
        <v>110.45</v>
      </c>
      <c r="T98" s="2">
        <f t="shared" si="63"/>
        <v>0</v>
      </c>
      <c r="U98" s="2">
        <f t="shared" si="63"/>
        <v>0.66585000000000005</v>
      </c>
      <c r="V98" s="2">
        <f t="shared" si="63"/>
        <v>0</v>
      </c>
      <c r="W98" s="2">
        <f t="shared" si="63"/>
        <v>0</v>
      </c>
      <c r="X98" s="2">
        <f t="shared" si="63"/>
        <v>77.319999999999993</v>
      </c>
      <c r="Y98" s="2">
        <f t="shared" si="63"/>
        <v>11.05</v>
      </c>
      <c r="Z98" s="2">
        <f t="shared" si="63"/>
        <v>0</v>
      </c>
      <c r="AA98" s="2">
        <f t="shared" si="63"/>
        <v>0</v>
      </c>
      <c r="AB98" s="2">
        <f t="shared" si="63"/>
        <v>0</v>
      </c>
      <c r="AC98" s="2">
        <f t="shared" si="63"/>
        <v>0</v>
      </c>
      <c r="AD98" s="2">
        <f t="shared" si="63"/>
        <v>0</v>
      </c>
      <c r="AE98" s="2">
        <f t="shared" si="63"/>
        <v>0</v>
      </c>
      <c r="AF98" s="2">
        <f t="shared" si="63"/>
        <v>0</v>
      </c>
      <c r="AG98" s="2">
        <f t="shared" si="63"/>
        <v>0</v>
      </c>
      <c r="AH98" s="2">
        <f t="shared" si="63"/>
        <v>0</v>
      </c>
      <c r="AI98" s="2">
        <f t="shared" si="63"/>
        <v>0</v>
      </c>
      <c r="AJ98" s="2">
        <f t="shared" si="63"/>
        <v>0</v>
      </c>
      <c r="AK98" s="2">
        <f t="shared" si="63"/>
        <v>0</v>
      </c>
      <c r="AL98" s="2">
        <f t="shared" si="63"/>
        <v>0</v>
      </c>
      <c r="AM98" s="2">
        <f t="shared" si="63"/>
        <v>0</v>
      </c>
      <c r="AN98" s="2">
        <f t="shared" si="63"/>
        <v>0</v>
      </c>
      <c r="AO98" s="2">
        <f t="shared" si="63"/>
        <v>0</v>
      </c>
      <c r="AP98" s="2">
        <f t="shared" si="63"/>
        <v>0</v>
      </c>
      <c r="AQ98" s="2">
        <f t="shared" si="63"/>
        <v>0</v>
      </c>
      <c r="AR98" s="2">
        <f t="shared" si="63"/>
        <v>1762.71</v>
      </c>
      <c r="AS98" s="2">
        <f t="shared" si="63"/>
        <v>0</v>
      </c>
      <c r="AT98" s="2">
        <f t="shared" si="63"/>
        <v>0</v>
      </c>
      <c r="AU98" s="2">
        <f t="shared" ref="AU98:BZ98" si="64">AU128</f>
        <v>1762.71</v>
      </c>
      <c r="AV98" s="2">
        <f t="shared" si="64"/>
        <v>1563.84</v>
      </c>
      <c r="AW98" s="2">
        <f t="shared" si="64"/>
        <v>1563.84</v>
      </c>
      <c r="AX98" s="2">
        <f t="shared" si="64"/>
        <v>0</v>
      </c>
      <c r="AY98" s="2">
        <f t="shared" si="64"/>
        <v>1563.84</v>
      </c>
      <c r="AZ98" s="2">
        <f t="shared" si="64"/>
        <v>0</v>
      </c>
      <c r="BA98" s="2">
        <f t="shared" si="64"/>
        <v>0</v>
      </c>
      <c r="BB98" s="2">
        <f t="shared" si="64"/>
        <v>0</v>
      </c>
      <c r="BC98" s="2">
        <f t="shared" si="64"/>
        <v>0</v>
      </c>
      <c r="BD98" s="2">
        <f t="shared" si="64"/>
        <v>0</v>
      </c>
      <c r="BE98" s="2">
        <f t="shared" si="64"/>
        <v>0</v>
      </c>
      <c r="BF98" s="2">
        <f t="shared" si="64"/>
        <v>0</v>
      </c>
      <c r="BG98" s="2">
        <f t="shared" si="64"/>
        <v>0</v>
      </c>
      <c r="BH98" s="2">
        <f t="shared" si="64"/>
        <v>0</v>
      </c>
      <c r="BI98" s="2">
        <f t="shared" si="64"/>
        <v>0</v>
      </c>
      <c r="BJ98" s="2">
        <f t="shared" si="64"/>
        <v>0</v>
      </c>
      <c r="BK98" s="2">
        <f t="shared" si="64"/>
        <v>0</v>
      </c>
      <c r="BL98" s="2">
        <f t="shared" si="64"/>
        <v>0</v>
      </c>
      <c r="BM98" s="2">
        <f t="shared" si="64"/>
        <v>0</v>
      </c>
      <c r="BN98" s="2">
        <f t="shared" si="64"/>
        <v>0</v>
      </c>
      <c r="BO98" s="3">
        <f t="shared" si="64"/>
        <v>0</v>
      </c>
      <c r="BP98" s="3">
        <f t="shared" si="64"/>
        <v>0</v>
      </c>
      <c r="BQ98" s="3">
        <f t="shared" si="64"/>
        <v>0</v>
      </c>
      <c r="BR98" s="3">
        <f t="shared" si="64"/>
        <v>0</v>
      </c>
      <c r="BS98" s="3">
        <f t="shared" si="64"/>
        <v>0</v>
      </c>
      <c r="BT98" s="3">
        <f t="shared" si="64"/>
        <v>0</v>
      </c>
      <c r="BU98" s="3">
        <f t="shared" si="64"/>
        <v>0</v>
      </c>
      <c r="BV98" s="3">
        <f t="shared" si="64"/>
        <v>0</v>
      </c>
      <c r="BW98" s="3">
        <f t="shared" si="64"/>
        <v>0</v>
      </c>
      <c r="BX98" s="3">
        <f t="shared" si="64"/>
        <v>0</v>
      </c>
      <c r="BY98" s="3">
        <f t="shared" si="64"/>
        <v>0</v>
      </c>
      <c r="BZ98" s="3">
        <f t="shared" si="64"/>
        <v>0</v>
      </c>
      <c r="CA98" s="3">
        <f t="shared" ref="CA98:DF98" si="65">CA128</f>
        <v>0</v>
      </c>
      <c r="CB98" s="3">
        <f t="shared" si="65"/>
        <v>0</v>
      </c>
      <c r="CC98" s="3">
        <f t="shared" si="65"/>
        <v>0</v>
      </c>
      <c r="CD98" s="3">
        <f t="shared" si="65"/>
        <v>0</v>
      </c>
      <c r="CE98" s="3">
        <f t="shared" si="65"/>
        <v>0</v>
      </c>
      <c r="CF98" s="3">
        <f t="shared" si="65"/>
        <v>0</v>
      </c>
      <c r="CG98" s="3">
        <f t="shared" si="65"/>
        <v>0</v>
      </c>
      <c r="CH98" s="3">
        <f t="shared" si="65"/>
        <v>0</v>
      </c>
      <c r="CI98" s="3">
        <f t="shared" si="65"/>
        <v>0</v>
      </c>
      <c r="CJ98" s="3">
        <f t="shared" si="65"/>
        <v>0</v>
      </c>
      <c r="CK98" s="3">
        <f t="shared" si="65"/>
        <v>0</v>
      </c>
      <c r="CL98" s="3">
        <f t="shared" si="65"/>
        <v>0</v>
      </c>
      <c r="CM98" s="3">
        <f t="shared" si="65"/>
        <v>0</v>
      </c>
      <c r="CN98" s="3">
        <f t="shared" si="65"/>
        <v>0</v>
      </c>
      <c r="CO98" s="3">
        <f t="shared" si="65"/>
        <v>0</v>
      </c>
      <c r="CP98" s="3">
        <f t="shared" si="65"/>
        <v>0</v>
      </c>
      <c r="CQ98" s="3">
        <f t="shared" si="65"/>
        <v>0</v>
      </c>
      <c r="CR98" s="3">
        <f t="shared" si="65"/>
        <v>0</v>
      </c>
      <c r="CS98" s="3">
        <f t="shared" si="65"/>
        <v>0</v>
      </c>
      <c r="CT98" s="3">
        <f t="shared" si="65"/>
        <v>0</v>
      </c>
      <c r="CU98" s="3">
        <f t="shared" si="65"/>
        <v>0</v>
      </c>
      <c r="CV98" s="3">
        <f t="shared" si="65"/>
        <v>0</v>
      </c>
      <c r="CW98" s="3">
        <f t="shared" si="65"/>
        <v>0</v>
      </c>
      <c r="CX98" s="3">
        <f t="shared" si="65"/>
        <v>0</v>
      </c>
      <c r="CY98" s="3">
        <f t="shared" si="65"/>
        <v>0</v>
      </c>
      <c r="CZ98" s="3">
        <f t="shared" si="65"/>
        <v>0</v>
      </c>
      <c r="DA98" s="3">
        <f t="shared" si="65"/>
        <v>0</v>
      </c>
      <c r="DB98" s="3">
        <f t="shared" si="65"/>
        <v>0</v>
      </c>
      <c r="DC98" s="3">
        <f t="shared" si="65"/>
        <v>0</v>
      </c>
      <c r="DD98" s="3">
        <f t="shared" si="65"/>
        <v>0</v>
      </c>
      <c r="DE98" s="3">
        <f t="shared" si="65"/>
        <v>0</v>
      </c>
      <c r="DF98" s="3">
        <f t="shared" si="65"/>
        <v>0</v>
      </c>
      <c r="DG98" s="3">
        <f t="shared" ref="DG98:DN98" si="66">DG128</f>
        <v>0</v>
      </c>
      <c r="DH98" s="3">
        <f t="shared" si="66"/>
        <v>0</v>
      </c>
      <c r="DI98" s="3">
        <f t="shared" si="66"/>
        <v>0</v>
      </c>
      <c r="DJ98" s="3">
        <f t="shared" si="66"/>
        <v>0</v>
      </c>
      <c r="DK98" s="3">
        <f t="shared" si="66"/>
        <v>0</v>
      </c>
      <c r="DL98" s="3">
        <f t="shared" si="66"/>
        <v>0</v>
      </c>
      <c r="DM98" s="3">
        <f t="shared" si="66"/>
        <v>0</v>
      </c>
      <c r="DN98" s="3">
        <f t="shared" si="66"/>
        <v>0</v>
      </c>
    </row>
    <row r="100" spans="1:206" x14ac:dyDescent="0.2">
      <c r="A100" s="1">
        <v>5</v>
      </c>
      <c r="B100" s="1">
        <v>1</v>
      </c>
      <c r="C100" s="1"/>
      <c r="D100" s="1">
        <f>ROW(A107)</f>
        <v>107</v>
      </c>
      <c r="E100" s="1"/>
      <c r="F100" s="1" t="s">
        <v>11</v>
      </c>
      <c r="G100" s="1" t="s">
        <v>144</v>
      </c>
      <c r="H100" s="1" t="s">
        <v>0</v>
      </c>
      <c r="I100" s="1">
        <v>0</v>
      </c>
      <c r="J100" s="1"/>
      <c r="K100" s="1"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 t="s">
        <v>0</v>
      </c>
      <c r="V100" s="1">
        <v>0</v>
      </c>
      <c r="W100" s="1"/>
      <c r="X100" s="1"/>
      <c r="Y100" s="1"/>
      <c r="Z100" s="1"/>
      <c r="AA100" s="1"/>
      <c r="AB100" s="1" t="s">
        <v>0</v>
      </c>
      <c r="AC100" s="1" t="s">
        <v>0</v>
      </c>
      <c r="AD100" s="1" t="s">
        <v>0</v>
      </c>
      <c r="AE100" s="1" t="s">
        <v>0</v>
      </c>
      <c r="AF100" s="1" t="s">
        <v>0</v>
      </c>
      <c r="AG100" s="1" t="s">
        <v>0</v>
      </c>
      <c r="AH100" s="1"/>
      <c r="AI100" s="1"/>
      <c r="AJ100" s="1"/>
      <c r="AK100" s="1"/>
      <c r="AL100" s="1"/>
      <c r="AM100" s="1"/>
      <c r="AN100" s="1"/>
      <c r="AO100" s="1"/>
      <c r="AP100" s="1" t="s">
        <v>0</v>
      </c>
      <c r="AQ100" s="1" t="s">
        <v>0</v>
      </c>
      <c r="AR100" s="1" t="s">
        <v>0</v>
      </c>
      <c r="AS100" s="1"/>
      <c r="AT100" s="1"/>
      <c r="AU100" s="1"/>
      <c r="AV100" s="1"/>
      <c r="AW100" s="1"/>
      <c r="AX100" s="1"/>
      <c r="AY100" s="1"/>
      <c r="AZ100" s="1" t="s">
        <v>0</v>
      </c>
      <c r="BA100" s="1"/>
      <c r="BB100" s="1" t="s">
        <v>0</v>
      </c>
      <c r="BC100" s="1" t="s">
        <v>0</v>
      </c>
      <c r="BD100" s="1" t="s">
        <v>0</v>
      </c>
      <c r="BE100" s="1" t="s">
        <v>0</v>
      </c>
      <c r="BF100" s="1" t="s">
        <v>0</v>
      </c>
      <c r="BG100" s="1" t="s">
        <v>0</v>
      </c>
      <c r="BH100" s="1" t="s">
        <v>0</v>
      </c>
      <c r="BI100" s="1" t="s">
        <v>0</v>
      </c>
      <c r="BJ100" s="1" t="s">
        <v>0</v>
      </c>
      <c r="BK100" s="1" t="s">
        <v>0</v>
      </c>
      <c r="BL100" s="1" t="s">
        <v>0</v>
      </c>
      <c r="BM100" s="1" t="s">
        <v>0</v>
      </c>
      <c r="BN100" s="1" t="s">
        <v>0</v>
      </c>
      <c r="BO100" s="1" t="s">
        <v>0</v>
      </c>
      <c r="BP100" s="1" t="s">
        <v>0</v>
      </c>
      <c r="BQ100" s="1"/>
      <c r="BR100" s="1"/>
      <c r="BS100" s="1"/>
      <c r="BT100" s="1"/>
      <c r="BU100" s="1"/>
      <c r="BV100" s="1"/>
      <c r="BW100" s="1"/>
      <c r="BX100" s="1"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>
        <v>0</v>
      </c>
    </row>
    <row r="102" spans="1:206" x14ac:dyDescent="0.2">
      <c r="A102" s="2">
        <v>52</v>
      </c>
      <c r="B102" s="2">
        <f t="shared" ref="B102:G102" si="67">B107</f>
        <v>1</v>
      </c>
      <c r="C102" s="2">
        <f t="shared" si="67"/>
        <v>5</v>
      </c>
      <c r="D102" s="2">
        <f t="shared" si="67"/>
        <v>100</v>
      </c>
      <c r="E102" s="2">
        <f t="shared" si="67"/>
        <v>0</v>
      </c>
      <c r="F102" s="2" t="str">
        <f t="shared" si="67"/>
        <v>Новый подраздел</v>
      </c>
      <c r="G102" s="2" t="str">
        <f t="shared" si="67"/>
        <v>Ремонтные работы</v>
      </c>
      <c r="H102" s="2"/>
      <c r="I102" s="2"/>
      <c r="J102" s="2"/>
      <c r="K102" s="2"/>
      <c r="L102" s="2"/>
      <c r="M102" s="2"/>
      <c r="N102" s="2"/>
      <c r="O102" s="2">
        <f t="shared" ref="O102:AT102" si="68">O107</f>
        <v>1674.34</v>
      </c>
      <c r="P102" s="2">
        <f t="shared" si="68"/>
        <v>1563.84</v>
      </c>
      <c r="Q102" s="2">
        <f t="shared" si="68"/>
        <v>0.05</v>
      </c>
      <c r="R102" s="2">
        <f t="shared" si="68"/>
        <v>0</v>
      </c>
      <c r="S102" s="2">
        <f t="shared" si="68"/>
        <v>110.45</v>
      </c>
      <c r="T102" s="2">
        <f t="shared" si="68"/>
        <v>0</v>
      </c>
      <c r="U102" s="2">
        <f t="shared" si="68"/>
        <v>0.66585000000000005</v>
      </c>
      <c r="V102" s="2">
        <f t="shared" si="68"/>
        <v>0</v>
      </c>
      <c r="W102" s="2">
        <f t="shared" si="68"/>
        <v>0</v>
      </c>
      <c r="X102" s="2">
        <f t="shared" si="68"/>
        <v>77.319999999999993</v>
      </c>
      <c r="Y102" s="2">
        <f t="shared" si="68"/>
        <v>11.05</v>
      </c>
      <c r="Z102" s="2">
        <f t="shared" si="68"/>
        <v>0</v>
      </c>
      <c r="AA102" s="2">
        <f t="shared" si="68"/>
        <v>0</v>
      </c>
      <c r="AB102" s="2">
        <f t="shared" si="68"/>
        <v>1674.34</v>
      </c>
      <c r="AC102" s="2">
        <f t="shared" si="68"/>
        <v>1563.84</v>
      </c>
      <c r="AD102" s="2">
        <f t="shared" si="68"/>
        <v>0.05</v>
      </c>
      <c r="AE102" s="2">
        <f t="shared" si="68"/>
        <v>0</v>
      </c>
      <c r="AF102" s="2">
        <f t="shared" si="68"/>
        <v>110.45</v>
      </c>
      <c r="AG102" s="2">
        <f t="shared" si="68"/>
        <v>0</v>
      </c>
      <c r="AH102" s="2">
        <f t="shared" si="68"/>
        <v>0.66585000000000005</v>
      </c>
      <c r="AI102" s="2">
        <f t="shared" si="68"/>
        <v>0</v>
      </c>
      <c r="AJ102" s="2">
        <f t="shared" si="68"/>
        <v>0</v>
      </c>
      <c r="AK102" s="2">
        <f t="shared" si="68"/>
        <v>77.319999999999993</v>
      </c>
      <c r="AL102" s="2">
        <f t="shared" si="68"/>
        <v>11.05</v>
      </c>
      <c r="AM102" s="2">
        <f t="shared" si="68"/>
        <v>0</v>
      </c>
      <c r="AN102" s="2">
        <f t="shared" si="68"/>
        <v>0</v>
      </c>
      <c r="AO102" s="2">
        <f t="shared" si="68"/>
        <v>0</v>
      </c>
      <c r="AP102" s="2">
        <f t="shared" si="68"/>
        <v>0</v>
      </c>
      <c r="AQ102" s="2">
        <f t="shared" si="68"/>
        <v>0</v>
      </c>
      <c r="AR102" s="2">
        <f t="shared" si="68"/>
        <v>1762.71</v>
      </c>
      <c r="AS102" s="2">
        <f t="shared" si="68"/>
        <v>0</v>
      </c>
      <c r="AT102" s="2">
        <f t="shared" si="68"/>
        <v>0</v>
      </c>
      <c r="AU102" s="2">
        <f t="shared" ref="AU102:BZ102" si="69">AU107</f>
        <v>1762.71</v>
      </c>
      <c r="AV102" s="2">
        <f t="shared" si="69"/>
        <v>1563.84</v>
      </c>
      <c r="AW102" s="2">
        <f t="shared" si="69"/>
        <v>1563.84</v>
      </c>
      <c r="AX102" s="2">
        <f t="shared" si="69"/>
        <v>0</v>
      </c>
      <c r="AY102" s="2">
        <f t="shared" si="69"/>
        <v>1563.84</v>
      </c>
      <c r="AZ102" s="2">
        <f t="shared" si="69"/>
        <v>0</v>
      </c>
      <c r="BA102" s="2">
        <f t="shared" si="69"/>
        <v>0</v>
      </c>
      <c r="BB102" s="2">
        <f t="shared" si="69"/>
        <v>0</v>
      </c>
      <c r="BC102" s="2">
        <f t="shared" si="69"/>
        <v>0</v>
      </c>
      <c r="BD102" s="2">
        <f t="shared" si="69"/>
        <v>0</v>
      </c>
      <c r="BE102" s="2">
        <f t="shared" si="69"/>
        <v>1762.71</v>
      </c>
      <c r="BF102" s="2">
        <f t="shared" si="69"/>
        <v>0</v>
      </c>
      <c r="BG102" s="2">
        <f t="shared" si="69"/>
        <v>0</v>
      </c>
      <c r="BH102" s="2">
        <f t="shared" si="69"/>
        <v>1762.71</v>
      </c>
      <c r="BI102" s="2">
        <f t="shared" si="69"/>
        <v>1563.84</v>
      </c>
      <c r="BJ102" s="2">
        <f t="shared" si="69"/>
        <v>1563.84</v>
      </c>
      <c r="BK102" s="2">
        <f t="shared" si="69"/>
        <v>0</v>
      </c>
      <c r="BL102" s="2">
        <f t="shared" si="69"/>
        <v>1563.84</v>
      </c>
      <c r="BM102" s="2">
        <f t="shared" si="69"/>
        <v>0</v>
      </c>
      <c r="BN102" s="2">
        <f t="shared" si="69"/>
        <v>0</v>
      </c>
      <c r="BO102" s="3">
        <f t="shared" si="69"/>
        <v>0</v>
      </c>
      <c r="BP102" s="3">
        <f t="shared" si="69"/>
        <v>0</v>
      </c>
      <c r="BQ102" s="3">
        <f t="shared" si="69"/>
        <v>0</v>
      </c>
      <c r="BR102" s="3">
        <f t="shared" si="69"/>
        <v>0</v>
      </c>
      <c r="BS102" s="3">
        <f t="shared" si="69"/>
        <v>0</v>
      </c>
      <c r="BT102" s="3">
        <f t="shared" si="69"/>
        <v>0</v>
      </c>
      <c r="BU102" s="3">
        <f t="shared" si="69"/>
        <v>0</v>
      </c>
      <c r="BV102" s="3">
        <f t="shared" si="69"/>
        <v>0</v>
      </c>
      <c r="BW102" s="3">
        <f t="shared" si="69"/>
        <v>0</v>
      </c>
      <c r="BX102" s="3">
        <f t="shared" si="69"/>
        <v>0</v>
      </c>
      <c r="BY102" s="3">
        <f t="shared" si="69"/>
        <v>0</v>
      </c>
      <c r="BZ102" s="3">
        <f t="shared" si="69"/>
        <v>0</v>
      </c>
      <c r="CA102" s="3">
        <f t="shared" ref="CA102:DF102" si="70">CA107</f>
        <v>0</v>
      </c>
      <c r="CB102" s="3">
        <f t="shared" si="70"/>
        <v>0</v>
      </c>
      <c r="CC102" s="3">
        <f t="shared" si="70"/>
        <v>0</v>
      </c>
      <c r="CD102" s="3">
        <f t="shared" si="70"/>
        <v>0</v>
      </c>
      <c r="CE102" s="3">
        <f t="shared" si="70"/>
        <v>0</v>
      </c>
      <c r="CF102" s="3">
        <f t="shared" si="70"/>
        <v>0</v>
      </c>
      <c r="CG102" s="3">
        <f t="shared" si="70"/>
        <v>0</v>
      </c>
      <c r="CH102" s="3">
        <f t="shared" si="70"/>
        <v>0</v>
      </c>
      <c r="CI102" s="3">
        <f t="shared" si="70"/>
        <v>0</v>
      </c>
      <c r="CJ102" s="3">
        <f t="shared" si="70"/>
        <v>0</v>
      </c>
      <c r="CK102" s="3">
        <f t="shared" si="70"/>
        <v>0</v>
      </c>
      <c r="CL102" s="3">
        <f t="shared" si="70"/>
        <v>0</v>
      </c>
      <c r="CM102" s="3">
        <f t="shared" si="70"/>
        <v>0</v>
      </c>
      <c r="CN102" s="3">
        <f t="shared" si="70"/>
        <v>0</v>
      </c>
      <c r="CO102" s="3">
        <f t="shared" si="70"/>
        <v>0</v>
      </c>
      <c r="CP102" s="3">
        <f t="shared" si="70"/>
        <v>0</v>
      </c>
      <c r="CQ102" s="3">
        <f t="shared" si="70"/>
        <v>0</v>
      </c>
      <c r="CR102" s="3">
        <f t="shared" si="70"/>
        <v>0</v>
      </c>
      <c r="CS102" s="3">
        <f t="shared" si="70"/>
        <v>0</v>
      </c>
      <c r="CT102" s="3">
        <f t="shared" si="70"/>
        <v>0</v>
      </c>
      <c r="CU102" s="3">
        <f t="shared" si="70"/>
        <v>0</v>
      </c>
      <c r="CV102" s="3">
        <f t="shared" si="70"/>
        <v>0</v>
      </c>
      <c r="CW102" s="3">
        <f t="shared" si="70"/>
        <v>0</v>
      </c>
      <c r="CX102" s="3">
        <f t="shared" si="70"/>
        <v>0</v>
      </c>
      <c r="CY102" s="3">
        <f t="shared" si="70"/>
        <v>0</v>
      </c>
      <c r="CZ102" s="3">
        <f t="shared" si="70"/>
        <v>0</v>
      </c>
      <c r="DA102" s="3">
        <f t="shared" si="70"/>
        <v>0</v>
      </c>
      <c r="DB102" s="3">
        <f t="shared" si="70"/>
        <v>0</v>
      </c>
      <c r="DC102" s="3">
        <f t="shared" si="70"/>
        <v>0</v>
      </c>
      <c r="DD102" s="3">
        <f t="shared" si="70"/>
        <v>0</v>
      </c>
      <c r="DE102" s="3">
        <f t="shared" si="70"/>
        <v>0</v>
      </c>
      <c r="DF102" s="3">
        <f t="shared" si="70"/>
        <v>0</v>
      </c>
      <c r="DG102" s="3">
        <f t="shared" ref="DG102:DN102" si="71">DG107</f>
        <v>0</v>
      </c>
      <c r="DH102" s="3">
        <f t="shared" si="71"/>
        <v>0</v>
      </c>
      <c r="DI102" s="3">
        <f t="shared" si="71"/>
        <v>0</v>
      </c>
      <c r="DJ102" s="3">
        <f t="shared" si="71"/>
        <v>0</v>
      </c>
      <c r="DK102" s="3">
        <f t="shared" si="71"/>
        <v>0</v>
      </c>
      <c r="DL102" s="3">
        <f t="shared" si="71"/>
        <v>0</v>
      </c>
      <c r="DM102" s="3">
        <f t="shared" si="71"/>
        <v>0</v>
      </c>
      <c r="DN102" s="3">
        <f t="shared" si="71"/>
        <v>0</v>
      </c>
    </row>
    <row r="104" spans="1:206" x14ac:dyDescent="0.2">
      <c r="A104">
        <v>17</v>
      </c>
      <c r="B104">
        <v>1</v>
      </c>
      <c r="C104">
        <f>ROW(SmtRes!A96)</f>
        <v>96</v>
      </c>
      <c r="D104">
        <f>ROW(EtalonRes!A95)</f>
        <v>95</v>
      </c>
      <c r="E104" t="s">
        <v>13</v>
      </c>
      <c r="F104" t="s">
        <v>145</v>
      </c>
      <c r="G104" t="s">
        <v>146</v>
      </c>
      <c r="H104" t="s">
        <v>105</v>
      </c>
      <c r="I104">
        <f>ROUND(0.3/100,9)</f>
        <v>3.0000000000000001E-3</v>
      </c>
      <c r="J104">
        <v>0</v>
      </c>
      <c r="O104">
        <f>ROUND(CP104+GX104,2)</f>
        <v>1099.05</v>
      </c>
      <c r="P104">
        <f>ROUND(CQ104*I104,2)</f>
        <v>1025.95</v>
      </c>
      <c r="Q104">
        <f>ROUND(CR104*I104,2)</f>
        <v>0.05</v>
      </c>
      <c r="R104">
        <f>ROUND(CS104*I104,2)</f>
        <v>0</v>
      </c>
      <c r="S104">
        <f>ROUND(CT104*I104,2)</f>
        <v>73.05</v>
      </c>
      <c r="T104">
        <f>ROUND(CU104*I104,2)</f>
        <v>0</v>
      </c>
      <c r="U104">
        <f>CV104*I104</f>
        <v>0.46575</v>
      </c>
      <c r="V104">
        <f>CW104*I104</f>
        <v>0</v>
      </c>
      <c r="W104">
        <f>ROUND(CX104*I104,2)</f>
        <v>0</v>
      </c>
      <c r="X104">
        <f>ROUND(CY104,2)</f>
        <v>51.14</v>
      </c>
      <c r="Y104">
        <f>ROUND(CZ104,2)</f>
        <v>7.31</v>
      </c>
      <c r="AA104">
        <v>31140108</v>
      </c>
      <c r="AB104">
        <f>ROUND((AC104+AD104+AF104)+GT104,6)</f>
        <v>366347.52000000002</v>
      </c>
      <c r="AC104">
        <f>ROUND((ES104),6)</f>
        <v>341982.33</v>
      </c>
      <c r="AD104">
        <f>ROUND((((ET104)-(EU104))+AE104),6)</f>
        <v>15.78</v>
      </c>
      <c r="AE104">
        <f>ROUND((EU104),6)</f>
        <v>1.63</v>
      </c>
      <c r="AF104">
        <f>ROUND((EV104),6)</f>
        <v>24349.41</v>
      </c>
      <c r="AG104">
        <f>ROUND((AP104),6)</f>
        <v>0</v>
      </c>
      <c r="AH104">
        <f>(EW104)</f>
        <v>155.25</v>
      </c>
      <c r="AI104">
        <f>(EX104)</f>
        <v>0</v>
      </c>
      <c r="AJ104">
        <f>ROUND((AS104),6)</f>
        <v>0</v>
      </c>
      <c r="AK104">
        <v>366347.52000000002</v>
      </c>
      <c r="AL104">
        <v>341982.33</v>
      </c>
      <c r="AM104">
        <v>15.78</v>
      </c>
      <c r="AN104">
        <v>1.63</v>
      </c>
      <c r="AO104">
        <v>24349.41</v>
      </c>
      <c r="AP104">
        <v>0</v>
      </c>
      <c r="AQ104">
        <v>155.25</v>
      </c>
      <c r="AR104">
        <v>0</v>
      </c>
      <c r="AS104">
        <v>0</v>
      </c>
      <c r="AT104">
        <v>70</v>
      </c>
      <c r="AU104">
        <v>10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1</v>
      </c>
      <c r="BD104" t="s">
        <v>0</v>
      </c>
      <c r="BE104" t="s">
        <v>0</v>
      </c>
      <c r="BF104" t="s">
        <v>0</v>
      </c>
      <c r="BG104" t="s">
        <v>0</v>
      </c>
      <c r="BH104">
        <v>0</v>
      </c>
      <c r="BI104">
        <v>4</v>
      </c>
      <c r="BJ104" t="s">
        <v>147</v>
      </c>
      <c r="BM104">
        <v>0</v>
      </c>
      <c r="BN104">
        <v>0</v>
      </c>
      <c r="BO104" t="s">
        <v>0</v>
      </c>
      <c r="BP104">
        <v>0</v>
      </c>
      <c r="BQ104">
        <v>1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0</v>
      </c>
      <c r="BZ104">
        <v>70</v>
      </c>
      <c r="CA104">
        <v>10</v>
      </c>
      <c r="CF104">
        <v>0</v>
      </c>
      <c r="CG104">
        <v>0</v>
      </c>
      <c r="CM104">
        <v>0</v>
      </c>
      <c r="CN104" t="s">
        <v>0</v>
      </c>
      <c r="CO104">
        <v>0</v>
      </c>
      <c r="CP104">
        <f>(P104+Q104+S104)</f>
        <v>1099.05</v>
      </c>
      <c r="CQ104">
        <f>(AC104*BC104*AW104)</f>
        <v>341982.33</v>
      </c>
      <c r="CR104">
        <f>((((ET104)*BB104-(EU104)*BS104)+AE104*BS104)*AV104)</f>
        <v>15.779999999999998</v>
      </c>
      <c r="CS104">
        <f>(AE104*BS104*AV104)</f>
        <v>1.63</v>
      </c>
      <c r="CT104">
        <f>(AF104*BA104*AV104)</f>
        <v>24349.41</v>
      </c>
      <c r="CU104">
        <f>AG104</f>
        <v>0</v>
      </c>
      <c r="CV104">
        <f>(AH104*AV104)</f>
        <v>155.25</v>
      </c>
      <c r="CW104">
        <f>AI104</f>
        <v>0</v>
      </c>
      <c r="CX104">
        <f>AJ104</f>
        <v>0</v>
      </c>
      <c r="CY104">
        <f>((S104*BZ104)/100)</f>
        <v>51.134999999999998</v>
      </c>
      <c r="CZ104">
        <f>((S104*CA104)/100)</f>
        <v>7.3049999999999997</v>
      </c>
      <c r="DC104" t="s">
        <v>0</v>
      </c>
      <c r="DD104" t="s">
        <v>0</v>
      </c>
      <c r="DE104" t="s">
        <v>0</v>
      </c>
      <c r="DF104" t="s">
        <v>0</v>
      </c>
      <c r="DG104" t="s">
        <v>0</v>
      </c>
      <c r="DH104" t="s">
        <v>0</v>
      </c>
      <c r="DI104" t="s">
        <v>0</v>
      </c>
      <c r="DJ104" t="s">
        <v>0</v>
      </c>
      <c r="DK104" t="s">
        <v>0</v>
      </c>
      <c r="DL104" t="s">
        <v>0</v>
      </c>
      <c r="DM104" t="s">
        <v>0</v>
      </c>
      <c r="DN104">
        <v>0</v>
      </c>
      <c r="DO104">
        <v>0</v>
      </c>
      <c r="DP104">
        <v>1</v>
      </c>
      <c r="DQ104">
        <v>1</v>
      </c>
      <c r="DU104">
        <v>1007</v>
      </c>
      <c r="DV104" t="s">
        <v>105</v>
      </c>
      <c r="DW104" t="s">
        <v>105</v>
      </c>
      <c r="DX104">
        <v>100</v>
      </c>
      <c r="EE104">
        <v>30895129</v>
      </c>
      <c r="EF104">
        <v>1</v>
      </c>
      <c r="EG104" t="s">
        <v>18</v>
      </c>
      <c r="EH104">
        <v>0</v>
      </c>
      <c r="EI104" t="s">
        <v>0</v>
      </c>
      <c r="EJ104">
        <v>4</v>
      </c>
      <c r="EK104">
        <v>0</v>
      </c>
      <c r="EL104" t="s">
        <v>19</v>
      </c>
      <c r="EM104" t="s">
        <v>20</v>
      </c>
      <c r="EO104" t="s">
        <v>0</v>
      </c>
      <c r="EQ104">
        <v>0</v>
      </c>
      <c r="ER104">
        <v>366347.52000000002</v>
      </c>
      <c r="ES104">
        <v>341982.33</v>
      </c>
      <c r="ET104">
        <v>15.78</v>
      </c>
      <c r="EU104">
        <v>1.63</v>
      </c>
      <c r="EV104">
        <v>24349.41</v>
      </c>
      <c r="EW104">
        <v>155.25</v>
      </c>
      <c r="EX104">
        <v>0</v>
      </c>
      <c r="EY104">
        <v>0</v>
      </c>
      <c r="FQ104">
        <v>0</v>
      </c>
      <c r="FR104">
        <f>ROUND(IF(AND(BH104=3,BI104=3),P104,0),2)</f>
        <v>0</v>
      </c>
      <c r="FS104">
        <v>0</v>
      </c>
      <c r="FX104">
        <v>70</v>
      </c>
      <c r="FY104">
        <v>10</v>
      </c>
      <c r="GA104" t="s">
        <v>0</v>
      </c>
      <c r="GD104">
        <v>0</v>
      </c>
      <c r="GF104">
        <v>1573864066</v>
      </c>
      <c r="GG104">
        <v>2</v>
      </c>
      <c r="GH104">
        <v>1</v>
      </c>
      <c r="GI104">
        <v>-2</v>
      </c>
      <c r="GJ104">
        <v>0</v>
      </c>
      <c r="GK104">
        <f>ROUND(R104*(R12)/100,2)</f>
        <v>0</v>
      </c>
      <c r="GL104">
        <f>ROUND(IF(AND(BH104=3,BI104=3,FS104&lt;&gt;0),P104,0),2)</f>
        <v>0</v>
      </c>
      <c r="GM104">
        <f>O104+X104+Y104+GK104</f>
        <v>1157.5</v>
      </c>
      <c r="GN104">
        <f>ROUND(IF(OR(BI104=0,BI104=1),O104+X104+Y104+GK104-GX104,0),2)</f>
        <v>0</v>
      </c>
      <c r="GO104">
        <f>ROUND(IF(BI104=2,O104+X104+Y104+GK104-GX104,0),2)</f>
        <v>0</v>
      </c>
      <c r="GP104">
        <f>ROUND(IF(BI104=4,O104+X104+Y104+GK104,GX104),2)</f>
        <v>1157.5</v>
      </c>
      <c r="GT104">
        <v>0</v>
      </c>
      <c r="GU104">
        <v>1</v>
      </c>
      <c r="GV104">
        <v>0</v>
      </c>
      <c r="GW104">
        <v>0</v>
      </c>
      <c r="GX104">
        <f>ROUND(GT104*GU104*I104,2)</f>
        <v>0</v>
      </c>
    </row>
    <row r="105" spans="1:206" x14ac:dyDescent="0.2">
      <c r="A105">
        <v>17</v>
      </c>
      <c r="B105">
        <v>1</v>
      </c>
      <c r="C105">
        <f>ROW(SmtRes!A99)</f>
        <v>99</v>
      </c>
      <c r="D105">
        <f>ROW(EtalonRes!A98)</f>
        <v>98</v>
      </c>
      <c r="E105" t="s">
        <v>21</v>
      </c>
      <c r="F105" t="s">
        <v>148</v>
      </c>
      <c r="G105" t="s">
        <v>149</v>
      </c>
      <c r="H105" t="s">
        <v>150</v>
      </c>
      <c r="I105">
        <v>1.4999999999999999E-2</v>
      </c>
      <c r="J105">
        <v>0</v>
      </c>
      <c r="O105">
        <f>ROUND(CP105+GX105,2)</f>
        <v>575.29</v>
      </c>
      <c r="P105">
        <f>ROUND(CQ105*I105,2)</f>
        <v>537.89</v>
      </c>
      <c r="Q105">
        <f>ROUND(CR105*I105,2)</f>
        <v>0</v>
      </c>
      <c r="R105">
        <f>ROUND(CS105*I105,2)</f>
        <v>0</v>
      </c>
      <c r="S105">
        <f>ROUND(CT105*I105,2)</f>
        <v>37.4</v>
      </c>
      <c r="T105">
        <f>ROUND(CU105*I105,2)</f>
        <v>0</v>
      </c>
      <c r="U105">
        <f>CV105*I105</f>
        <v>0.2001</v>
      </c>
      <c r="V105">
        <f>CW105*I105</f>
        <v>0</v>
      </c>
      <c r="W105">
        <f>ROUND(CX105*I105,2)</f>
        <v>0</v>
      </c>
      <c r="X105">
        <f>ROUND(CY105,2)</f>
        <v>26.18</v>
      </c>
      <c r="Y105">
        <f>ROUND(CZ105,2)</f>
        <v>3.74</v>
      </c>
      <c r="AA105">
        <v>31140108</v>
      </c>
      <c r="AB105">
        <f>ROUND((AC105+AD105+AF105)+GT105,6)</f>
        <v>38352.75</v>
      </c>
      <c r="AC105">
        <f>ROUND((ES105),6)</f>
        <v>35859.24</v>
      </c>
      <c r="AD105">
        <f>ROUND((((ET105)-(EU105))+AE105),6)</f>
        <v>0</v>
      </c>
      <c r="AE105">
        <f>ROUND((EU105),6)</f>
        <v>0</v>
      </c>
      <c r="AF105">
        <f>ROUND((EV105),6)</f>
        <v>2493.5100000000002</v>
      </c>
      <c r="AG105">
        <f>ROUND((AP105),6)</f>
        <v>0</v>
      </c>
      <c r="AH105">
        <f>(EW105)</f>
        <v>13.34</v>
      </c>
      <c r="AI105">
        <f>(EX105)</f>
        <v>0</v>
      </c>
      <c r="AJ105">
        <f>ROUND((AS105),6)</f>
        <v>0</v>
      </c>
      <c r="AK105">
        <v>38352.75</v>
      </c>
      <c r="AL105">
        <v>35859.24</v>
      </c>
      <c r="AM105">
        <v>0</v>
      </c>
      <c r="AN105">
        <v>0</v>
      </c>
      <c r="AO105">
        <v>2493.5100000000002</v>
      </c>
      <c r="AP105">
        <v>0</v>
      </c>
      <c r="AQ105">
        <v>13.34</v>
      </c>
      <c r="AR105">
        <v>0</v>
      </c>
      <c r="AS105">
        <v>0</v>
      </c>
      <c r="AT105">
        <v>70</v>
      </c>
      <c r="AU105">
        <v>10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1</v>
      </c>
      <c r="BD105" t="s">
        <v>0</v>
      </c>
      <c r="BE105" t="s">
        <v>0</v>
      </c>
      <c r="BF105" t="s">
        <v>0</v>
      </c>
      <c r="BG105" t="s">
        <v>0</v>
      </c>
      <c r="BH105">
        <v>0</v>
      </c>
      <c r="BI105">
        <v>4</v>
      </c>
      <c r="BJ105" t="s">
        <v>151</v>
      </c>
      <c r="BM105">
        <v>0</v>
      </c>
      <c r="BN105">
        <v>0</v>
      </c>
      <c r="BO105" t="s">
        <v>0</v>
      </c>
      <c r="BP105">
        <v>0</v>
      </c>
      <c r="BQ105">
        <v>1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0</v>
      </c>
      <c r="BZ105">
        <v>70</v>
      </c>
      <c r="CA105">
        <v>10</v>
      </c>
      <c r="CF105">
        <v>0</v>
      </c>
      <c r="CG105">
        <v>0</v>
      </c>
      <c r="CM105">
        <v>0</v>
      </c>
      <c r="CN105" t="s">
        <v>0</v>
      </c>
      <c r="CO105">
        <v>0</v>
      </c>
      <c r="CP105">
        <f>(P105+Q105+S105)</f>
        <v>575.29</v>
      </c>
      <c r="CQ105">
        <f>(AC105*BC105*AW105)</f>
        <v>35859.24</v>
      </c>
      <c r="CR105">
        <f>((((ET105)*BB105-(EU105)*BS105)+AE105*BS105)*AV105)</f>
        <v>0</v>
      </c>
      <c r="CS105">
        <f>(AE105*BS105*AV105)</f>
        <v>0</v>
      </c>
      <c r="CT105">
        <f>(AF105*BA105*AV105)</f>
        <v>2493.5100000000002</v>
      </c>
      <c r="CU105">
        <f>AG105</f>
        <v>0</v>
      </c>
      <c r="CV105">
        <f>(AH105*AV105)</f>
        <v>13.34</v>
      </c>
      <c r="CW105">
        <f>AI105</f>
        <v>0</v>
      </c>
      <c r="CX105">
        <f>AJ105</f>
        <v>0</v>
      </c>
      <c r="CY105">
        <f>((S105*BZ105)/100)</f>
        <v>26.18</v>
      </c>
      <c r="CZ105">
        <f>((S105*CA105)/100)</f>
        <v>3.74</v>
      </c>
      <c r="DC105" t="s">
        <v>0</v>
      </c>
      <c r="DD105" t="s">
        <v>0</v>
      </c>
      <c r="DE105" t="s">
        <v>0</v>
      </c>
      <c r="DF105" t="s">
        <v>0</v>
      </c>
      <c r="DG105" t="s">
        <v>0</v>
      </c>
      <c r="DH105" t="s">
        <v>0</v>
      </c>
      <c r="DI105" t="s">
        <v>0</v>
      </c>
      <c r="DJ105" t="s">
        <v>0</v>
      </c>
      <c r="DK105" t="s">
        <v>0</v>
      </c>
      <c r="DL105" t="s">
        <v>0</v>
      </c>
      <c r="DM105" t="s">
        <v>0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150</v>
      </c>
      <c r="DW105" t="s">
        <v>150</v>
      </c>
      <c r="DX105">
        <v>1000</v>
      </c>
      <c r="EE105">
        <v>30895129</v>
      </c>
      <c r="EF105">
        <v>1</v>
      </c>
      <c r="EG105" t="s">
        <v>18</v>
      </c>
      <c r="EH105">
        <v>0</v>
      </c>
      <c r="EI105" t="s">
        <v>0</v>
      </c>
      <c r="EJ105">
        <v>4</v>
      </c>
      <c r="EK105">
        <v>0</v>
      </c>
      <c r="EL105" t="s">
        <v>19</v>
      </c>
      <c r="EM105" t="s">
        <v>20</v>
      </c>
      <c r="EO105" t="s">
        <v>0</v>
      </c>
      <c r="EQ105">
        <v>0</v>
      </c>
      <c r="ER105">
        <v>38352.75</v>
      </c>
      <c r="ES105">
        <v>35859.24</v>
      </c>
      <c r="ET105">
        <v>0</v>
      </c>
      <c r="EU105">
        <v>0</v>
      </c>
      <c r="EV105">
        <v>2493.5100000000002</v>
      </c>
      <c r="EW105">
        <v>13.34</v>
      </c>
      <c r="EX105">
        <v>0</v>
      </c>
      <c r="EY105">
        <v>0</v>
      </c>
      <c r="FQ105">
        <v>0</v>
      </c>
      <c r="FR105">
        <f>ROUND(IF(AND(BH105=3,BI105=3),P105,0),2)</f>
        <v>0</v>
      </c>
      <c r="FS105">
        <v>0</v>
      </c>
      <c r="FX105">
        <v>70</v>
      </c>
      <c r="FY105">
        <v>10</v>
      </c>
      <c r="GA105" t="s">
        <v>0</v>
      </c>
      <c r="GD105">
        <v>0</v>
      </c>
      <c r="GF105">
        <v>800225647</v>
      </c>
      <c r="GG105">
        <v>2</v>
      </c>
      <c r="GH105">
        <v>1</v>
      </c>
      <c r="GI105">
        <v>-2</v>
      </c>
      <c r="GJ105">
        <v>0</v>
      </c>
      <c r="GK105">
        <f>ROUND(R105*(R12)/100,2)</f>
        <v>0</v>
      </c>
      <c r="GL105">
        <f>ROUND(IF(AND(BH105=3,BI105=3,FS105&lt;&gt;0),P105,0),2)</f>
        <v>0</v>
      </c>
      <c r="GM105">
        <f>O105+X105+Y105+GK105</f>
        <v>605.20999999999992</v>
      </c>
      <c r="GN105">
        <f>ROUND(IF(OR(BI105=0,BI105=1),O105+X105+Y105+GK105-GX105,0),2)</f>
        <v>0</v>
      </c>
      <c r="GO105">
        <f>ROUND(IF(BI105=2,O105+X105+Y105+GK105-GX105,0),2)</f>
        <v>0</v>
      </c>
      <c r="GP105">
        <f>ROUND(IF(BI105=4,O105+X105+Y105+GK105,GX105),2)</f>
        <v>605.21</v>
      </c>
      <c r="GT105">
        <v>0</v>
      </c>
      <c r="GU105">
        <v>1</v>
      </c>
      <c r="GV105">
        <v>0</v>
      </c>
      <c r="GW105">
        <v>0</v>
      </c>
      <c r="GX105">
        <f>ROUND(GT105*GU105*I105,2)</f>
        <v>0</v>
      </c>
    </row>
    <row r="107" spans="1:206" x14ac:dyDescent="0.2">
      <c r="A107" s="2">
        <v>51</v>
      </c>
      <c r="B107" s="2">
        <f>B100</f>
        <v>1</v>
      </c>
      <c r="C107" s="2">
        <f>A100</f>
        <v>5</v>
      </c>
      <c r="D107" s="2">
        <f>ROW(A100)</f>
        <v>100</v>
      </c>
      <c r="E107" s="2"/>
      <c r="F107" s="2" t="str">
        <f>IF(F100&lt;&gt;"",F100,"")</f>
        <v>Новый подраздел</v>
      </c>
      <c r="G107" s="2" t="str">
        <f>IF(G100&lt;&gt;"",G100,"")</f>
        <v>Ремонтные работы</v>
      </c>
      <c r="H107" s="2"/>
      <c r="I107" s="2"/>
      <c r="J107" s="2"/>
      <c r="K107" s="2"/>
      <c r="L107" s="2"/>
      <c r="M107" s="2"/>
      <c r="N107" s="2"/>
      <c r="O107" s="2">
        <f t="shared" ref="O107:T107" si="72">ROUND(AB107,2)</f>
        <v>1674.34</v>
      </c>
      <c r="P107" s="2">
        <f t="shared" si="72"/>
        <v>1563.84</v>
      </c>
      <c r="Q107" s="2">
        <f t="shared" si="72"/>
        <v>0.05</v>
      </c>
      <c r="R107" s="2">
        <f t="shared" si="72"/>
        <v>0</v>
      </c>
      <c r="S107" s="2">
        <f t="shared" si="72"/>
        <v>110.45</v>
      </c>
      <c r="T107" s="2">
        <f t="shared" si="72"/>
        <v>0</v>
      </c>
      <c r="U107" s="2">
        <f>AH107</f>
        <v>0.66585000000000005</v>
      </c>
      <c r="V107" s="2">
        <f>AI107</f>
        <v>0</v>
      </c>
      <c r="W107" s="2">
        <f>ROUND(AJ107,2)</f>
        <v>0</v>
      </c>
      <c r="X107" s="2">
        <f>ROUND(AK107,2)</f>
        <v>77.319999999999993</v>
      </c>
      <c r="Y107" s="2">
        <f>ROUND(AL107,2)</f>
        <v>11.05</v>
      </c>
      <c r="Z107" s="2"/>
      <c r="AA107" s="2"/>
      <c r="AB107" s="2">
        <f>ROUND(SUMIF(AA104:AA105,"=31140108",O104:O105),2)</f>
        <v>1674.34</v>
      </c>
      <c r="AC107" s="2">
        <f>ROUND(SUMIF(AA104:AA105,"=31140108",P104:P105),2)</f>
        <v>1563.84</v>
      </c>
      <c r="AD107" s="2">
        <f>ROUND(SUMIF(AA104:AA105,"=31140108",Q104:Q105),2)</f>
        <v>0.05</v>
      </c>
      <c r="AE107" s="2">
        <f>ROUND(SUMIF(AA104:AA105,"=31140108",R104:R105),2)</f>
        <v>0</v>
      </c>
      <c r="AF107" s="2">
        <f>ROUND(SUMIF(AA104:AA105,"=31140108",S104:S105),2)</f>
        <v>110.45</v>
      </c>
      <c r="AG107" s="2">
        <f>ROUND(SUMIF(AA104:AA105,"=31140108",T104:T105),2)</f>
        <v>0</v>
      </c>
      <c r="AH107" s="2">
        <f>SUMIF(AA104:AA105,"=31140108",U104:U105)</f>
        <v>0.66585000000000005</v>
      </c>
      <c r="AI107" s="2">
        <f>SUMIF(AA104:AA105,"=31140108",V104:V105)</f>
        <v>0</v>
      </c>
      <c r="AJ107" s="2">
        <f>ROUND(SUMIF(AA104:AA105,"=31140108",W104:W105),2)</f>
        <v>0</v>
      </c>
      <c r="AK107" s="2">
        <f>ROUND(SUMIF(AA104:AA105,"=31140108",X104:X105),2)</f>
        <v>77.319999999999993</v>
      </c>
      <c r="AL107" s="2">
        <f>ROUND(SUMIF(AA104:AA105,"=31140108",Y104:Y105),2)</f>
        <v>11.05</v>
      </c>
      <c r="AM107" s="2"/>
      <c r="AN107" s="2"/>
      <c r="AO107" s="2">
        <f t="shared" ref="AO107:AZ107" si="73">ROUND(BB107,2)</f>
        <v>0</v>
      </c>
      <c r="AP107" s="2">
        <f t="shared" si="73"/>
        <v>0</v>
      </c>
      <c r="AQ107" s="2">
        <f t="shared" si="73"/>
        <v>0</v>
      </c>
      <c r="AR107" s="2">
        <f t="shared" si="73"/>
        <v>1762.71</v>
      </c>
      <c r="AS107" s="2">
        <f t="shared" si="73"/>
        <v>0</v>
      </c>
      <c r="AT107" s="2">
        <f t="shared" si="73"/>
        <v>0</v>
      </c>
      <c r="AU107" s="2">
        <f t="shared" si="73"/>
        <v>1762.71</v>
      </c>
      <c r="AV107" s="2">
        <f t="shared" si="73"/>
        <v>1563.84</v>
      </c>
      <c r="AW107" s="2">
        <f t="shared" si="73"/>
        <v>1563.84</v>
      </c>
      <c r="AX107" s="2">
        <f t="shared" si="73"/>
        <v>0</v>
      </c>
      <c r="AY107" s="2">
        <f t="shared" si="73"/>
        <v>1563.84</v>
      </c>
      <c r="AZ107" s="2">
        <f t="shared" si="73"/>
        <v>0</v>
      </c>
      <c r="BA107" s="2"/>
      <c r="BB107" s="2">
        <f>ROUND(SUMIF(AA104:AA105,"=31140108",FQ104:FQ105),2)</f>
        <v>0</v>
      </c>
      <c r="BC107" s="2">
        <f>ROUND(SUMIF(AA104:AA105,"=31140108",FR104:FR105),2)</f>
        <v>0</v>
      </c>
      <c r="BD107" s="2">
        <f>ROUND(SUMIF(AA104:AA105,"=31140108",GL104:GL105),2)</f>
        <v>0</v>
      </c>
      <c r="BE107" s="2">
        <f>ROUND(SUMIF(AA104:AA105,"=31140108",GM104:GM105),2)</f>
        <v>1762.71</v>
      </c>
      <c r="BF107" s="2">
        <f>ROUND(SUMIF(AA104:AA105,"=31140108",GN104:GN105),2)</f>
        <v>0</v>
      </c>
      <c r="BG107" s="2">
        <f>ROUND(SUMIF(AA104:AA105,"=31140108",GO104:GO105),2)</f>
        <v>0</v>
      </c>
      <c r="BH107" s="2">
        <f>ROUND(SUMIF(AA104:AA105,"=31140108",GP104:GP105),2)</f>
        <v>1762.71</v>
      </c>
      <c r="BI107" s="2">
        <f>AC107-BB107</f>
        <v>1563.84</v>
      </c>
      <c r="BJ107" s="2">
        <f>AC107-BC107</f>
        <v>1563.84</v>
      </c>
      <c r="BK107" s="2">
        <f>BB107-BD107</f>
        <v>0</v>
      </c>
      <c r="BL107" s="2">
        <f>AC107-BB107-BC107+BD107</f>
        <v>1563.84</v>
      </c>
      <c r="BM107" s="2">
        <f>BC107-BD107</f>
        <v>0</v>
      </c>
      <c r="BN107" s="2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>
        <v>0</v>
      </c>
    </row>
    <row r="109" spans="1:206" x14ac:dyDescent="0.2">
      <c r="A109" s="4">
        <v>50</v>
      </c>
      <c r="B109" s="4">
        <v>0</v>
      </c>
      <c r="C109" s="4">
        <v>0</v>
      </c>
      <c r="D109" s="4">
        <v>1</v>
      </c>
      <c r="E109" s="4">
        <v>201</v>
      </c>
      <c r="F109" s="4">
        <f>ROUND(Source!O107,O109)</f>
        <v>1674.34</v>
      </c>
      <c r="G109" s="4" t="s">
        <v>107</v>
      </c>
      <c r="H109" s="4" t="s">
        <v>108</v>
      </c>
      <c r="I109" s="4"/>
      <c r="J109" s="4"/>
      <c r="K109" s="4">
        <v>201</v>
      </c>
      <c r="L109" s="4">
        <v>1</v>
      </c>
      <c r="M109" s="4">
        <v>3</v>
      </c>
      <c r="N109" s="4" t="s">
        <v>0</v>
      </c>
      <c r="O109" s="4">
        <v>2</v>
      </c>
      <c r="P109" s="4"/>
    </row>
    <row r="110" spans="1:206" x14ac:dyDescent="0.2">
      <c r="A110" s="4">
        <v>50</v>
      </c>
      <c r="B110" s="4">
        <v>0</v>
      </c>
      <c r="C110" s="4">
        <v>0</v>
      </c>
      <c r="D110" s="4">
        <v>1</v>
      </c>
      <c r="E110" s="4">
        <v>202</v>
      </c>
      <c r="F110" s="4">
        <f>ROUND(Source!P107,O110)</f>
        <v>1563.84</v>
      </c>
      <c r="G110" s="4" t="s">
        <v>109</v>
      </c>
      <c r="H110" s="4" t="s">
        <v>110</v>
      </c>
      <c r="I110" s="4"/>
      <c r="J110" s="4"/>
      <c r="K110" s="4">
        <v>202</v>
      </c>
      <c r="L110" s="4">
        <v>2</v>
      </c>
      <c r="M110" s="4">
        <v>3</v>
      </c>
      <c r="N110" s="4" t="s">
        <v>0</v>
      </c>
      <c r="O110" s="4">
        <v>2</v>
      </c>
      <c r="P110" s="4"/>
    </row>
    <row r="111" spans="1:206" x14ac:dyDescent="0.2">
      <c r="A111" s="4">
        <v>50</v>
      </c>
      <c r="B111" s="4">
        <v>0</v>
      </c>
      <c r="C111" s="4">
        <v>0</v>
      </c>
      <c r="D111" s="4">
        <v>1</v>
      </c>
      <c r="E111" s="4">
        <v>222</v>
      </c>
      <c r="F111" s="4">
        <f>ROUND(Source!AO107,O111)</f>
        <v>0</v>
      </c>
      <c r="G111" s="4" t="s">
        <v>111</v>
      </c>
      <c r="H111" s="4" t="s">
        <v>112</v>
      </c>
      <c r="I111" s="4"/>
      <c r="J111" s="4"/>
      <c r="K111" s="4">
        <v>222</v>
      </c>
      <c r="L111" s="4">
        <v>3</v>
      </c>
      <c r="M111" s="4">
        <v>3</v>
      </c>
      <c r="N111" s="4" t="s">
        <v>0</v>
      </c>
      <c r="O111" s="4">
        <v>2</v>
      </c>
      <c r="P111" s="4"/>
    </row>
    <row r="112" spans="1:206" x14ac:dyDescent="0.2">
      <c r="A112" s="4">
        <v>50</v>
      </c>
      <c r="B112" s="4">
        <v>0</v>
      </c>
      <c r="C112" s="4">
        <v>0</v>
      </c>
      <c r="D112" s="4">
        <v>1</v>
      </c>
      <c r="E112" s="4">
        <v>216</v>
      </c>
      <c r="F112" s="4">
        <f>ROUND(Source!AP107,O112)</f>
        <v>0</v>
      </c>
      <c r="G112" s="4" t="s">
        <v>113</v>
      </c>
      <c r="H112" s="4" t="s">
        <v>114</v>
      </c>
      <c r="I112" s="4"/>
      <c r="J112" s="4"/>
      <c r="K112" s="4">
        <v>216</v>
      </c>
      <c r="L112" s="4">
        <v>4</v>
      </c>
      <c r="M112" s="4">
        <v>3</v>
      </c>
      <c r="N112" s="4" t="s">
        <v>0</v>
      </c>
      <c r="O112" s="4">
        <v>2</v>
      </c>
      <c r="P112" s="4"/>
    </row>
    <row r="113" spans="1:118" x14ac:dyDescent="0.2">
      <c r="A113" s="4">
        <v>50</v>
      </c>
      <c r="B113" s="4">
        <v>0</v>
      </c>
      <c r="C113" s="4">
        <v>0</v>
      </c>
      <c r="D113" s="4">
        <v>1</v>
      </c>
      <c r="E113" s="4">
        <v>223</v>
      </c>
      <c r="F113" s="4">
        <f>ROUND(Source!AQ107,O113)</f>
        <v>0</v>
      </c>
      <c r="G113" s="4" t="s">
        <v>115</v>
      </c>
      <c r="H113" s="4" t="s">
        <v>116</v>
      </c>
      <c r="I113" s="4"/>
      <c r="J113" s="4"/>
      <c r="K113" s="4">
        <v>223</v>
      </c>
      <c r="L113" s="4">
        <v>5</v>
      </c>
      <c r="M113" s="4">
        <v>3</v>
      </c>
      <c r="N113" s="4" t="s">
        <v>0</v>
      </c>
      <c r="O113" s="4">
        <v>2</v>
      </c>
      <c r="P113" s="4"/>
    </row>
    <row r="114" spans="1:118" x14ac:dyDescent="0.2">
      <c r="A114" s="4">
        <v>50</v>
      </c>
      <c r="B114" s="4">
        <v>0</v>
      </c>
      <c r="C114" s="4">
        <v>0</v>
      </c>
      <c r="D114" s="4">
        <v>1</v>
      </c>
      <c r="E114" s="4">
        <v>203</v>
      </c>
      <c r="F114" s="4">
        <f>ROUND(Source!Q107,O114)</f>
        <v>0.05</v>
      </c>
      <c r="G114" s="4" t="s">
        <v>117</v>
      </c>
      <c r="H114" s="4" t="s">
        <v>118</v>
      </c>
      <c r="I114" s="4"/>
      <c r="J114" s="4"/>
      <c r="K114" s="4">
        <v>203</v>
      </c>
      <c r="L114" s="4">
        <v>6</v>
      </c>
      <c r="M114" s="4">
        <v>3</v>
      </c>
      <c r="N114" s="4" t="s">
        <v>0</v>
      </c>
      <c r="O114" s="4">
        <v>2</v>
      </c>
      <c r="P114" s="4"/>
    </row>
    <row r="115" spans="1:118" x14ac:dyDescent="0.2">
      <c r="A115" s="4">
        <v>50</v>
      </c>
      <c r="B115" s="4">
        <v>0</v>
      </c>
      <c r="C115" s="4">
        <v>0</v>
      </c>
      <c r="D115" s="4">
        <v>1</v>
      </c>
      <c r="E115" s="4">
        <v>204</v>
      </c>
      <c r="F115" s="4">
        <f>ROUND(Source!R107,O115)</f>
        <v>0</v>
      </c>
      <c r="G115" s="4" t="s">
        <v>119</v>
      </c>
      <c r="H115" s="4" t="s">
        <v>120</v>
      </c>
      <c r="I115" s="4"/>
      <c r="J115" s="4"/>
      <c r="K115" s="4">
        <v>204</v>
      </c>
      <c r="L115" s="4">
        <v>7</v>
      </c>
      <c r="M115" s="4">
        <v>3</v>
      </c>
      <c r="N115" s="4" t="s">
        <v>0</v>
      </c>
      <c r="O115" s="4">
        <v>2</v>
      </c>
      <c r="P115" s="4"/>
    </row>
    <row r="116" spans="1:118" x14ac:dyDescent="0.2">
      <c r="A116" s="4">
        <v>50</v>
      </c>
      <c r="B116" s="4">
        <v>0</v>
      </c>
      <c r="C116" s="4">
        <v>0</v>
      </c>
      <c r="D116" s="4">
        <v>1</v>
      </c>
      <c r="E116" s="4">
        <v>205</v>
      </c>
      <c r="F116" s="4">
        <f>ROUND(Source!S107,O116)</f>
        <v>110.45</v>
      </c>
      <c r="G116" s="4" t="s">
        <v>121</v>
      </c>
      <c r="H116" s="4" t="s">
        <v>122</v>
      </c>
      <c r="I116" s="4"/>
      <c r="J116" s="4"/>
      <c r="K116" s="4">
        <v>205</v>
      </c>
      <c r="L116" s="4">
        <v>8</v>
      </c>
      <c r="M116" s="4">
        <v>3</v>
      </c>
      <c r="N116" s="4" t="s">
        <v>0</v>
      </c>
      <c r="O116" s="4">
        <v>2</v>
      </c>
      <c r="P116" s="4"/>
    </row>
    <row r="117" spans="1:118" x14ac:dyDescent="0.2">
      <c r="A117" s="4">
        <v>50</v>
      </c>
      <c r="B117" s="4">
        <v>0</v>
      </c>
      <c r="C117" s="4">
        <v>0</v>
      </c>
      <c r="D117" s="4">
        <v>1</v>
      </c>
      <c r="E117" s="4">
        <v>214</v>
      </c>
      <c r="F117" s="4">
        <f>ROUND(Source!AS107,O117)</f>
        <v>0</v>
      </c>
      <c r="G117" s="4" t="s">
        <v>123</v>
      </c>
      <c r="H117" s="4" t="s">
        <v>124</v>
      </c>
      <c r="I117" s="4"/>
      <c r="J117" s="4"/>
      <c r="K117" s="4">
        <v>214</v>
      </c>
      <c r="L117" s="4">
        <v>9</v>
      </c>
      <c r="M117" s="4">
        <v>3</v>
      </c>
      <c r="N117" s="4" t="s">
        <v>0</v>
      </c>
      <c r="O117" s="4">
        <v>2</v>
      </c>
      <c r="P117" s="4"/>
    </row>
    <row r="118" spans="1:118" x14ac:dyDescent="0.2">
      <c r="A118" s="4">
        <v>50</v>
      </c>
      <c r="B118" s="4">
        <v>0</v>
      </c>
      <c r="C118" s="4">
        <v>0</v>
      </c>
      <c r="D118" s="4">
        <v>1</v>
      </c>
      <c r="E118" s="4">
        <v>215</v>
      </c>
      <c r="F118" s="4">
        <f>ROUND(Source!AT107,O118)</f>
        <v>0</v>
      </c>
      <c r="G118" s="4" t="s">
        <v>125</v>
      </c>
      <c r="H118" s="4" t="s">
        <v>126</v>
      </c>
      <c r="I118" s="4"/>
      <c r="J118" s="4"/>
      <c r="K118" s="4">
        <v>215</v>
      </c>
      <c r="L118" s="4">
        <v>10</v>
      </c>
      <c r="M118" s="4">
        <v>3</v>
      </c>
      <c r="N118" s="4" t="s">
        <v>0</v>
      </c>
      <c r="O118" s="4">
        <v>2</v>
      </c>
      <c r="P118" s="4"/>
    </row>
    <row r="119" spans="1:118" x14ac:dyDescent="0.2">
      <c r="A119" s="4">
        <v>50</v>
      </c>
      <c r="B119" s="4">
        <v>0</v>
      </c>
      <c r="C119" s="4">
        <v>0</v>
      </c>
      <c r="D119" s="4">
        <v>1</v>
      </c>
      <c r="E119" s="4">
        <v>217</v>
      </c>
      <c r="F119" s="4">
        <f>ROUND(Source!AU107,O119)</f>
        <v>1762.71</v>
      </c>
      <c r="G119" s="4" t="s">
        <v>127</v>
      </c>
      <c r="H119" s="4" t="s">
        <v>128</v>
      </c>
      <c r="I119" s="4"/>
      <c r="J119" s="4"/>
      <c r="K119" s="4">
        <v>217</v>
      </c>
      <c r="L119" s="4">
        <v>11</v>
      </c>
      <c r="M119" s="4">
        <v>3</v>
      </c>
      <c r="N119" s="4" t="s">
        <v>0</v>
      </c>
      <c r="O119" s="4">
        <v>2</v>
      </c>
      <c r="P119" s="4"/>
    </row>
    <row r="120" spans="1:118" x14ac:dyDescent="0.2">
      <c r="A120" s="4">
        <v>50</v>
      </c>
      <c r="B120" s="4">
        <v>0</v>
      </c>
      <c r="C120" s="4">
        <v>0</v>
      </c>
      <c r="D120" s="4">
        <v>1</v>
      </c>
      <c r="E120" s="4">
        <v>206</v>
      </c>
      <c r="F120" s="4">
        <f>ROUND(Source!T107,O120)</f>
        <v>0</v>
      </c>
      <c r="G120" s="4" t="s">
        <v>129</v>
      </c>
      <c r="H120" s="4" t="s">
        <v>130</v>
      </c>
      <c r="I120" s="4"/>
      <c r="J120" s="4"/>
      <c r="K120" s="4">
        <v>206</v>
      </c>
      <c r="L120" s="4">
        <v>12</v>
      </c>
      <c r="M120" s="4">
        <v>3</v>
      </c>
      <c r="N120" s="4" t="s">
        <v>0</v>
      </c>
      <c r="O120" s="4">
        <v>2</v>
      </c>
      <c r="P120" s="4"/>
    </row>
    <row r="121" spans="1:118" x14ac:dyDescent="0.2">
      <c r="A121" s="4">
        <v>50</v>
      </c>
      <c r="B121" s="4">
        <v>0</v>
      </c>
      <c r="C121" s="4">
        <v>0</v>
      </c>
      <c r="D121" s="4">
        <v>1</v>
      </c>
      <c r="E121" s="4">
        <v>207</v>
      </c>
      <c r="F121" s="4">
        <f>Source!U107</f>
        <v>0.66585000000000005</v>
      </c>
      <c r="G121" s="4" t="s">
        <v>131</v>
      </c>
      <c r="H121" s="4" t="s">
        <v>132</v>
      </c>
      <c r="I121" s="4"/>
      <c r="J121" s="4"/>
      <c r="K121" s="4">
        <v>207</v>
      </c>
      <c r="L121" s="4">
        <v>13</v>
      </c>
      <c r="M121" s="4">
        <v>3</v>
      </c>
      <c r="N121" s="4" t="s">
        <v>0</v>
      </c>
      <c r="O121" s="4">
        <v>-1</v>
      </c>
      <c r="P121" s="4"/>
    </row>
    <row r="122" spans="1:118" x14ac:dyDescent="0.2">
      <c r="A122" s="4">
        <v>50</v>
      </c>
      <c r="B122" s="4">
        <v>0</v>
      </c>
      <c r="C122" s="4">
        <v>0</v>
      </c>
      <c r="D122" s="4">
        <v>1</v>
      </c>
      <c r="E122" s="4">
        <v>208</v>
      </c>
      <c r="F122" s="4">
        <f>Source!V107</f>
        <v>0</v>
      </c>
      <c r="G122" s="4" t="s">
        <v>133</v>
      </c>
      <c r="H122" s="4" t="s">
        <v>134</v>
      </c>
      <c r="I122" s="4"/>
      <c r="J122" s="4"/>
      <c r="K122" s="4">
        <v>208</v>
      </c>
      <c r="L122" s="4">
        <v>14</v>
      </c>
      <c r="M122" s="4">
        <v>3</v>
      </c>
      <c r="N122" s="4" t="s">
        <v>0</v>
      </c>
      <c r="O122" s="4">
        <v>-1</v>
      </c>
      <c r="P122" s="4"/>
    </row>
    <row r="123" spans="1:118" x14ac:dyDescent="0.2">
      <c r="A123" s="4">
        <v>50</v>
      </c>
      <c r="B123" s="4">
        <v>0</v>
      </c>
      <c r="C123" s="4">
        <v>0</v>
      </c>
      <c r="D123" s="4">
        <v>1</v>
      </c>
      <c r="E123" s="4">
        <v>209</v>
      </c>
      <c r="F123" s="4">
        <f>ROUND(Source!W107,O123)</f>
        <v>0</v>
      </c>
      <c r="G123" s="4" t="s">
        <v>135</v>
      </c>
      <c r="H123" s="4" t="s">
        <v>136</v>
      </c>
      <c r="I123" s="4"/>
      <c r="J123" s="4"/>
      <c r="K123" s="4">
        <v>209</v>
      </c>
      <c r="L123" s="4">
        <v>15</v>
      </c>
      <c r="M123" s="4">
        <v>3</v>
      </c>
      <c r="N123" s="4" t="s">
        <v>0</v>
      </c>
      <c r="O123" s="4">
        <v>2</v>
      </c>
      <c r="P123" s="4"/>
    </row>
    <row r="124" spans="1:118" x14ac:dyDescent="0.2">
      <c r="A124" s="4">
        <v>50</v>
      </c>
      <c r="B124" s="4">
        <v>0</v>
      </c>
      <c r="C124" s="4">
        <v>0</v>
      </c>
      <c r="D124" s="4">
        <v>1</v>
      </c>
      <c r="E124" s="4">
        <v>210</v>
      </c>
      <c r="F124" s="4">
        <f>ROUND(Source!X107,O124)</f>
        <v>77.319999999999993</v>
      </c>
      <c r="G124" s="4" t="s">
        <v>137</v>
      </c>
      <c r="H124" s="4" t="s">
        <v>138</v>
      </c>
      <c r="I124" s="4"/>
      <c r="J124" s="4"/>
      <c r="K124" s="4">
        <v>210</v>
      </c>
      <c r="L124" s="4">
        <v>16</v>
      </c>
      <c r="M124" s="4">
        <v>3</v>
      </c>
      <c r="N124" s="4" t="s">
        <v>0</v>
      </c>
      <c r="O124" s="4">
        <v>2</v>
      </c>
      <c r="P124" s="4"/>
    </row>
    <row r="125" spans="1:118" x14ac:dyDescent="0.2">
      <c r="A125" s="4">
        <v>50</v>
      </c>
      <c r="B125" s="4">
        <v>0</v>
      </c>
      <c r="C125" s="4">
        <v>0</v>
      </c>
      <c r="D125" s="4">
        <v>1</v>
      </c>
      <c r="E125" s="4">
        <v>211</v>
      </c>
      <c r="F125" s="4">
        <f>ROUND(Source!Y107,O125)</f>
        <v>11.05</v>
      </c>
      <c r="G125" s="4" t="s">
        <v>139</v>
      </c>
      <c r="H125" s="4" t="s">
        <v>140</v>
      </c>
      <c r="I125" s="4"/>
      <c r="J125" s="4"/>
      <c r="K125" s="4">
        <v>211</v>
      </c>
      <c r="L125" s="4">
        <v>17</v>
      </c>
      <c r="M125" s="4">
        <v>3</v>
      </c>
      <c r="N125" s="4" t="s">
        <v>0</v>
      </c>
      <c r="O125" s="4">
        <v>2</v>
      </c>
      <c r="P125" s="4"/>
    </row>
    <row r="126" spans="1:118" x14ac:dyDescent="0.2">
      <c r="A126" s="4">
        <v>50</v>
      </c>
      <c r="B126" s="4">
        <v>0</v>
      </c>
      <c r="C126" s="4">
        <v>0</v>
      </c>
      <c r="D126" s="4">
        <v>1</v>
      </c>
      <c r="E126" s="4">
        <v>224</v>
      </c>
      <c r="F126" s="4">
        <f>ROUND(Source!AR107,O126)</f>
        <v>1762.71</v>
      </c>
      <c r="G126" s="4" t="s">
        <v>141</v>
      </c>
      <c r="H126" s="4" t="s">
        <v>142</v>
      </c>
      <c r="I126" s="4"/>
      <c r="J126" s="4"/>
      <c r="K126" s="4">
        <v>224</v>
      </c>
      <c r="L126" s="4">
        <v>18</v>
      </c>
      <c r="M126" s="4">
        <v>3</v>
      </c>
      <c r="N126" s="4" t="s">
        <v>0</v>
      </c>
      <c r="O126" s="4">
        <v>2</v>
      </c>
      <c r="P126" s="4"/>
    </row>
    <row r="128" spans="1:118" x14ac:dyDescent="0.2">
      <c r="A128" s="2">
        <v>51</v>
      </c>
      <c r="B128" s="2">
        <f>B96</f>
        <v>1</v>
      </c>
      <c r="C128" s="2">
        <f>A96</f>
        <v>4</v>
      </c>
      <c r="D128" s="2">
        <f>ROW(A96)</f>
        <v>96</v>
      </c>
      <c r="E128" s="2"/>
      <c r="F128" s="2" t="str">
        <f>IF(F96&lt;&gt;"",F96,"")</f>
        <v>Новый раздел</v>
      </c>
      <c r="G128" s="2" t="str">
        <f>IF(G96&lt;&gt;"",G96,"")</f>
        <v>Приямок подвала</v>
      </c>
      <c r="H128" s="2"/>
      <c r="I128" s="2"/>
      <c r="J128" s="2"/>
      <c r="K128" s="2"/>
      <c r="L128" s="2"/>
      <c r="M128" s="2"/>
      <c r="N128" s="2"/>
      <c r="O128" s="2">
        <f t="shared" ref="O128:T128" si="74">ROUND(O107+AB128,2)</f>
        <v>1674.34</v>
      </c>
      <c r="P128" s="2">
        <f t="shared" si="74"/>
        <v>1563.84</v>
      </c>
      <c r="Q128" s="2">
        <f t="shared" si="74"/>
        <v>0.05</v>
      </c>
      <c r="R128" s="2">
        <f t="shared" si="74"/>
        <v>0</v>
      </c>
      <c r="S128" s="2">
        <f t="shared" si="74"/>
        <v>110.45</v>
      </c>
      <c r="T128" s="2">
        <f t="shared" si="74"/>
        <v>0</v>
      </c>
      <c r="U128" s="2">
        <f>U107+AH128</f>
        <v>0.66585000000000005</v>
      </c>
      <c r="V128" s="2">
        <f>V107+AI128</f>
        <v>0</v>
      </c>
      <c r="W128" s="2">
        <f>ROUND(W107+AJ128,2)</f>
        <v>0</v>
      </c>
      <c r="X128" s="2">
        <f>ROUND(X107+AK128,2)</f>
        <v>77.319999999999993</v>
      </c>
      <c r="Y128" s="2">
        <f>ROUND(Y107+AL128,2)</f>
        <v>11.05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>
        <f t="shared" ref="AO128:AZ128" si="75">ROUND(AO107+BB128,2)</f>
        <v>0</v>
      </c>
      <c r="AP128" s="2">
        <f t="shared" si="75"/>
        <v>0</v>
      </c>
      <c r="AQ128" s="2">
        <f t="shared" si="75"/>
        <v>0</v>
      </c>
      <c r="AR128" s="2">
        <f t="shared" si="75"/>
        <v>1762.71</v>
      </c>
      <c r="AS128" s="2">
        <f t="shared" si="75"/>
        <v>0</v>
      </c>
      <c r="AT128" s="2">
        <f t="shared" si="75"/>
        <v>0</v>
      </c>
      <c r="AU128" s="2">
        <f t="shared" si="75"/>
        <v>1762.71</v>
      </c>
      <c r="AV128" s="2">
        <f t="shared" si="75"/>
        <v>1563.84</v>
      </c>
      <c r="AW128" s="2">
        <f t="shared" si="75"/>
        <v>1563.84</v>
      </c>
      <c r="AX128" s="2">
        <f t="shared" si="75"/>
        <v>0</v>
      </c>
      <c r="AY128" s="2">
        <f t="shared" si="75"/>
        <v>1563.84</v>
      </c>
      <c r="AZ128" s="2">
        <f t="shared" si="75"/>
        <v>0</v>
      </c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>
        <v>0</v>
      </c>
    </row>
    <row r="130" spans="1:16" x14ac:dyDescent="0.2">
      <c r="A130" s="4">
        <v>50</v>
      </c>
      <c r="B130" s="4">
        <v>0</v>
      </c>
      <c r="C130" s="4">
        <v>0</v>
      </c>
      <c r="D130" s="4">
        <v>1</v>
      </c>
      <c r="E130" s="4">
        <v>201</v>
      </c>
      <c r="F130" s="4">
        <f>ROUND(Source!O128,O130)</f>
        <v>1674.34</v>
      </c>
      <c r="G130" s="4" t="s">
        <v>107</v>
      </c>
      <c r="H130" s="4" t="s">
        <v>108</v>
      </c>
      <c r="I130" s="4"/>
      <c r="J130" s="4"/>
      <c r="K130" s="4">
        <v>201</v>
      </c>
      <c r="L130" s="4">
        <v>1</v>
      </c>
      <c r="M130" s="4">
        <v>3</v>
      </c>
      <c r="N130" s="4" t="s">
        <v>0</v>
      </c>
      <c r="O130" s="4">
        <v>2</v>
      </c>
      <c r="P130" s="4"/>
    </row>
    <row r="131" spans="1:16" x14ac:dyDescent="0.2">
      <c r="A131" s="4">
        <v>50</v>
      </c>
      <c r="B131" s="4">
        <v>0</v>
      </c>
      <c r="C131" s="4">
        <v>0</v>
      </c>
      <c r="D131" s="4">
        <v>1</v>
      </c>
      <c r="E131" s="4">
        <v>202</v>
      </c>
      <c r="F131" s="4">
        <f>ROUND(Source!P128,O131)</f>
        <v>1563.84</v>
      </c>
      <c r="G131" s="4" t="s">
        <v>109</v>
      </c>
      <c r="H131" s="4" t="s">
        <v>110</v>
      </c>
      <c r="I131" s="4"/>
      <c r="J131" s="4"/>
      <c r="K131" s="4">
        <v>202</v>
      </c>
      <c r="L131" s="4">
        <v>2</v>
      </c>
      <c r="M131" s="4">
        <v>3</v>
      </c>
      <c r="N131" s="4" t="s">
        <v>0</v>
      </c>
      <c r="O131" s="4">
        <v>2</v>
      </c>
      <c r="P131" s="4"/>
    </row>
    <row r="132" spans="1:16" x14ac:dyDescent="0.2">
      <c r="A132" s="4">
        <v>50</v>
      </c>
      <c r="B132" s="4">
        <v>0</v>
      </c>
      <c r="C132" s="4">
        <v>0</v>
      </c>
      <c r="D132" s="4">
        <v>1</v>
      </c>
      <c r="E132" s="4">
        <v>222</v>
      </c>
      <c r="F132" s="4">
        <f>ROUND(Source!AO128,O132)</f>
        <v>0</v>
      </c>
      <c r="G132" s="4" t="s">
        <v>111</v>
      </c>
      <c r="H132" s="4" t="s">
        <v>112</v>
      </c>
      <c r="I132" s="4"/>
      <c r="J132" s="4"/>
      <c r="K132" s="4">
        <v>222</v>
      </c>
      <c r="L132" s="4">
        <v>3</v>
      </c>
      <c r="M132" s="4">
        <v>3</v>
      </c>
      <c r="N132" s="4" t="s">
        <v>0</v>
      </c>
      <c r="O132" s="4">
        <v>2</v>
      </c>
      <c r="P132" s="4"/>
    </row>
    <row r="133" spans="1:16" x14ac:dyDescent="0.2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ROUND(Source!AP128,O133)</f>
        <v>0</v>
      </c>
      <c r="G133" s="4" t="s">
        <v>113</v>
      </c>
      <c r="H133" s="4" t="s">
        <v>114</v>
      </c>
      <c r="I133" s="4"/>
      <c r="J133" s="4"/>
      <c r="K133" s="4">
        <v>216</v>
      </c>
      <c r="L133" s="4">
        <v>4</v>
      </c>
      <c r="M133" s="4">
        <v>3</v>
      </c>
      <c r="N133" s="4" t="s">
        <v>0</v>
      </c>
      <c r="O133" s="4">
        <v>2</v>
      </c>
      <c r="P133" s="4"/>
    </row>
    <row r="134" spans="1:16" x14ac:dyDescent="0.2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ROUND(Source!AQ128,O134)</f>
        <v>0</v>
      </c>
      <c r="G134" s="4" t="s">
        <v>115</v>
      </c>
      <c r="H134" s="4" t="s">
        <v>116</v>
      </c>
      <c r="I134" s="4"/>
      <c r="J134" s="4"/>
      <c r="K134" s="4">
        <v>223</v>
      </c>
      <c r="L134" s="4">
        <v>5</v>
      </c>
      <c r="M134" s="4">
        <v>3</v>
      </c>
      <c r="N134" s="4" t="s">
        <v>0</v>
      </c>
      <c r="O134" s="4">
        <v>2</v>
      </c>
      <c r="P134" s="4"/>
    </row>
    <row r="135" spans="1:16" x14ac:dyDescent="0.2">
      <c r="A135" s="4">
        <v>50</v>
      </c>
      <c r="B135" s="4">
        <v>0</v>
      </c>
      <c r="C135" s="4">
        <v>0</v>
      </c>
      <c r="D135" s="4">
        <v>1</v>
      </c>
      <c r="E135" s="4">
        <v>203</v>
      </c>
      <c r="F135" s="4">
        <f>ROUND(Source!Q128,O135)</f>
        <v>0.05</v>
      </c>
      <c r="G135" s="4" t="s">
        <v>117</v>
      </c>
      <c r="H135" s="4" t="s">
        <v>118</v>
      </c>
      <c r="I135" s="4"/>
      <c r="J135" s="4"/>
      <c r="K135" s="4">
        <v>203</v>
      </c>
      <c r="L135" s="4">
        <v>6</v>
      </c>
      <c r="M135" s="4">
        <v>3</v>
      </c>
      <c r="N135" s="4" t="s">
        <v>0</v>
      </c>
      <c r="O135" s="4">
        <v>2</v>
      </c>
      <c r="P135" s="4"/>
    </row>
    <row r="136" spans="1:16" x14ac:dyDescent="0.2">
      <c r="A136" s="4">
        <v>50</v>
      </c>
      <c r="B136" s="4">
        <v>0</v>
      </c>
      <c r="C136" s="4">
        <v>0</v>
      </c>
      <c r="D136" s="4">
        <v>1</v>
      </c>
      <c r="E136" s="4">
        <v>204</v>
      </c>
      <c r="F136" s="4">
        <f>ROUND(Source!R128,O136)</f>
        <v>0</v>
      </c>
      <c r="G136" s="4" t="s">
        <v>119</v>
      </c>
      <c r="H136" s="4" t="s">
        <v>120</v>
      </c>
      <c r="I136" s="4"/>
      <c r="J136" s="4"/>
      <c r="K136" s="4">
        <v>204</v>
      </c>
      <c r="L136" s="4">
        <v>7</v>
      </c>
      <c r="M136" s="4">
        <v>3</v>
      </c>
      <c r="N136" s="4" t="s">
        <v>0</v>
      </c>
      <c r="O136" s="4">
        <v>2</v>
      </c>
      <c r="P136" s="4"/>
    </row>
    <row r="137" spans="1:16" x14ac:dyDescent="0.2">
      <c r="A137" s="4">
        <v>50</v>
      </c>
      <c r="B137" s="4">
        <v>0</v>
      </c>
      <c r="C137" s="4">
        <v>0</v>
      </c>
      <c r="D137" s="4">
        <v>1</v>
      </c>
      <c r="E137" s="4">
        <v>205</v>
      </c>
      <c r="F137" s="4">
        <f>ROUND(Source!S128,O137)</f>
        <v>110.45</v>
      </c>
      <c r="G137" s="4" t="s">
        <v>121</v>
      </c>
      <c r="H137" s="4" t="s">
        <v>122</v>
      </c>
      <c r="I137" s="4"/>
      <c r="J137" s="4"/>
      <c r="K137" s="4">
        <v>205</v>
      </c>
      <c r="L137" s="4">
        <v>8</v>
      </c>
      <c r="M137" s="4">
        <v>3</v>
      </c>
      <c r="N137" s="4" t="s">
        <v>0</v>
      </c>
      <c r="O137" s="4">
        <v>2</v>
      </c>
      <c r="P137" s="4"/>
    </row>
    <row r="138" spans="1:16" x14ac:dyDescent="0.2">
      <c r="A138" s="4">
        <v>50</v>
      </c>
      <c r="B138" s="4">
        <v>0</v>
      </c>
      <c r="C138" s="4">
        <v>0</v>
      </c>
      <c r="D138" s="4">
        <v>1</v>
      </c>
      <c r="E138" s="4">
        <v>214</v>
      </c>
      <c r="F138" s="4">
        <f>ROUND(Source!AS128,O138)</f>
        <v>0</v>
      </c>
      <c r="G138" s="4" t="s">
        <v>123</v>
      </c>
      <c r="H138" s="4" t="s">
        <v>124</v>
      </c>
      <c r="I138" s="4"/>
      <c r="J138" s="4"/>
      <c r="K138" s="4">
        <v>214</v>
      </c>
      <c r="L138" s="4">
        <v>9</v>
      </c>
      <c r="M138" s="4">
        <v>3</v>
      </c>
      <c r="N138" s="4" t="s">
        <v>0</v>
      </c>
      <c r="O138" s="4">
        <v>2</v>
      </c>
      <c r="P138" s="4"/>
    </row>
    <row r="139" spans="1:16" x14ac:dyDescent="0.2">
      <c r="A139" s="4">
        <v>50</v>
      </c>
      <c r="B139" s="4">
        <v>0</v>
      </c>
      <c r="C139" s="4">
        <v>0</v>
      </c>
      <c r="D139" s="4">
        <v>1</v>
      </c>
      <c r="E139" s="4">
        <v>215</v>
      </c>
      <c r="F139" s="4">
        <f>ROUND(Source!AT128,O139)</f>
        <v>0</v>
      </c>
      <c r="G139" s="4" t="s">
        <v>125</v>
      </c>
      <c r="H139" s="4" t="s">
        <v>126</v>
      </c>
      <c r="I139" s="4"/>
      <c r="J139" s="4"/>
      <c r="K139" s="4">
        <v>215</v>
      </c>
      <c r="L139" s="4">
        <v>10</v>
      </c>
      <c r="M139" s="4">
        <v>3</v>
      </c>
      <c r="N139" s="4" t="s">
        <v>0</v>
      </c>
      <c r="O139" s="4">
        <v>2</v>
      </c>
      <c r="P139" s="4"/>
    </row>
    <row r="140" spans="1:16" x14ac:dyDescent="0.2">
      <c r="A140" s="4">
        <v>50</v>
      </c>
      <c r="B140" s="4">
        <v>0</v>
      </c>
      <c r="C140" s="4">
        <v>0</v>
      </c>
      <c r="D140" s="4">
        <v>1</v>
      </c>
      <c r="E140" s="4">
        <v>217</v>
      </c>
      <c r="F140" s="4">
        <f>ROUND(Source!AU128,O140)</f>
        <v>1762.71</v>
      </c>
      <c r="G140" s="4" t="s">
        <v>127</v>
      </c>
      <c r="H140" s="4" t="s">
        <v>128</v>
      </c>
      <c r="I140" s="4"/>
      <c r="J140" s="4"/>
      <c r="K140" s="4">
        <v>217</v>
      </c>
      <c r="L140" s="4">
        <v>11</v>
      </c>
      <c r="M140" s="4">
        <v>3</v>
      </c>
      <c r="N140" s="4" t="s">
        <v>0</v>
      </c>
      <c r="O140" s="4">
        <v>2</v>
      </c>
      <c r="P140" s="4"/>
    </row>
    <row r="141" spans="1:16" x14ac:dyDescent="0.2">
      <c r="A141" s="4">
        <v>50</v>
      </c>
      <c r="B141" s="4">
        <v>0</v>
      </c>
      <c r="C141" s="4">
        <v>0</v>
      </c>
      <c r="D141" s="4">
        <v>1</v>
      </c>
      <c r="E141" s="4">
        <v>206</v>
      </c>
      <c r="F141" s="4">
        <f>ROUND(Source!T128,O141)</f>
        <v>0</v>
      </c>
      <c r="G141" s="4" t="s">
        <v>129</v>
      </c>
      <c r="H141" s="4" t="s">
        <v>130</v>
      </c>
      <c r="I141" s="4"/>
      <c r="J141" s="4"/>
      <c r="K141" s="4">
        <v>206</v>
      </c>
      <c r="L141" s="4">
        <v>12</v>
      </c>
      <c r="M141" s="4">
        <v>3</v>
      </c>
      <c r="N141" s="4" t="s">
        <v>0</v>
      </c>
      <c r="O141" s="4">
        <v>2</v>
      </c>
      <c r="P141" s="4"/>
    </row>
    <row r="142" spans="1:16" x14ac:dyDescent="0.2">
      <c r="A142" s="4">
        <v>50</v>
      </c>
      <c r="B142" s="4">
        <v>0</v>
      </c>
      <c r="C142" s="4">
        <v>0</v>
      </c>
      <c r="D142" s="4">
        <v>1</v>
      </c>
      <c r="E142" s="4">
        <v>207</v>
      </c>
      <c r="F142" s="4">
        <f>Source!U128</f>
        <v>0.66585000000000005</v>
      </c>
      <c r="G142" s="4" t="s">
        <v>131</v>
      </c>
      <c r="H142" s="4" t="s">
        <v>132</v>
      </c>
      <c r="I142" s="4"/>
      <c r="J142" s="4"/>
      <c r="K142" s="4">
        <v>207</v>
      </c>
      <c r="L142" s="4">
        <v>13</v>
      </c>
      <c r="M142" s="4">
        <v>3</v>
      </c>
      <c r="N142" s="4" t="s">
        <v>0</v>
      </c>
      <c r="O142" s="4">
        <v>-1</v>
      </c>
      <c r="P142" s="4"/>
    </row>
    <row r="143" spans="1:16" x14ac:dyDescent="0.2">
      <c r="A143" s="4">
        <v>50</v>
      </c>
      <c r="B143" s="4">
        <v>0</v>
      </c>
      <c r="C143" s="4">
        <v>0</v>
      </c>
      <c r="D143" s="4">
        <v>1</v>
      </c>
      <c r="E143" s="4">
        <v>208</v>
      </c>
      <c r="F143" s="4">
        <f>Source!V128</f>
        <v>0</v>
      </c>
      <c r="G143" s="4" t="s">
        <v>133</v>
      </c>
      <c r="H143" s="4" t="s">
        <v>134</v>
      </c>
      <c r="I143" s="4"/>
      <c r="J143" s="4"/>
      <c r="K143" s="4">
        <v>208</v>
      </c>
      <c r="L143" s="4">
        <v>14</v>
      </c>
      <c r="M143" s="4">
        <v>3</v>
      </c>
      <c r="N143" s="4" t="s">
        <v>0</v>
      </c>
      <c r="O143" s="4">
        <v>-1</v>
      </c>
      <c r="P143" s="4"/>
    </row>
    <row r="144" spans="1:16" x14ac:dyDescent="0.2">
      <c r="A144" s="4">
        <v>50</v>
      </c>
      <c r="B144" s="4">
        <v>0</v>
      </c>
      <c r="C144" s="4">
        <v>0</v>
      </c>
      <c r="D144" s="4">
        <v>1</v>
      </c>
      <c r="E144" s="4">
        <v>209</v>
      </c>
      <c r="F144" s="4">
        <f>ROUND(Source!W128,O144)</f>
        <v>0</v>
      </c>
      <c r="G144" s="4" t="s">
        <v>135</v>
      </c>
      <c r="H144" s="4" t="s">
        <v>136</v>
      </c>
      <c r="I144" s="4"/>
      <c r="J144" s="4"/>
      <c r="K144" s="4">
        <v>209</v>
      </c>
      <c r="L144" s="4">
        <v>15</v>
      </c>
      <c r="M144" s="4">
        <v>3</v>
      </c>
      <c r="N144" s="4" t="s">
        <v>0</v>
      </c>
      <c r="O144" s="4">
        <v>2</v>
      </c>
      <c r="P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210</v>
      </c>
      <c r="F145" s="4">
        <f>ROUND(Source!X128,O145)</f>
        <v>77.319999999999993</v>
      </c>
      <c r="G145" s="4" t="s">
        <v>137</v>
      </c>
      <c r="H145" s="4" t="s">
        <v>138</v>
      </c>
      <c r="I145" s="4"/>
      <c r="J145" s="4"/>
      <c r="K145" s="4">
        <v>210</v>
      </c>
      <c r="L145" s="4">
        <v>16</v>
      </c>
      <c r="M145" s="4">
        <v>3</v>
      </c>
      <c r="N145" s="4" t="s">
        <v>0</v>
      </c>
      <c r="O145" s="4">
        <v>2</v>
      </c>
      <c r="P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211</v>
      </c>
      <c r="F146" s="4">
        <f>ROUND(Source!Y128,O146)</f>
        <v>11.05</v>
      </c>
      <c r="G146" s="4" t="s">
        <v>139</v>
      </c>
      <c r="H146" s="4" t="s">
        <v>140</v>
      </c>
      <c r="I146" s="4"/>
      <c r="J146" s="4"/>
      <c r="K146" s="4">
        <v>211</v>
      </c>
      <c r="L146" s="4">
        <v>17</v>
      </c>
      <c r="M146" s="4">
        <v>3</v>
      </c>
      <c r="N146" s="4" t="s">
        <v>0</v>
      </c>
      <c r="O146" s="4">
        <v>2</v>
      </c>
      <c r="P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224</v>
      </c>
      <c r="F147" s="4">
        <f>ROUND(Source!AR128,O147)</f>
        <v>1762.71</v>
      </c>
      <c r="G147" s="4" t="s">
        <v>141</v>
      </c>
      <c r="H147" s="4" t="s">
        <v>142</v>
      </c>
      <c r="I147" s="4"/>
      <c r="J147" s="4"/>
      <c r="K147" s="4">
        <v>224</v>
      </c>
      <c r="L147" s="4">
        <v>18</v>
      </c>
      <c r="M147" s="4">
        <v>3</v>
      </c>
      <c r="N147" s="4" t="s">
        <v>0</v>
      </c>
      <c r="O147" s="4">
        <v>2</v>
      </c>
      <c r="P147" s="4"/>
    </row>
    <row r="149" spans="1:206" x14ac:dyDescent="0.2">
      <c r="A149" s="1">
        <v>4</v>
      </c>
      <c r="B149" s="1">
        <v>1</v>
      </c>
      <c r="C149" s="1"/>
      <c r="D149" s="1">
        <f>ROW(A212)</f>
        <v>212</v>
      </c>
      <c r="E149" s="1"/>
      <c r="F149" s="1" t="s">
        <v>9</v>
      </c>
      <c r="G149" s="1" t="s">
        <v>152</v>
      </c>
      <c r="H149" s="1" t="s">
        <v>0</v>
      </c>
      <c r="I149" s="1">
        <v>0</v>
      </c>
      <c r="J149" s="1"/>
      <c r="K149" s="1"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 t="s">
        <v>0</v>
      </c>
      <c r="V149" s="1">
        <v>0</v>
      </c>
      <c r="W149" s="1"/>
      <c r="X149" s="1"/>
      <c r="Y149" s="1"/>
      <c r="Z149" s="1"/>
      <c r="AA149" s="1"/>
      <c r="AB149" s="1" t="s">
        <v>0</v>
      </c>
      <c r="AC149" s="1" t="s">
        <v>0</v>
      </c>
      <c r="AD149" s="1" t="s">
        <v>0</v>
      </c>
      <c r="AE149" s="1" t="s">
        <v>0</v>
      </c>
      <c r="AF149" s="1" t="s">
        <v>0</v>
      </c>
      <c r="AG149" s="1" t="s">
        <v>0</v>
      </c>
      <c r="AH149" s="1"/>
      <c r="AI149" s="1"/>
      <c r="AJ149" s="1"/>
      <c r="AK149" s="1"/>
      <c r="AL149" s="1"/>
      <c r="AM149" s="1"/>
      <c r="AN149" s="1"/>
      <c r="AO149" s="1"/>
      <c r="AP149" s="1" t="s">
        <v>0</v>
      </c>
      <c r="AQ149" s="1" t="s">
        <v>0</v>
      </c>
      <c r="AR149" s="1" t="s">
        <v>0</v>
      </c>
      <c r="AS149" s="1"/>
      <c r="AT149" s="1"/>
      <c r="AU149" s="1"/>
      <c r="AV149" s="1"/>
      <c r="AW149" s="1"/>
      <c r="AX149" s="1"/>
      <c r="AY149" s="1"/>
      <c r="AZ149" s="1" t="s">
        <v>0</v>
      </c>
      <c r="BA149" s="1"/>
      <c r="BB149" s="1" t="s">
        <v>0</v>
      </c>
      <c r="BC149" s="1" t="s">
        <v>0</v>
      </c>
      <c r="BD149" s="1" t="s">
        <v>0</v>
      </c>
      <c r="BE149" s="1" t="s">
        <v>0</v>
      </c>
      <c r="BF149" s="1" t="s">
        <v>0</v>
      </c>
      <c r="BG149" s="1" t="s">
        <v>0</v>
      </c>
      <c r="BH149" s="1" t="s">
        <v>0</v>
      </c>
      <c r="BI149" s="1" t="s">
        <v>0</v>
      </c>
      <c r="BJ149" s="1" t="s">
        <v>0</v>
      </c>
      <c r="BK149" s="1" t="s">
        <v>0</v>
      </c>
      <c r="BL149" s="1" t="s">
        <v>0</v>
      </c>
      <c r="BM149" s="1" t="s">
        <v>0</v>
      </c>
      <c r="BN149" s="1" t="s">
        <v>0</v>
      </c>
      <c r="BO149" s="1" t="s">
        <v>0</v>
      </c>
      <c r="BP149" s="1" t="s">
        <v>0</v>
      </c>
      <c r="BQ149" s="1"/>
      <c r="BR149" s="1"/>
      <c r="BS149" s="1"/>
      <c r="BT149" s="1"/>
      <c r="BU149" s="1"/>
      <c r="BV149" s="1"/>
      <c r="BW149" s="1"/>
      <c r="BX149" s="1">
        <v>0</v>
      </c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>
        <v>0</v>
      </c>
    </row>
    <row r="151" spans="1:206" x14ac:dyDescent="0.2">
      <c r="A151" s="2">
        <v>52</v>
      </c>
      <c r="B151" s="2">
        <f t="shared" ref="B151:G151" si="76">B212</f>
        <v>1</v>
      </c>
      <c r="C151" s="2">
        <f t="shared" si="76"/>
        <v>4</v>
      </c>
      <c r="D151" s="2">
        <f t="shared" si="76"/>
        <v>149</v>
      </c>
      <c r="E151" s="2">
        <f t="shared" si="76"/>
        <v>0</v>
      </c>
      <c r="F151" s="2" t="str">
        <f t="shared" si="76"/>
        <v>Новый раздел</v>
      </c>
      <c r="G151" s="2" t="str">
        <f t="shared" si="76"/>
        <v>Коридор в подвале</v>
      </c>
      <c r="H151" s="2"/>
      <c r="I151" s="2"/>
      <c r="J151" s="2"/>
      <c r="K151" s="2"/>
      <c r="L151" s="2"/>
      <c r="M151" s="2"/>
      <c r="N151" s="2"/>
      <c r="O151" s="2">
        <f t="shared" ref="O151:AT151" si="77">O212</f>
        <v>113686.59</v>
      </c>
      <c r="P151" s="2">
        <f t="shared" si="77"/>
        <v>48367.38</v>
      </c>
      <c r="Q151" s="2">
        <f t="shared" si="77"/>
        <v>3002.61</v>
      </c>
      <c r="R151" s="2">
        <f t="shared" si="77"/>
        <v>1672.43</v>
      </c>
      <c r="S151" s="2">
        <f t="shared" si="77"/>
        <v>62316.6</v>
      </c>
      <c r="T151" s="2">
        <f t="shared" si="77"/>
        <v>0</v>
      </c>
      <c r="U151" s="2">
        <f t="shared" si="77"/>
        <v>340.44450000000001</v>
      </c>
      <c r="V151" s="2">
        <f t="shared" si="77"/>
        <v>0</v>
      </c>
      <c r="W151" s="2">
        <f t="shared" si="77"/>
        <v>0</v>
      </c>
      <c r="X151" s="2">
        <f t="shared" si="77"/>
        <v>43621.63</v>
      </c>
      <c r="Y151" s="2">
        <f t="shared" si="77"/>
        <v>6231.66</v>
      </c>
      <c r="Z151" s="2">
        <f t="shared" si="77"/>
        <v>0</v>
      </c>
      <c r="AA151" s="2">
        <f t="shared" si="77"/>
        <v>0</v>
      </c>
      <c r="AB151" s="2">
        <f t="shared" si="77"/>
        <v>0</v>
      </c>
      <c r="AC151" s="2">
        <f t="shared" si="77"/>
        <v>0</v>
      </c>
      <c r="AD151" s="2">
        <f t="shared" si="77"/>
        <v>0</v>
      </c>
      <c r="AE151" s="2">
        <f t="shared" si="77"/>
        <v>0</v>
      </c>
      <c r="AF151" s="2">
        <f t="shared" si="77"/>
        <v>0</v>
      </c>
      <c r="AG151" s="2">
        <f t="shared" si="77"/>
        <v>0</v>
      </c>
      <c r="AH151" s="2">
        <f t="shared" si="77"/>
        <v>0</v>
      </c>
      <c r="AI151" s="2">
        <f t="shared" si="77"/>
        <v>0</v>
      </c>
      <c r="AJ151" s="2">
        <f t="shared" si="77"/>
        <v>0</v>
      </c>
      <c r="AK151" s="2">
        <f t="shared" si="77"/>
        <v>0</v>
      </c>
      <c r="AL151" s="2">
        <f t="shared" si="77"/>
        <v>0</v>
      </c>
      <c r="AM151" s="2">
        <f t="shared" si="77"/>
        <v>0</v>
      </c>
      <c r="AN151" s="2">
        <f t="shared" si="77"/>
        <v>0</v>
      </c>
      <c r="AO151" s="2">
        <f t="shared" si="77"/>
        <v>0</v>
      </c>
      <c r="AP151" s="2">
        <f t="shared" si="77"/>
        <v>0</v>
      </c>
      <c r="AQ151" s="2">
        <f t="shared" si="77"/>
        <v>0</v>
      </c>
      <c r="AR151" s="2">
        <f t="shared" si="77"/>
        <v>165346.1</v>
      </c>
      <c r="AS151" s="2">
        <f t="shared" si="77"/>
        <v>0</v>
      </c>
      <c r="AT151" s="2">
        <f t="shared" si="77"/>
        <v>0</v>
      </c>
      <c r="AU151" s="2">
        <f t="shared" ref="AU151:BZ151" si="78">AU212</f>
        <v>165346.1</v>
      </c>
      <c r="AV151" s="2">
        <f t="shared" si="78"/>
        <v>48367.38</v>
      </c>
      <c r="AW151" s="2">
        <f t="shared" si="78"/>
        <v>48367.38</v>
      </c>
      <c r="AX151" s="2">
        <f t="shared" si="78"/>
        <v>0</v>
      </c>
      <c r="AY151" s="2">
        <f t="shared" si="78"/>
        <v>48367.38</v>
      </c>
      <c r="AZ151" s="2">
        <f t="shared" si="78"/>
        <v>0</v>
      </c>
      <c r="BA151" s="2">
        <f t="shared" si="78"/>
        <v>0</v>
      </c>
      <c r="BB151" s="2">
        <f t="shared" si="78"/>
        <v>0</v>
      </c>
      <c r="BC151" s="2">
        <f t="shared" si="78"/>
        <v>0</v>
      </c>
      <c r="BD151" s="2">
        <f t="shared" si="78"/>
        <v>0</v>
      </c>
      <c r="BE151" s="2">
        <f t="shared" si="78"/>
        <v>0</v>
      </c>
      <c r="BF151" s="2">
        <f t="shared" si="78"/>
        <v>0</v>
      </c>
      <c r="BG151" s="2">
        <f t="shared" si="78"/>
        <v>0</v>
      </c>
      <c r="BH151" s="2">
        <f t="shared" si="78"/>
        <v>0</v>
      </c>
      <c r="BI151" s="2">
        <f t="shared" si="78"/>
        <v>0</v>
      </c>
      <c r="BJ151" s="2">
        <f t="shared" si="78"/>
        <v>0</v>
      </c>
      <c r="BK151" s="2">
        <f t="shared" si="78"/>
        <v>0</v>
      </c>
      <c r="BL151" s="2">
        <f t="shared" si="78"/>
        <v>0</v>
      </c>
      <c r="BM151" s="2">
        <f t="shared" si="78"/>
        <v>0</v>
      </c>
      <c r="BN151" s="2">
        <f t="shared" si="78"/>
        <v>0</v>
      </c>
      <c r="BO151" s="3">
        <f t="shared" si="78"/>
        <v>0</v>
      </c>
      <c r="BP151" s="3">
        <f t="shared" si="78"/>
        <v>0</v>
      </c>
      <c r="BQ151" s="3">
        <f t="shared" si="78"/>
        <v>0</v>
      </c>
      <c r="BR151" s="3">
        <f t="shared" si="78"/>
        <v>0</v>
      </c>
      <c r="BS151" s="3">
        <f t="shared" si="78"/>
        <v>0</v>
      </c>
      <c r="BT151" s="3">
        <f t="shared" si="78"/>
        <v>0</v>
      </c>
      <c r="BU151" s="3">
        <f t="shared" si="78"/>
        <v>0</v>
      </c>
      <c r="BV151" s="3">
        <f t="shared" si="78"/>
        <v>0</v>
      </c>
      <c r="BW151" s="3">
        <f t="shared" si="78"/>
        <v>0</v>
      </c>
      <c r="BX151" s="3">
        <f t="shared" si="78"/>
        <v>0</v>
      </c>
      <c r="BY151" s="3">
        <f t="shared" si="78"/>
        <v>0</v>
      </c>
      <c r="BZ151" s="3">
        <f t="shared" si="78"/>
        <v>0</v>
      </c>
      <c r="CA151" s="3">
        <f t="shared" ref="CA151:DF151" si="79">CA212</f>
        <v>0</v>
      </c>
      <c r="CB151" s="3">
        <f t="shared" si="79"/>
        <v>0</v>
      </c>
      <c r="CC151" s="3">
        <f t="shared" si="79"/>
        <v>0</v>
      </c>
      <c r="CD151" s="3">
        <f t="shared" si="79"/>
        <v>0</v>
      </c>
      <c r="CE151" s="3">
        <f t="shared" si="79"/>
        <v>0</v>
      </c>
      <c r="CF151" s="3">
        <f t="shared" si="79"/>
        <v>0</v>
      </c>
      <c r="CG151" s="3">
        <f t="shared" si="79"/>
        <v>0</v>
      </c>
      <c r="CH151" s="3">
        <f t="shared" si="79"/>
        <v>0</v>
      </c>
      <c r="CI151" s="3">
        <f t="shared" si="79"/>
        <v>0</v>
      </c>
      <c r="CJ151" s="3">
        <f t="shared" si="79"/>
        <v>0</v>
      </c>
      <c r="CK151" s="3">
        <f t="shared" si="79"/>
        <v>0</v>
      </c>
      <c r="CL151" s="3">
        <f t="shared" si="79"/>
        <v>0</v>
      </c>
      <c r="CM151" s="3">
        <f t="shared" si="79"/>
        <v>0</v>
      </c>
      <c r="CN151" s="3">
        <f t="shared" si="79"/>
        <v>0</v>
      </c>
      <c r="CO151" s="3">
        <f t="shared" si="79"/>
        <v>0</v>
      </c>
      <c r="CP151" s="3">
        <f t="shared" si="79"/>
        <v>0</v>
      </c>
      <c r="CQ151" s="3">
        <f t="shared" si="79"/>
        <v>0</v>
      </c>
      <c r="CR151" s="3">
        <f t="shared" si="79"/>
        <v>0</v>
      </c>
      <c r="CS151" s="3">
        <f t="shared" si="79"/>
        <v>0</v>
      </c>
      <c r="CT151" s="3">
        <f t="shared" si="79"/>
        <v>0</v>
      </c>
      <c r="CU151" s="3">
        <f t="shared" si="79"/>
        <v>0</v>
      </c>
      <c r="CV151" s="3">
        <f t="shared" si="79"/>
        <v>0</v>
      </c>
      <c r="CW151" s="3">
        <f t="shared" si="79"/>
        <v>0</v>
      </c>
      <c r="CX151" s="3">
        <f t="shared" si="79"/>
        <v>0</v>
      </c>
      <c r="CY151" s="3">
        <f t="shared" si="79"/>
        <v>0</v>
      </c>
      <c r="CZ151" s="3">
        <f t="shared" si="79"/>
        <v>0</v>
      </c>
      <c r="DA151" s="3">
        <f t="shared" si="79"/>
        <v>0</v>
      </c>
      <c r="DB151" s="3">
        <f t="shared" si="79"/>
        <v>0</v>
      </c>
      <c r="DC151" s="3">
        <f t="shared" si="79"/>
        <v>0</v>
      </c>
      <c r="DD151" s="3">
        <f t="shared" si="79"/>
        <v>0</v>
      </c>
      <c r="DE151" s="3">
        <f t="shared" si="79"/>
        <v>0</v>
      </c>
      <c r="DF151" s="3">
        <f t="shared" si="79"/>
        <v>0</v>
      </c>
      <c r="DG151" s="3">
        <f t="shared" ref="DG151:DN151" si="80">DG212</f>
        <v>0</v>
      </c>
      <c r="DH151" s="3">
        <f t="shared" si="80"/>
        <v>0</v>
      </c>
      <c r="DI151" s="3">
        <f t="shared" si="80"/>
        <v>0</v>
      </c>
      <c r="DJ151" s="3">
        <f t="shared" si="80"/>
        <v>0</v>
      </c>
      <c r="DK151" s="3">
        <f t="shared" si="80"/>
        <v>0</v>
      </c>
      <c r="DL151" s="3">
        <f t="shared" si="80"/>
        <v>0</v>
      </c>
      <c r="DM151" s="3">
        <f t="shared" si="80"/>
        <v>0</v>
      </c>
      <c r="DN151" s="3">
        <f t="shared" si="80"/>
        <v>0</v>
      </c>
    </row>
    <row r="153" spans="1:206" x14ac:dyDescent="0.2">
      <c r="A153" s="1">
        <v>5</v>
      </c>
      <c r="B153" s="1">
        <v>1</v>
      </c>
      <c r="C153" s="1"/>
      <c r="D153" s="1">
        <f>ROW(A159)</f>
        <v>159</v>
      </c>
      <c r="E153" s="1"/>
      <c r="F153" s="1" t="s">
        <v>11</v>
      </c>
      <c r="G153" s="1" t="s">
        <v>153</v>
      </c>
      <c r="H153" s="1" t="s">
        <v>0</v>
      </c>
      <c r="I153" s="1">
        <v>0</v>
      </c>
      <c r="J153" s="1"/>
      <c r="K153" s="1"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 t="s">
        <v>0</v>
      </c>
      <c r="V153" s="1">
        <v>0</v>
      </c>
      <c r="W153" s="1"/>
      <c r="X153" s="1"/>
      <c r="Y153" s="1"/>
      <c r="Z153" s="1"/>
      <c r="AA153" s="1"/>
      <c r="AB153" s="1" t="s">
        <v>0</v>
      </c>
      <c r="AC153" s="1" t="s">
        <v>0</v>
      </c>
      <c r="AD153" s="1" t="s">
        <v>0</v>
      </c>
      <c r="AE153" s="1" t="s">
        <v>0</v>
      </c>
      <c r="AF153" s="1" t="s">
        <v>0</v>
      </c>
      <c r="AG153" s="1" t="s">
        <v>0</v>
      </c>
      <c r="AH153" s="1"/>
      <c r="AI153" s="1"/>
      <c r="AJ153" s="1"/>
      <c r="AK153" s="1"/>
      <c r="AL153" s="1"/>
      <c r="AM153" s="1"/>
      <c r="AN153" s="1"/>
      <c r="AO153" s="1"/>
      <c r="AP153" s="1" t="s">
        <v>0</v>
      </c>
      <c r="AQ153" s="1" t="s">
        <v>0</v>
      </c>
      <c r="AR153" s="1" t="s">
        <v>0</v>
      </c>
      <c r="AS153" s="1"/>
      <c r="AT153" s="1"/>
      <c r="AU153" s="1"/>
      <c r="AV153" s="1"/>
      <c r="AW153" s="1"/>
      <c r="AX153" s="1"/>
      <c r="AY153" s="1"/>
      <c r="AZ153" s="1" t="s">
        <v>0</v>
      </c>
      <c r="BA153" s="1"/>
      <c r="BB153" s="1" t="s">
        <v>0</v>
      </c>
      <c r="BC153" s="1" t="s">
        <v>0</v>
      </c>
      <c r="BD153" s="1" t="s">
        <v>0</v>
      </c>
      <c r="BE153" s="1" t="s">
        <v>0</v>
      </c>
      <c r="BF153" s="1" t="s">
        <v>0</v>
      </c>
      <c r="BG153" s="1" t="s">
        <v>0</v>
      </c>
      <c r="BH153" s="1" t="s">
        <v>0</v>
      </c>
      <c r="BI153" s="1" t="s">
        <v>0</v>
      </c>
      <c r="BJ153" s="1" t="s">
        <v>0</v>
      </c>
      <c r="BK153" s="1" t="s">
        <v>0</v>
      </c>
      <c r="BL153" s="1" t="s">
        <v>0</v>
      </c>
      <c r="BM153" s="1" t="s">
        <v>0</v>
      </c>
      <c r="BN153" s="1" t="s">
        <v>0</v>
      </c>
      <c r="BO153" s="1" t="s">
        <v>0</v>
      </c>
      <c r="BP153" s="1" t="s">
        <v>0</v>
      </c>
      <c r="BQ153" s="1"/>
      <c r="BR153" s="1"/>
      <c r="BS153" s="1"/>
      <c r="BT153" s="1"/>
      <c r="BU153" s="1"/>
      <c r="BV153" s="1"/>
      <c r="BW153" s="1"/>
      <c r="BX153" s="1">
        <v>0</v>
      </c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>
        <v>0</v>
      </c>
    </row>
    <row r="155" spans="1:206" x14ac:dyDescent="0.2">
      <c r="A155" s="2">
        <v>52</v>
      </c>
      <c r="B155" s="2">
        <f t="shared" ref="B155:G155" si="81">B159</f>
        <v>1</v>
      </c>
      <c r="C155" s="2">
        <f t="shared" si="81"/>
        <v>5</v>
      </c>
      <c r="D155" s="2">
        <f t="shared" si="81"/>
        <v>153</v>
      </c>
      <c r="E155" s="2">
        <f t="shared" si="81"/>
        <v>0</v>
      </c>
      <c r="F155" s="2" t="str">
        <f t="shared" si="81"/>
        <v>Новый подраздел</v>
      </c>
      <c r="G155" s="2" t="str">
        <f t="shared" si="81"/>
        <v>Демонтажные работы</v>
      </c>
      <c r="H155" s="2"/>
      <c r="I155" s="2"/>
      <c r="J155" s="2"/>
      <c r="K155" s="2"/>
      <c r="L155" s="2"/>
      <c r="M155" s="2"/>
      <c r="N155" s="2"/>
      <c r="O155" s="2">
        <f t="shared" ref="O155:AT155" si="82">O159</f>
        <v>10396.129999999999</v>
      </c>
      <c r="P155" s="2">
        <f t="shared" si="82"/>
        <v>0</v>
      </c>
      <c r="Q155" s="2">
        <f t="shared" si="82"/>
        <v>0</v>
      </c>
      <c r="R155" s="2">
        <f t="shared" si="82"/>
        <v>0</v>
      </c>
      <c r="S155" s="2">
        <f t="shared" si="82"/>
        <v>10396.129999999999</v>
      </c>
      <c r="T155" s="2">
        <f t="shared" si="82"/>
        <v>0</v>
      </c>
      <c r="U155" s="2">
        <f t="shared" si="82"/>
        <v>66.285000000000011</v>
      </c>
      <c r="V155" s="2">
        <f t="shared" si="82"/>
        <v>0</v>
      </c>
      <c r="W155" s="2">
        <f t="shared" si="82"/>
        <v>0</v>
      </c>
      <c r="X155" s="2">
        <f t="shared" si="82"/>
        <v>7277.29</v>
      </c>
      <c r="Y155" s="2">
        <f t="shared" si="82"/>
        <v>1039.6099999999999</v>
      </c>
      <c r="Z155" s="2">
        <f t="shared" si="82"/>
        <v>0</v>
      </c>
      <c r="AA155" s="2">
        <f t="shared" si="82"/>
        <v>0</v>
      </c>
      <c r="AB155" s="2">
        <f t="shared" si="82"/>
        <v>10396.129999999999</v>
      </c>
      <c r="AC155" s="2">
        <f t="shared" si="82"/>
        <v>0</v>
      </c>
      <c r="AD155" s="2">
        <f t="shared" si="82"/>
        <v>0</v>
      </c>
      <c r="AE155" s="2">
        <f t="shared" si="82"/>
        <v>0</v>
      </c>
      <c r="AF155" s="2">
        <f t="shared" si="82"/>
        <v>10396.129999999999</v>
      </c>
      <c r="AG155" s="2">
        <f t="shared" si="82"/>
        <v>0</v>
      </c>
      <c r="AH155" s="2">
        <f t="shared" si="82"/>
        <v>66.285000000000011</v>
      </c>
      <c r="AI155" s="2">
        <f t="shared" si="82"/>
        <v>0</v>
      </c>
      <c r="AJ155" s="2">
        <f t="shared" si="82"/>
        <v>0</v>
      </c>
      <c r="AK155" s="2">
        <f t="shared" si="82"/>
        <v>7277.29</v>
      </c>
      <c r="AL155" s="2">
        <f t="shared" si="82"/>
        <v>1039.6099999999999</v>
      </c>
      <c r="AM155" s="2">
        <f t="shared" si="82"/>
        <v>0</v>
      </c>
      <c r="AN155" s="2">
        <f t="shared" si="82"/>
        <v>0</v>
      </c>
      <c r="AO155" s="2">
        <f t="shared" si="82"/>
        <v>0</v>
      </c>
      <c r="AP155" s="2">
        <f t="shared" si="82"/>
        <v>0</v>
      </c>
      <c r="AQ155" s="2">
        <f t="shared" si="82"/>
        <v>0</v>
      </c>
      <c r="AR155" s="2">
        <f t="shared" si="82"/>
        <v>18713.03</v>
      </c>
      <c r="AS155" s="2">
        <f t="shared" si="82"/>
        <v>0</v>
      </c>
      <c r="AT155" s="2">
        <f t="shared" si="82"/>
        <v>0</v>
      </c>
      <c r="AU155" s="2">
        <f t="shared" ref="AU155:BZ155" si="83">AU159</f>
        <v>18713.03</v>
      </c>
      <c r="AV155" s="2">
        <f t="shared" si="83"/>
        <v>0</v>
      </c>
      <c r="AW155" s="2">
        <f t="shared" si="83"/>
        <v>0</v>
      </c>
      <c r="AX155" s="2">
        <f t="shared" si="83"/>
        <v>0</v>
      </c>
      <c r="AY155" s="2">
        <f t="shared" si="83"/>
        <v>0</v>
      </c>
      <c r="AZ155" s="2">
        <f t="shared" si="83"/>
        <v>0</v>
      </c>
      <c r="BA155" s="2">
        <f t="shared" si="83"/>
        <v>0</v>
      </c>
      <c r="BB155" s="2">
        <f t="shared" si="83"/>
        <v>0</v>
      </c>
      <c r="BC155" s="2">
        <f t="shared" si="83"/>
        <v>0</v>
      </c>
      <c r="BD155" s="2">
        <f t="shared" si="83"/>
        <v>0</v>
      </c>
      <c r="BE155" s="2">
        <f t="shared" si="83"/>
        <v>18713.03</v>
      </c>
      <c r="BF155" s="2">
        <f t="shared" si="83"/>
        <v>0</v>
      </c>
      <c r="BG155" s="2">
        <f t="shared" si="83"/>
        <v>0</v>
      </c>
      <c r="BH155" s="2">
        <f t="shared" si="83"/>
        <v>18713.03</v>
      </c>
      <c r="BI155" s="2">
        <f t="shared" si="83"/>
        <v>0</v>
      </c>
      <c r="BJ155" s="2">
        <f t="shared" si="83"/>
        <v>0</v>
      </c>
      <c r="BK155" s="2">
        <f t="shared" si="83"/>
        <v>0</v>
      </c>
      <c r="BL155" s="2">
        <f t="shared" si="83"/>
        <v>0</v>
      </c>
      <c r="BM155" s="2">
        <f t="shared" si="83"/>
        <v>0</v>
      </c>
      <c r="BN155" s="2">
        <f t="shared" si="83"/>
        <v>0</v>
      </c>
      <c r="BO155" s="3">
        <f t="shared" si="83"/>
        <v>0</v>
      </c>
      <c r="BP155" s="3">
        <f t="shared" si="83"/>
        <v>0</v>
      </c>
      <c r="BQ155" s="3">
        <f t="shared" si="83"/>
        <v>0</v>
      </c>
      <c r="BR155" s="3">
        <f t="shared" si="83"/>
        <v>0</v>
      </c>
      <c r="BS155" s="3">
        <f t="shared" si="83"/>
        <v>0</v>
      </c>
      <c r="BT155" s="3">
        <f t="shared" si="83"/>
        <v>0</v>
      </c>
      <c r="BU155" s="3">
        <f t="shared" si="83"/>
        <v>0</v>
      </c>
      <c r="BV155" s="3">
        <f t="shared" si="83"/>
        <v>0</v>
      </c>
      <c r="BW155" s="3">
        <f t="shared" si="83"/>
        <v>0</v>
      </c>
      <c r="BX155" s="3">
        <f t="shared" si="83"/>
        <v>0</v>
      </c>
      <c r="BY155" s="3">
        <f t="shared" si="83"/>
        <v>0</v>
      </c>
      <c r="BZ155" s="3">
        <f t="shared" si="83"/>
        <v>0</v>
      </c>
      <c r="CA155" s="3">
        <f t="shared" ref="CA155:DF155" si="84">CA159</f>
        <v>0</v>
      </c>
      <c r="CB155" s="3">
        <f t="shared" si="84"/>
        <v>0</v>
      </c>
      <c r="CC155" s="3">
        <f t="shared" si="84"/>
        <v>0</v>
      </c>
      <c r="CD155" s="3">
        <f t="shared" si="84"/>
        <v>0</v>
      </c>
      <c r="CE155" s="3">
        <f t="shared" si="84"/>
        <v>0</v>
      </c>
      <c r="CF155" s="3">
        <f t="shared" si="84"/>
        <v>0</v>
      </c>
      <c r="CG155" s="3">
        <f t="shared" si="84"/>
        <v>0</v>
      </c>
      <c r="CH155" s="3">
        <f t="shared" si="84"/>
        <v>0</v>
      </c>
      <c r="CI155" s="3">
        <f t="shared" si="84"/>
        <v>0</v>
      </c>
      <c r="CJ155" s="3">
        <f t="shared" si="84"/>
        <v>0</v>
      </c>
      <c r="CK155" s="3">
        <f t="shared" si="84"/>
        <v>0</v>
      </c>
      <c r="CL155" s="3">
        <f t="shared" si="84"/>
        <v>0</v>
      </c>
      <c r="CM155" s="3">
        <f t="shared" si="84"/>
        <v>0</v>
      </c>
      <c r="CN155" s="3">
        <f t="shared" si="84"/>
        <v>0</v>
      </c>
      <c r="CO155" s="3">
        <f t="shared" si="84"/>
        <v>0</v>
      </c>
      <c r="CP155" s="3">
        <f t="shared" si="84"/>
        <v>0</v>
      </c>
      <c r="CQ155" s="3">
        <f t="shared" si="84"/>
        <v>0</v>
      </c>
      <c r="CR155" s="3">
        <f t="shared" si="84"/>
        <v>0</v>
      </c>
      <c r="CS155" s="3">
        <f t="shared" si="84"/>
        <v>0</v>
      </c>
      <c r="CT155" s="3">
        <f t="shared" si="84"/>
        <v>0</v>
      </c>
      <c r="CU155" s="3">
        <f t="shared" si="84"/>
        <v>0</v>
      </c>
      <c r="CV155" s="3">
        <f t="shared" si="84"/>
        <v>0</v>
      </c>
      <c r="CW155" s="3">
        <f t="shared" si="84"/>
        <v>0</v>
      </c>
      <c r="CX155" s="3">
        <f t="shared" si="84"/>
        <v>0</v>
      </c>
      <c r="CY155" s="3">
        <f t="shared" si="84"/>
        <v>0</v>
      </c>
      <c r="CZ155" s="3">
        <f t="shared" si="84"/>
        <v>0</v>
      </c>
      <c r="DA155" s="3">
        <f t="shared" si="84"/>
        <v>0</v>
      </c>
      <c r="DB155" s="3">
        <f t="shared" si="84"/>
        <v>0</v>
      </c>
      <c r="DC155" s="3">
        <f t="shared" si="84"/>
        <v>0</v>
      </c>
      <c r="DD155" s="3">
        <f t="shared" si="84"/>
        <v>0</v>
      </c>
      <c r="DE155" s="3">
        <f t="shared" si="84"/>
        <v>0</v>
      </c>
      <c r="DF155" s="3">
        <f t="shared" si="84"/>
        <v>0</v>
      </c>
      <c r="DG155" s="3">
        <f t="shared" ref="DG155:DN155" si="85">DG159</f>
        <v>0</v>
      </c>
      <c r="DH155" s="3">
        <f t="shared" si="85"/>
        <v>0</v>
      </c>
      <c r="DI155" s="3">
        <f t="shared" si="85"/>
        <v>0</v>
      </c>
      <c r="DJ155" s="3">
        <f t="shared" si="85"/>
        <v>0</v>
      </c>
      <c r="DK155" s="3">
        <f t="shared" si="85"/>
        <v>0</v>
      </c>
      <c r="DL155" s="3">
        <f t="shared" si="85"/>
        <v>0</v>
      </c>
      <c r="DM155" s="3">
        <f t="shared" si="85"/>
        <v>0</v>
      </c>
      <c r="DN155" s="3">
        <f t="shared" si="85"/>
        <v>0</v>
      </c>
    </row>
    <row r="157" spans="1:206" x14ac:dyDescent="0.2">
      <c r="A157">
        <v>17</v>
      </c>
      <c r="B157">
        <v>1</v>
      </c>
      <c r="C157">
        <f>ROW(SmtRes!A101)</f>
        <v>101</v>
      </c>
      <c r="D157">
        <f>ROW(EtalonRes!A100)</f>
        <v>100</v>
      </c>
      <c r="E157" t="s">
        <v>13</v>
      </c>
      <c r="F157" t="s">
        <v>154</v>
      </c>
      <c r="G157" t="s">
        <v>155</v>
      </c>
      <c r="H157" t="s">
        <v>28</v>
      </c>
      <c r="I157">
        <f>ROUND(135/100,9)</f>
        <v>1.35</v>
      </c>
      <c r="J157">
        <v>0</v>
      </c>
      <c r="O157">
        <f>ROUND(CP157+GX157,2)</f>
        <v>10396.129999999999</v>
      </c>
      <c r="P157">
        <f>ROUND(CQ157*I157,2)</f>
        <v>0</v>
      </c>
      <c r="Q157">
        <f>ROUND(CR157*I157,2)</f>
        <v>0</v>
      </c>
      <c r="R157">
        <f>ROUND(CS157*I157,2)</f>
        <v>0</v>
      </c>
      <c r="S157">
        <f>ROUND(CT157*I157,2)</f>
        <v>10396.129999999999</v>
      </c>
      <c r="T157">
        <f>ROUND(CU157*I157,2)</f>
        <v>0</v>
      </c>
      <c r="U157">
        <f>CV157*I157</f>
        <v>66.285000000000011</v>
      </c>
      <c r="V157">
        <f>CW157*I157</f>
        <v>0</v>
      </c>
      <c r="W157">
        <f>ROUND(CX157*I157,2)</f>
        <v>0</v>
      </c>
      <c r="X157">
        <f>ROUND(CY157,2)</f>
        <v>7277.29</v>
      </c>
      <c r="Y157">
        <f>ROUND(CZ157,2)</f>
        <v>1039.6099999999999</v>
      </c>
      <c r="AA157">
        <v>31140108</v>
      </c>
      <c r="AB157">
        <f>ROUND((AC157+AD157+AF157)+GT157,6)</f>
        <v>7700.84</v>
      </c>
      <c r="AC157">
        <f>ROUND((ES157),6)</f>
        <v>0</v>
      </c>
      <c r="AD157">
        <f>ROUND((((ET157)-(EU157))+AE157),6)</f>
        <v>0</v>
      </c>
      <c r="AE157">
        <f>ROUND((EU157),6)</f>
        <v>0</v>
      </c>
      <c r="AF157">
        <f>ROUND((EV157),6)</f>
        <v>7700.84</v>
      </c>
      <c r="AG157">
        <f>ROUND((AP157),6)</f>
        <v>0</v>
      </c>
      <c r="AH157">
        <f>(EW157)</f>
        <v>49.1</v>
      </c>
      <c r="AI157">
        <f>(EX157)</f>
        <v>0</v>
      </c>
      <c r="AJ157">
        <f>ROUND((AS157),6)</f>
        <v>0</v>
      </c>
      <c r="AK157">
        <v>7700.84</v>
      </c>
      <c r="AL157">
        <v>0</v>
      </c>
      <c r="AM157">
        <v>0</v>
      </c>
      <c r="AN157">
        <v>0</v>
      </c>
      <c r="AO157">
        <v>7700.84</v>
      </c>
      <c r="AP157">
        <v>0</v>
      </c>
      <c r="AQ157">
        <v>49.1</v>
      </c>
      <c r="AR157">
        <v>0</v>
      </c>
      <c r="AS157">
        <v>0</v>
      </c>
      <c r="AT157">
        <v>70</v>
      </c>
      <c r="AU157">
        <v>10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1</v>
      </c>
      <c r="BD157" t="s">
        <v>0</v>
      </c>
      <c r="BE157" t="s">
        <v>0</v>
      </c>
      <c r="BF157" t="s">
        <v>0</v>
      </c>
      <c r="BG157" t="s">
        <v>0</v>
      </c>
      <c r="BH157">
        <v>0</v>
      </c>
      <c r="BI157">
        <v>4</v>
      </c>
      <c r="BJ157" t="s">
        <v>156</v>
      </c>
      <c r="BM157">
        <v>0</v>
      </c>
      <c r="BN157">
        <v>0</v>
      </c>
      <c r="BO157" t="s">
        <v>0</v>
      </c>
      <c r="BP157">
        <v>0</v>
      </c>
      <c r="BQ157">
        <v>1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0</v>
      </c>
      <c r="BZ157">
        <v>70</v>
      </c>
      <c r="CA157">
        <v>10</v>
      </c>
      <c r="CF157">
        <v>0</v>
      </c>
      <c r="CG157">
        <v>0</v>
      </c>
      <c r="CM157">
        <v>0</v>
      </c>
      <c r="CN157" t="s">
        <v>0</v>
      </c>
      <c r="CO157">
        <v>0</v>
      </c>
      <c r="CP157">
        <f>(P157+Q157+S157)</f>
        <v>10396.129999999999</v>
      </c>
      <c r="CQ157">
        <f>(AC157*BC157*AW157)</f>
        <v>0</v>
      </c>
      <c r="CR157">
        <f>((((ET157)*BB157-(EU157)*BS157)+AE157*BS157)*AV157)</f>
        <v>0</v>
      </c>
      <c r="CS157">
        <f>(AE157*BS157*AV157)</f>
        <v>0</v>
      </c>
      <c r="CT157">
        <f>(AF157*BA157*AV157)</f>
        <v>7700.84</v>
      </c>
      <c r="CU157">
        <f>AG157</f>
        <v>0</v>
      </c>
      <c r="CV157">
        <f>(AH157*AV157)</f>
        <v>49.1</v>
      </c>
      <c r="CW157">
        <f>AI157</f>
        <v>0</v>
      </c>
      <c r="CX157">
        <f>AJ157</f>
        <v>0</v>
      </c>
      <c r="CY157">
        <f>((S157*BZ157)/100)</f>
        <v>7277.2910000000002</v>
      </c>
      <c r="CZ157">
        <f>((S157*CA157)/100)</f>
        <v>1039.6129999999998</v>
      </c>
      <c r="DC157" t="s">
        <v>0</v>
      </c>
      <c r="DD157" t="s">
        <v>0</v>
      </c>
      <c r="DE157" t="s">
        <v>0</v>
      </c>
      <c r="DF157" t="s">
        <v>0</v>
      </c>
      <c r="DG157" t="s">
        <v>0</v>
      </c>
      <c r="DH157" t="s">
        <v>0</v>
      </c>
      <c r="DI157" t="s">
        <v>0</v>
      </c>
      <c r="DJ157" t="s">
        <v>0</v>
      </c>
      <c r="DK157" t="s">
        <v>0</v>
      </c>
      <c r="DL157" t="s">
        <v>0</v>
      </c>
      <c r="DM157" t="s">
        <v>0</v>
      </c>
      <c r="DN157">
        <v>0</v>
      </c>
      <c r="DO157">
        <v>0</v>
      </c>
      <c r="DP157">
        <v>1</v>
      </c>
      <c r="DQ157">
        <v>1</v>
      </c>
      <c r="DU157">
        <v>1005</v>
      </c>
      <c r="DV157" t="s">
        <v>28</v>
      </c>
      <c r="DW157" t="s">
        <v>28</v>
      </c>
      <c r="DX157">
        <v>100</v>
      </c>
      <c r="EE157">
        <v>30895129</v>
      </c>
      <c r="EF157">
        <v>1</v>
      </c>
      <c r="EG157" t="s">
        <v>18</v>
      </c>
      <c r="EH157">
        <v>0</v>
      </c>
      <c r="EI157" t="s">
        <v>0</v>
      </c>
      <c r="EJ157">
        <v>4</v>
      </c>
      <c r="EK157">
        <v>0</v>
      </c>
      <c r="EL157" t="s">
        <v>19</v>
      </c>
      <c r="EM157" t="s">
        <v>20</v>
      </c>
      <c r="EO157" t="s">
        <v>0</v>
      </c>
      <c r="EQ157">
        <v>0</v>
      </c>
      <c r="ER157">
        <v>7700.84</v>
      </c>
      <c r="ES157">
        <v>0</v>
      </c>
      <c r="ET157">
        <v>0</v>
      </c>
      <c r="EU157">
        <v>0</v>
      </c>
      <c r="EV157">
        <v>7700.84</v>
      </c>
      <c r="EW157">
        <v>49.1</v>
      </c>
      <c r="EX157">
        <v>0</v>
      </c>
      <c r="EY157">
        <v>0</v>
      </c>
      <c r="FQ157">
        <v>0</v>
      </c>
      <c r="FR157">
        <f>ROUND(IF(AND(BH157=3,BI157=3),P157,0),2)</f>
        <v>0</v>
      </c>
      <c r="FS157">
        <v>0</v>
      </c>
      <c r="FX157">
        <v>70</v>
      </c>
      <c r="FY157">
        <v>10</v>
      </c>
      <c r="GA157" t="s">
        <v>0</v>
      </c>
      <c r="GD157">
        <v>0</v>
      </c>
      <c r="GF157">
        <v>402095476</v>
      </c>
      <c r="GG157">
        <v>2</v>
      </c>
      <c r="GH157">
        <v>1</v>
      </c>
      <c r="GI157">
        <v>-2</v>
      </c>
      <c r="GJ157">
        <v>0</v>
      </c>
      <c r="GK157">
        <f>ROUND(R157*(R12)/100,2)</f>
        <v>0</v>
      </c>
      <c r="GL157">
        <f>ROUND(IF(AND(BH157=3,BI157=3,FS157&lt;&gt;0),P157,0),2)</f>
        <v>0</v>
      </c>
      <c r="GM157">
        <f>O157+X157+Y157+GK157</f>
        <v>18713.03</v>
      </c>
      <c r="GN157">
        <f>ROUND(IF(OR(BI157=0,BI157=1),O157+X157+Y157+GK157-GX157,0),2)</f>
        <v>0</v>
      </c>
      <c r="GO157">
        <f>ROUND(IF(BI157=2,O157+X157+Y157+GK157-GX157,0),2)</f>
        <v>0</v>
      </c>
      <c r="GP157">
        <f>ROUND(IF(BI157=4,O157+X157+Y157+GK157,GX157),2)</f>
        <v>18713.03</v>
      </c>
      <c r="GT157">
        <v>0</v>
      </c>
      <c r="GU157">
        <v>1</v>
      </c>
      <c r="GV157">
        <v>0</v>
      </c>
      <c r="GW157">
        <v>0</v>
      </c>
      <c r="GX157">
        <f>ROUND(GT157*GU157*I157,2)</f>
        <v>0</v>
      </c>
    </row>
    <row r="159" spans="1:206" x14ac:dyDescent="0.2">
      <c r="A159" s="2">
        <v>51</v>
      </c>
      <c r="B159" s="2">
        <f>B153</f>
        <v>1</v>
      </c>
      <c r="C159" s="2">
        <f>A153</f>
        <v>5</v>
      </c>
      <c r="D159" s="2">
        <f>ROW(A153)</f>
        <v>153</v>
      </c>
      <c r="E159" s="2"/>
      <c r="F159" s="2" t="str">
        <f>IF(F153&lt;&gt;"",F153,"")</f>
        <v>Новый подраздел</v>
      </c>
      <c r="G159" s="2" t="str">
        <f>IF(G153&lt;&gt;"",G153,"")</f>
        <v>Демонтажные работы</v>
      </c>
      <c r="H159" s="2"/>
      <c r="I159" s="2"/>
      <c r="J159" s="2"/>
      <c r="K159" s="2"/>
      <c r="L159" s="2"/>
      <c r="M159" s="2"/>
      <c r="N159" s="2"/>
      <c r="O159" s="2">
        <f t="shared" ref="O159:T159" si="86">ROUND(AB159,2)</f>
        <v>10396.129999999999</v>
      </c>
      <c r="P159" s="2">
        <f t="shared" si="86"/>
        <v>0</v>
      </c>
      <c r="Q159" s="2">
        <f t="shared" si="86"/>
        <v>0</v>
      </c>
      <c r="R159" s="2">
        <f t="shared" si="86"/>
        <v>0</v>
      </c>
      <c r="S159" s="2">
        <f t="shared" si="86"/>
        <v>10396.129999999999</v>
      </c>
      <c r="T159" s="2">
        <f t="shared" si="86"/>
        <v>0</v>
      </c>
      <c r="U159" s="2">
        <f>AH159</f>
        <v>66.285000000000011</v>
      </c>
      <c r="V159" s="2">
        <f>AI159</f>
        <v>0</v>
      </c>
      <c r="W159" s="2">
        <f>ROUND(AJ159,2)</f>
        <v>0</v>
      </c>
      <c r="X159" s="2">
        <f>ROUND(AK159,2)</f>
        <v>7277.29</v>
      </c>
      <c r="Y159" s="2">
        <f>ROUND(AL159,2)</f>
        <v>1039.6099999999999</v>
      </c>
      <c r="Z159" s="2"/>
      <c r="AA159" s="2"/>
      <c r="AB159" s="2">
        <f>ROUND(SUMIF(AA157:AA157,"=31140108",O157:O157),2)</f>
        <v>10396.129999999999</v>
      </c>
      <c r="AC159" s="2">
        <f>ROUND(SUMIF(AA157:AA157,"=31140108",P157:P157),2)</f>
        <v>0</v>
      </c>
      <c r="AD159" s="2">
        <f>ROUND(SUMIF(AA157:AA157,"=31140108",Q157:Q157),2)</f>
        <v>0</v>
      </c>
      <c r="AE159" s="2">
        <f>ROUND(SUMIF(AA157:AA157,"=31140108",R157:R157),2)</f>
        <v>0</v>
      </c>
      <c r="AF159" s="2">
        <f>ROUND(SUMIF(AA157:AA157,"=31140108",S157:S157),2)</f>
        <v>10396.129999999999</v>
      </c>
      <c r="AG159" s="2">
        <f>ROUND(SUMIF(AA157:AA157,"=31140108",T157:T157),2)</f>
        <v>0</v>
      </c>
      <c r="AH159" s="2">
        <f>SUMIF(AA157:AA157,"=31140108",U157:U157)</f>
        <v>66.285000000000011</v>
      </c>
      <c r="AI159" s="2">
        <f>SUMIF(AA157:AA157,"=31140108",V157:V157)</f>
        <v>0</v>
      </c>
      <c r="AJ159" s="2">
        <f>ROUND(SUMIF(AA157:AA157,"=31140108",W157:W157),2)</f>
        <v>0</v>
      </c>
      <c r="AK159" s="2">
        <f>ROUND(SUMIF(AA157:AA157,"=31140108",X157:X157),2)</f>
        <v>7277.29</v>
      </c>
      <c r="AL159" s="2">
        <f>ROUND(SUMIF(AA157:AA157,"=31140108",Y157:Y157),2)</f>
        <v>1039.6099999999999</v>
      </c>
      <c r="AM159" s="2"/>
      <c r="AN159" s="2"/>
      <c r="AO159" s="2">
        <f t="shared" ref="AO159:AZ159" si="87">ROUND(BB159,2)</f>
        <v>0</v>
      </c>
      <c r="AP159" s="2">
        <f t="shared" si="87"/>
        <v>0</v>
      </c>
      <c r="AQ159" s="2">
        <f t="shared" si="87"/>
        <v>0</v>
      </c>
      <c r="AR159" s="2">
        <f t="shared" si="87"/>
        <v>18713.03</v>
      </c>
      <c r="AS159" s="2">
        <f t="shared" si="87"/>
        <v>0</v>
      </c>
      <c r="AT159" s="2">
        <f t="shared" si="87"/>
        <v>0</v>
      </c>
      <c r="AU159" s="2">
        <f t="shared" si="87"/>
        <v>18713.03</v>
      </c>
      <c r="AV159" s="2">
        <f t="shared" si="87"/>
        <v>0</v>
      </c>
      <c r="AW159" s="2">
        <f t="shared" si="87"/>
        <v>0</v>
      </c>
      <c r="AX159" s="2">
        <f t="shared" si="87"/>
        <v>0</v>
      </c>
      <c r="AY159" s="2">
        <f t="shared" si="87"/>
        <v>0</v>
      </c>
      <c r="AZ159" s="2">
        <f t="shared" si="87"/>
        <v>0</v>
      </c>
      <c r="BA159" s="2"/>
      <c r="BB159" s="2">
        <f>ROUND(SUMIF(AA157:AA157,"=31140108",FQ157:FQ157),2)</f>
        <v>0</v>
      </c>
      <c r="BC159" s="2">
        <f>ROUND(SUMIF(AA157:AA157,"=31140108",FR157:FR157),2)</f>
        <v>0</v>
      </c>
      <c r="BD159" s="2">
        <f>ROUND(SUMIF(AA157:AA157,"=31140108",GL157:GL157),2)</f>
        <v>0</v>
      </c>
      <c r="BE159" s="2">
        <f>ROUND(SUMIF(AA157:AA157,"=31140108",GM157:GM157),2)</f>
        <v>18713.03</v>
      </c>
      <c r="BF159" s="2">
        <f>ROUND(SUMIF(AA157:AA157,"=31140108",GN157:GN157),2)</f>
        <v>0</v>
      </c>
      <c r="BG159" s="2">
        <f>ROUND(SUMIF(AA157:AA157,"=31140108",GO157:GO157),2)</f>
        <v>0</v>
      </c>
      <c r="BH159" s="2">
        <f>ROUND(SUMIF(AA157:AA157,"=31140108",GP157:GP157),2)</f>
        <v>18713.03</v>
      </c>
      <c r="BI159" s="2">
        <f>AC159-BB159</f>
        <v>0</v>
      </c>
      <c r="BJ159" s="2">
        <f>AC159-BC159</f>
        <v>0</v>
      </c>
      <c r="BK159" s="2">
        <f>BB159-BD159</f>
        <v>0</v>
      </c>
      <c r="BL159" s="2">
        <f>AC159-BB159-BC159+BD159</f>
        <v>0</v>
      </c>
      <c r="BM159" s="2">
        <f>BC159-BD159</f>
        <v>0</v>
      </c>
      <c r="BN159" s="2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>
        <v>0</v>
      </c>
    </row>
    <row r="161" spans="1:16" x14ac:dyDescent="0.2">
      <c r="A161" s="4">
        <v>50</v>
      </c>
      <c r="B161" s="4">
        <v>0</v>
      </c>
      <c r="C161" s="4">
        <v>0</v>
      </c>
      <c r="D161" s="4">
        <v>1</v>
      </c>
      <c r="E161" s="4">
        <v>201</v>
      </c>
      <c r="F161" s="4">
        <f>ROUND(Source!O159,O161)</f>
        <v>10396.129999999999</v>
      </c>
      <c r="G161" s="4" t="s">
        <v>107</v>
      </c>
      <c r="H161" s="4" t="s">
        <v>108</v>
      </c>
      <c r="I161" s="4"/>
      <c r="J161" s="4"/>
      <c r="K161" s="4">
        <v>201</v>
      </c>
      <c r="L161" s="4">
        <v>1</v>
      </c>
      <c r="M161" s="4">
        <v>3</v>
      </c>
      <c r="N161" s="4" t="s">
        <v>0</v>
      </c>
      <c r="O161" s="4">
        <v>2</v>
      </c>
      <c r="P161" s="4"/>
    </row>
    <row r="162" spans="1:16" x14ac:dyDescent="0.2">
      <c r="A162" s="4">
        <v>50</v>
      </c>
      <c r="B162" s="4">
        <v>0</v>
      </c>
      <c r="C162" s="4">
        <v>0</v>
      </c>
      <c r="D162" s="4">
        <v>1</v>
      </c>
      <c r="E162" s="4">
        <v>202</v>
      </c>
      <c r="F162" s="4">
        <f>ROUND(Source!P159,O162)</f>
        <v>0</v>
      </c>
      <c r="G162" s="4" t="s">
        <v>109</v>
      </c>
      <c r="H162" s="4" t="s">
        <v>110</v>
      </c>
      <c r="I162" s="4"/>
      <c r="J162" s="4"/>
      <c r="K162" s="4">
        <v>202</v>
      </c>
      <c r="L162" s="4">
        <v>2</v>
      </c>
      <c r="M162" s="4">
        <v>3</v>
      </c>
      <c r="N162" s="4" t="s">
        <v>0</v>
      </c>
      <c r="O162" s="4">
        <v>2</v>
      </c>
      <c r="P162" s="4"/>
    </row>
    <row r="163" spans="1:16" x14ac:dyDescent="0.2">
      <c r="A163" s="4">
        <v>50</v>
      </c>
      <c r="B163" s="4">
        <v>0</v>
      </c>
      <c r="C163" s="4">
        <v>0</v>
      </c>
      <c r="D163" s="4">
        <v>1</v>
      </c>
      <c r="E163" s="4">
        <v>222</v>
      </c>
      <c r="F163" s="4">
        <f>ROUND(Source!AO159,O163)</f>
        <v>0</v>
      </c>
      <c r="G163" s="4" t="s">
        <v>111</v>
      </c>
      <c r="H163" s="4" t="s">
        <v>112</v>
      </c>
      <c r="I163" s="4"/>
      <c r="J163" s="4"/>
      <c r="K163" s="4">
        <v>222</v>
      </c>
      <c r="L163" s="4">
        <v>3</v>
      </c>
      <c r="M163" s="4">
        <v>3</v>
      </c>
      <c r="N163" s="4" t="s">
        <v>0</v>
      </c>
      <c r="O163" s="4">
        <v>2</v>
      </c>
      <c r="P163" s="4"/>
    </row>
    <row r="164" spans="1:16" x14ac:dyDescent="0.2">
      <c r="A164" s="4">
        <v>50</v>
      </c>
      <c r="B164" s="4">
        <v>0</v>
      </c>
      <c r="C164" s="4">
        <v>0</v>
      </c>
      <c r="D164" s="4">
        <v>1</v>
      </c>
      <c r="E164" s="4">
        <v>216</v>
      </c>
      <c r="F164" s="4">
        <f>ROUND(Source!AP159,O164)</f>
        <v>0</v>
      </c>
      <c r="G164" s="4" t="s">
        <v>113</v>
      </c>
      <c r="H164" s="4" t="s">
        <v>114</v>
      </c>
      <c r="I164" s="4"/>
      <c r="J164" s="4"/>
      <c r="K164" s="4">
        <v>216</v>
      </c>
      <c r="L164" s="4">
        <v>4</v>
      </c>
      <c r="M164" s="4">
        <v>3</v>
      </c>
      <c r="N164" s="4" t="s">
        <v>0</v>
      </c>
      <c r="O164" s="4">
        <v>2</v>
      </c>
      <c r="P164" s="4"/>
    </row>
    <row r="165" spans="1:16" x14ac:dyDescent="0.2">
      <c r="A165" s="4">
        <v>50</v>
      </c>
      <c r="B165" s="4">
        <v>0</v>
      </c>
      <c r="C165" s="4">
        <v>0</v>
      </c>
      <c r="D165" s="4">
        <v>1</v>
      </c>
      <c r="E165" s="4">
        <v>223</v>
      </c>
      <c r="F165" s="4">
        <f>ROUND(Source!AQ159,O165)</f>
        <v>0</v>
      </c>
      <c r="G165" s="4" t="s">
        <v>115</v>
      </c>
      <c r="H165" s="4" t="s">
        <v>116</v>
      </c>
      <c r="I165" s="4"/>
      <c r="J165" s="4"/>
      <c r="K165" s="4">
        <v>223</v>
      </c>
      <c r="L165" s="4">
        <v>5</v>
      </c>
      <c r="M165" s="4">
        <v>3</v>
      </c>
      <c r="N165" s="4" t="s">
        <v>0</v>
      </c>
      <c r="O165" s="4">
        <v>2</v>
      </c>
      <c r="P165" s="4"/>
    </row>
    <row r="166" spans="1:16" x14ac:dyDescent="0.2">
      <c r="A166" s="4">
        <v>50</v>
      </c>
      <c r="B166" s="4">
        <v>0</v>
      </c>
      <c r="C166" s="4">
        <v>0</v>
      </c>
      <c r="D166" s="4">
        <v>1</v>
      </c>
      <c r="E166" s="4">
        <v>203</v>
      </c>
      <c r="F166" s="4">
        <f>ROUND(Source!Q159,O166)</f>
        <v>0</v>
      </c>
      <c r="G166" s="4" t="s">
        <v>117</v>
      </c>
      <c r="H166" s="4" t="s">
        <v>118</v>
      </c>
      <c r="I166" s="4"/>
      <c r="J166" s="4"/>
      <c r="K166" s="4">
        <v>203</v>
      </c>
      <c r="L166" s="4">
        <v>6</v>
      </c>
      <c r="M166" s="4">
        <v>3</v>
      </c>
      <c r="N166" s="4" t="s">
        <v>0</v>
      </c>
      <c r="O166" s="4">
        <v>2</v>
      </c>
      <c r="P166" s="4"/>
    </row>
    <row r="167" spans="1:16" x14ac:dyDescent="0.2">
      <c r="A167" s="4">
        <v>50</v>
      </c>
      <c r="B167" s="4">
        <v>0</v>
      </c>
      <c r="C167" s="4">
        <v>0</v>
      </c>
      <c r="D167" s="4">
        <v>1</v>
      </c>
      <c r="E167" s="4">
        <v>204</v>
      </c>
      <c r="F167" s="4">
        <f>ROUND(Source!R159,O167)</f>
        <v>0</v>
      </c>
      <c r="G167" s="4" t="s">
        <v>119</v>
      </c>
      <c r="H167" s="4" t="s">
        <v>120</v>
      </c>
      <c r="I167" s="4"/>
      <c r="J167" s="4"/>
      <c r="K167" s="4">
        <v>204</v>
      </c>
      <c r="L167" s="4">
        <v>7</v>
      </c>
      <c r="M167" s="4">
        <v>3</v>
      </c>
      <c r="N167" s="4" t="s">
        <v>0</v>
      </c>
      <c r="O167" s="4">
        <v>2</v>
      </c>
      <c r="P167" s="4"/>
    </row>
    <row r="168" spans="1:16" x14ac:dyDescent="0.2">
      <c r="A168" s="4">
        <v>50</v>
      </c>
      <c r="B168" s="4">
        <v>0</v>
      </c>
      <c r="C168" s="4">
        <v>0</v>
      </c>
      <c r="D168" s="4">
        <v>1</v>
      </c>
      <c r="E168" s="4">
        <v>205</v>
      </c>
      <c r="F168" s="4">
        <f>ROUND(Source!S159,O168)</f>
        <v>10396.129999999999</v>
      </c>
      <c r="G168" s="4" t="s">
        <v>121</v>
      </c>
      <c r="H168" s="4" t="s">
        <v>122</v>
      </c>
      <c r="I168" s="4"/>
      <c r="J168" s="4"/>
      <c r="K168" s="4">
        <v>205</v>
      </c>
      <c r="L168" s="4">
        <v>8</v>
      </c>
      <c r="M168" s="4">
        <v>3</v>
      </c>
      <c r="N168" s="4" t="s">
        <v>0</v>
      </c>
      <c r="O168" s="4">
        <v>2</v>
      </c>
      <c r="P168" s="4"/>
    </row>
    <row r="169" spans="1:16" x14ac:dyDescent="0.2">
      <c r="A169" s="4">
        <v>50</v>
      </c>
      <c r="B169" s="4">
        <v>0</v>
      </c>
      <c r="C169" s="4">
        <v>0</v>
      </c>
      <c r="D169" s="4">
        <v>1</v>
      </c>
      <c r="E169" s="4">
        <v>214</v>
      </c>
      <c r="F169" s="4">
        <f>ROUND(Source!AS159,O169)</f>
        <v>0</v>
      </c>
      <c r="G169" s="4" t="s">
        <v>123</v>
      </c>
      <c r="H169" s="4" t="s">
        <v>124</v>
      </c>
      <c r="I169" s="4"/>
      <c r="J169" s="4"/>
      <c r="K169" s="4">
        <v>214</v>
      </c>
      <c r="L169" s="4">
        <v>9</v>
      </c>
      <c r="M169" s="4">
        <v>3</v>
      </c>
      <c r="N169" s="4" t="s">
        <v>0</v>
      </c>
      <c r="O169" s="4">
        <v>2</v>
      </c>
      <c r="P169" s="4"/>
    </row>
    <row r="170" spans="1:16" x14ac:dyDescent="0.2">
      <c r="A170" s="4">
        <v>50</v>
      </c>
      <c r="B170" s="4">
        <v>0</v>
      </c>
      <c r="C170" s="4">
        <v>0</v>
      </c>
      <c r="D170" s="4">
        <v>1</v>
      </c>
      <c r="E170" s="4">
        <v>215</v>
      </c>
      <c r="F170" s="4">
        <f>ROUND(Source!AT159,O170)</f>
        <v>0</v>
      </c>
      <c r="G170" s="4" t="s">
        <v>125</v>
      </c>
      <c r="H170" s="4" t="s">
        <v>126</v>
      </c>
      <c r="I170" s="4"/>
      <c r="J170" s="4"/>
      <c r="K170" s="4">
        <v>215</v>
      </c>
      <c r="L170" s="4">
        <v>10</v>
      </c>
      <c r="M170" s="4">
        <v>3</v>
      </c>
      <c r="N170" s="4" t="s">
        <v>0</v>
      </c>
      <c r="O170" s="4">
        <v>2</v>
      </c>
      <c r="P170" s="4"/>
    </row>
    <row r="171" spans="1:16" x14ac:dyDescent="0.2">
      <c r="A171" s="4">
        <v>50</v>
      </c>
      <c r="B171" s="4">
        <v>0</v>
      </c>
      <c r="C171" s="4">
        <v>0</v>
      </c>
      <c r="D171" s="4">
        <v>1</v>
      </c>
      <c r="E171" s="4">
        <v>217</v>
      </c>
      <c r="F171" s="4">
        <f>ROUND(Source!AU159,O171)</f>
        <v>18713.03</v>
      </c>
      <c r="G171" s="4" t="s">
        <v>127</v>
      </c>
      <c r="H171" s="4" t="s">
        <v>128</v>
      </c>
      <c r="I171" s="4"/>
      <c r="J171" s="4"/>
      <c r="K171" s="4">
        <v>217</v>
      </c>
      <c r="L171" s="4">
        <v>11</v>
      </c>
      <c r="M171" s="4">
        <v>3</v>
      </c>
      <c r="N171" s="4" t="s">
        <v>0</v>
      </c>
      <c r="O171" s="4">
        <v>2</v>
      </c>
      <c r="P171" s="4"/>
    </row>
    <row r="172" spans="1:16" x14ac:dyDescent="0.2">
      <c r="A172" s="4">
        <v>50</v>
      </c>
      <c r="B172" s="4">
        <v>0</v>
      </c>
      <c r="C172" s="4">
        <v>0</v>
      </c>
      <c r="D172" s="4">
        <v>1</v>
      </c>
      <c r="E172" s="4">
        <v>206</v>
      </c>
      <c r="F172" s="4">
        <f>ROUND(Source!T159,O172)</f>
        <v>0</v>
      </c>
      <c r="G172" s="4" t="s">
        <v>129</v>
      </c>
      <c r="H172" s="4" t="s">
        <v>130</v>
      </c>
      <c r="I172" s="4"/>
      <c r="J172" s="4"/>
      <c r="K172" s="4">
        <v>206</v>
      </c>
      <c r="L172" s="4">
        <v>12</v>
      </c>
      <c r="M172" s="4">
        <v>3</v>
      </c>
      <c r="N172" s="4" t="s">
        <v>0</v>
      </c>
      <c r="O172" s="4">
        <v>2</v>
      </c>
      <c r="P172" s="4"/>
    </row>
    <row r="173" spans="1:16" x14ac:dyDescent="0.2">
      <c r="A173" s="4">
        <v>50</v>
      </c>
      <c r="B173" s="4">
        <v>0</v>
      </c>
      <c r="C173" s="4">
        <v>0</v>
      </c>
      <c r="D173" s="4">
        <v>1</v>
      </c>
      <c r="E173" s="4">
        <v>207</v>
      </c>
      <c r="F173" s="4">
        <f>Source!U159</f>
        <v>66.285000000000011</v>
      </c>
      <c r="G173" s="4" t="s">
        <v>131</v>
      </c>
      <c r="H173" s="4" t="s">
        <v>132</v>
      </c>
      <c r="I173" s="4"/>
      <c r="J173" s="4"/>
      <c r="K173" s="4">
        <v>207</v>
      </c>
      <c r="L173" s="4">
        <v>13</v>
      </c>
      <c r="M173" s="4">
        <v>3</v>
      </c>
      <c r="N173" s="4" t="s">
        <v>0</v>
      </c>
      <c r="O173" s="4">
        <v>-1</v>
      </c>
      <c r="P173" s="4"/>
    </row>
    <row r="174" spans="1:16" x14ac:dyDescent="0.2">
      <c r="A174" s="4">
        <v>50</v>
      </c>
      <c r="B174" s="4">
        <v>0</v>
      </c>
      <c r="C174" s="4">
        <v>0</v>
      </c>
      <c r="D174" s="4">
        <v>1</v>
      </c>
      <c r="E174" s="4">
        <v>208</v>
      </c>
      <c r="F174" s="4">
        <f>Source!V159</f>
        <v>0</v>
      </c>
      <c r="G174" s="4" t="s">
        <v>133</v>
      </c>
      <c r="H174" s="4" t="s">
        <v>134</v>
      </c>
      <c r="I174" s="4"/>
      <c r="J174" s="4"/>
      <c r="K174" s="4">
        <v>208</v>
      </c>
      <c r="L174" s="4">
        <v>14</v>
      </c>
      <c r="M174" s="4">
        <v>3</v>
      </c>
      <c r="N174" s="4" t="s">
        <v>0</v>
      </c>
      <c r="O174" s="4">
        <v>-1</v>
      </c>
      <c r="P174" s="4"/>
    </row>
    <row r="175" spans="1:16" x14ac:dyDescent="0.2">
      <c r="A175" s="4">
        <v>50</v>
      </c>
      <c r="B175" s="4">
        <v>0</v>
      </c>
      <c r="C175" s="4">
        <v>0</v>
      </c>
      <c r="D175" s="4">
        <v>1</v>
      </c>
      <c r="E175" s="4">
        <v>209</v>
      </c>
      <c r="F175" s="4">
        <f>ROUND(Source!W159,O175)</f>
        <v>0</v>
      </c>
      <c r="G175" s="4" t="s">
        <v>135</v>
      </c>
      <c r="H175" s="4" t="s">
        <v>136</v>
      </c>
      <c r="I175" s="4"/>
      <c r="J175" s="4"/>
      <c r="K175" s="4">
        <v>209</v>
      </c>
      <c r="L175" s="4">
        <v>15</v>
      </c>
      <c r="M175" s="4">
        <v>3</v>
      </c>
      <c r="N175" s="4" t="s">
        <v>0</v>
      </c>
      <c r="O175" s="4">
        <v>2</v>
      </c>
      <c r="P175" s="4"/>
    </row>
    <row r="176" spans="1:16" x14ac:dyDescent="0.2">
      <c r="A176" s="4">
        <v>50</v>
      </c>
      <c r="B176" s="4">
        <v>0</v>
      </c>
      <c r="C176" s="4">
        <v>0</v>
      </c>
      <c r="D176" s="4">
        <v>1</v>
      </c>
      <c r="E176" s="4">
        <v>210</v>
      </c>
      <c r="F176" s="4">
        <f>ROUND(Source!X159,O176)</f>
        <v>7277.29</v>
      </c>
      <c r="G176" s="4" t="s">
        <v>137</v>
      </c>
      <c r="H176" s="4" t="s">
        <v>138</v>
      </c>
      <c r="I176" s="4"/>
      <c r="J176" s="4"/>
      <c r="K176" s="4">
        <v>210</v>
      </c>
      <c r="L176" s="4">
        <v>16</v>
      </c>
      <c r="M176" s="4">
        <v>3</v>
      </c>
      <c r="N176" s="4" t="s">
        <v>0</v>
      </c>
      <c r="O176" s="4">
        <v>2</v>
      </c>
      <c r="P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211</v>
      </c>
      <c r="F177" s="4">
        <f>ROUND(Source!Y159,O177)</f>
        <v>1039.6099999999999</v>
      </c>
      <c r="G177" s="4" t="s">
        <v>139</v>
      </c>
      <c r="H177" s="4" t="s">
        <v>140</v>
      </c>
      <c r="I177" s="4"/>
      <c r="J177" s="4"/>
      <c r="K177" s="4">
        <v>211</v>
      </c>
      <c r="L177" s="4">
        <v>17</v>
      </c>
      <c r="M177" s="4">
        <v>3</v>
      </c>
      <c r="N177" s="4" t="s">
        <v>0</v>
      </c>
      <c r="O177" s="4">
        <v>2</v>
      </c>
      <c r="P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224</v>
      </c>
      <c r="F178" s="4">
        <f>ROUND(Source!AR159,O178)</f>
        <v>18713.03</v>
      </c>
      <c r="G178" s="4" t="s">
        <v>141</v>
      </c>
      <c r="H178" s="4" t="s">
        <v>142</v>
      </c>
      <c r="I178" s="4"/>
      <c r="J178" s="4"/>
      <c r="K178" s="4">
        <v>224</v>
      </c>
      <c r="L178" s="4">
        <v>18</v>
      </c>
      <c r="M178" s="4">
        <v>3</v>
      </c>
      <c r="N178" s="4" t="s">
        <v>0</v>
      </c>
      <c r="O178" s="4">
        <v>2</v>
      </c>
      <c r="P178" s="4"/>
    </row>
    <row r="180" spans="1:206" x14ac:dyDescent="0.2">
      <c r="A180" s="1">
        <v>5</v>
      </c>
      <c r="B180" s="1">
        <v>1</v>
      </c>
      <c r="C180" s="1"/>
      <c r="D180" s="1">
        <f>ROW(A191)</f>
        <v>191</v>
      </c>
      <c r="E180" s="1"/>
      <c r="F180" s="1" t="s">
        <v>11</v>
      </c>
      <c r="G180" s="1" t="s">
        <v>144</v>
      </c>
      <c r="H180" s="1" t="s">
        <v>0</v>
      </c>
      <c r="I180" s="1">
        <v>0</v>
      </c>
      <c r="J180" s="1"/>
      <c r="K180" s="1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 t="s">
        <v>0</v>
      </c>
      <c r="V180" s="1">
        <v>0</v>
      </c>
      <c r="W180" s="1"/>
      <c r="X180" s="1"/>
      <c r="Y180" s="1"/>
      <c r="Z180" s="1"/>
      <c r="AA180" s="1"/>
      <c r="AB180" s="1" t="s">
        <v>0</v>
      </c>
      <c r="AC180" s="1" t="s">
        <v>0</v>
      </c>
      <c r="AD180" s="1" t="s">
        <v>0</v>
      </c>
      <c r="AE180" s="1" t="s">
        <v>0</v>
      </c>
      <c r="AF180" s="1" t="s">
        <v>0</v>
      </c>
      <c r="AG180" s="1" t="s">
        <v>0</v>
      </c>
      <c r="AH180" s="1"/>
      <c r="AI180" s="1"/>
      <c r="AJ180" s="1"/>
      <c r="AK180" s="1"/>
      <c r="AL180" s="1"/>
      <c r="AM180" s="1"/>
      <c r="AN180" s="1"/>
      <c r="AO180" s="1"/>
      <c r="AP180" s="1" t="s">
        <v>0</v>
      </c>
      <c r="AQ180" s="1" t="s">
        <v>0</v>
      </c>
      <c r="AR180" s="1" t="s">
        <v>0</v>
      </c>
      <c r="AS180" s="1"/>
      <c r="AT180" s="1"/>
      <c r="AU180" s="1"/>
      <c r="AV180" s="1"/>
      <c r="AW180" s="1"/>
      <c r="AX180" s="1"/>
      <c r="AY180" s="1"/>
      <c r="AZ180" s="1" t="s">
        <v>0</v>
      </c>
      <c r="BA180" s="1"/>
      <c r="BB180" s="1" t="s">
        <v>0</v>
      </c>
      <c r="BC180" s="1" t="s">
        <v>0</v>
      </c>
      <c r="BD180" s="1" t="s">
        <v>0</v>
      </c>
      <c r="BE180" s="1" t="s">
        <v>0</v>
      </c>
      <c r="BF180" s="1" t="s">
        <v>0</v>
      </c>
      <c r="BG180" s="1" t="s">
        <v>0</v>
      </c>
      <c r="BH180" s="1" t="s">
        <v>0</v>
      </c>
      <c r="BI180" s="1" t="s">
        <v>0</v>
      </c>
      <c r="BJ180" s="1" t="s">
        <v>0</v>
      </c>
      <c r="BK180" s="1" t="s">
        <v>0</v>
      </c>
      <c r="BL180" s="1" t="s">
        <v>0</v>
      </c>
      <c r="BM180" s="1" t="s">
        <v>0</v>
      </c>
      <c r="BN180" s="1" t="s">
        <v>0</v>
      </c>
      <c r="BO180" s="1" t="s">
        <v>0</v>
      </c>
      <c r="BP180" s="1" t="s">
        <v>0</v>
      </c>
      <c r="BQ180" s="1"/>
      <c r="BR180" s="1"/>
      <c r="BS180" s="1"/>
      <c r="BT180" s="1"/>
      <c r="BU180" s="1"/>
      <c r="BV180" s="1"/>
      <c r="BW180" s="1"/>
      <c r="BX180" s="1">
        <v>0</v>
      </c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>
        <v>0</v>
      </c>
    </row>
    <row r="182" spans="1:206" x14ac:dyDescent="0.2">
      <c r="A182" s="2">
        <v>52</v>
      </c>
      <c r="B182" s="2">
        <f t="shared" ref="B182:G182" si="88">B191</f>
        <v>1</v>
      </c>
      <c r="C182" s="2">
        <f t="shared" si="88"/>
        <v>5</v>
      </c>
      <c r="D182" s="2">
        <f t="shared" si="88"/>
        <v>180</v>
      </c>
      <c r="E182" s="2">
        <f t="shared" si="88"/>
        <v>0</v>
      </c>
      <c r="F182" s="2" t="str">
        <f t="shared" si="88"/>
        <v>Новый подраздел</v>
      </c>
      <c r="G182" s="2" t="str">
        <f t="shared" si="88"/>
        <v>Ремонтные работы</v>
      </c>
      <c r="H182" s="2"/>
      <c r="I182" s="2"/>
      <c r="J182" s="2"/>
      <c r="K182" s="2"/>
      <c r="L182" s="2"/>
      <c r="M182" s="2"/>
      <c r="N182" s="2"/>
      <c r="O182" s="2">
        <f t="shared" ref="O182:AT182" si="89">O191</f>
        <v>103290.46</v>
      </c>
      <c r="P182" s="2">
        <f t="shared" si="89"/>
        <v>48367.38</v>
      </c>
      <c r="Q182" s="2">
        <f t="shared" si="89"/>
        <v>3002.61</v>
      </c>
      <c r="R182" s="2">
        <f t="shared" si="89"/>
        <v>1672.43</v>
      </c>
      <c r="S182" s="2">
        <f t="shared" si="89"/>
        <v>51920.47</v>
      </c>
      <c r="T182" s="2">
        <f t="shared" si="89"/>
        <v>0</v>
      </c>
      <c r="U182" s="2">
        <f t="shared" si="89"/>
        <v>274.15949999999998</v>
      </c>
      <c r="V182" s="2">
        <f t="shared" si="89"/>
        <v>0</v>
      </c>
      <c r="W182" s="2">
        <f t="shared" si="89"/>
        <v>0</v>
      </c>
      <c r="X182" s="2">
        <f t="shared" si="89"/>
        <v>36344.339999999997</v>
      </c>
      <c r="Y182" s="2">
        <f t="shared" si="89"/>
        <v>5192.05</v>
      </c>
      <c r="Z182" s="2">
        <f t="shared" si="89"/>
        <v>0</v>
      </c>
      <c r="AA182" s="2">
        <f t="shared" si="89"/>
        <v>0</v>
      </c>
      <c r="AB182" s="2">
        <f t="shared" si="89"/>
        <v>103290.46</v>
      </c>
      <c r="AC182" s="2">
        <f t="shared" si="89"/>
        <v>48367.38</v>
      </c>
      <c r="AD182" s="2">
        <f t="shared" si="89"/>
        <v>3002.61</v>
      </c>
      <c r="AE182" s="2">
        <f t="shared" si="89"/>
        <v>1672.43</v>
      </c>
      <c r="AF182" s="2">
        <f t="shared" si="89"/>
        <v>51920.47</v>
      </c>
      <c r="AG182" s="2">
        <f t="shared" si="89"/>
        <v>0</v>
      </c>
      <c r="AH182" s="2">
        <f t="shared" si="89"/>
        <v>274.15949999999998</v>
      </c>
      <c r="AI182" s="2">
        <f t="shared" si="89"/>
        <v>0</v>
      </c>
      <c r="AJ182" s="2">
        <f t="shared" si="89"/>
        <v>0</v>
      </c>
      <c r="AK182" s="2">
        <f t="shared" si="89"/>
        <v>36344.339999999997</v>
      </c>
      <c r="AL182" s="2">
        <f t="shared" si="89"/>
        <v>5192.05</v>
      </c>
      <c r="AM182" s="2">
        <f t="shared" si="89"/>
        <v>0</v>
      </c>
      <c r="AN182" s="2">
        <f t="shared" si="89"/>
        <v>0</v>
      </c>
      <c r="AO182" s="2">
        <f t="shared" si="89"/>
        <v>0</v>
      </c>
      <c r="AP182" s="2">
        <f t="shared" si="89"/>
        <v>0</v>
      </c>
      <c r="AQ182" s="2">
        <f t="shared" si="89"/>
        <v>0</v>
      </c>
      <c r="AR182" s="2">
        <f t="shared" si="89"/>
        <v>146633.07</v>
      </c>
      <c r="AS182" s="2">
        <f t="shared" si="89"/>
        <v>0</v>
      </c>
      <c r="AT182" s="2">
        <f t="shared" si="89"/>
        <v>0</v>
      </c>
      <c r="AU182" s="2">
        <f t="shared" ref="AU182:BZ182" si="90">AU191</f>
        <v>146633.07</v>
      </c>
      <c r="AV182" s="2">
        <f t="shared" si="90"/>
        <v>48367.38</v>
      </c>
      <c r="AW182" s="2">
        <f t="shared" si="90"/>
        <v>48367.38</v>
      </c>
      <c r="AX182" s="2">
        <f t="shared" si="90"/>
        <v>0</v>
      </c>
      <c r="AY182" s="2">
        <f t="shared" si="90"/>
        <v>48367.38</v>
      </c>
      <c r="AZ182" s="2">
        <f t="shared" si="90"/>
        <v>0</v>
      </c>
      <c r="BA182" s="2">
        <f t="shared" si="90"/>
        <v>0</v>
      </c>
      <c r="BB182" s="2">
        <f t="shared" si="90"/>
        <v>0</v>
      </c>
      <c r="BC182" s="2">
        <f t="shared" si="90"/>
        <v>0</v>
      </c>
      <c r="BD182" s="2">
        <f t="shared" si="90"/>
        <v>0</v>
      </c>
      <c r="BE182" s="2">
        <f t="shared" si="90"/>
        <v>146633.07</v>
      </c>
      <c r="BF182" s="2">
        <f t="shared" si="90"/>
        <v>0</v>
      </c>
      <c r="BG182" s="2">
        <f t="shared" si="90"/>
        <v>0</v>
      </c>
      <c r="BH182" s="2">
        <f t="shared" si="90"/>
        <v>146633.07</v>
      </c>
      <c r="BI182" s="2">
        <f t="shared" si="90"/>
        <v>48367.38</v>
      </c>
      <c r="BJ182" s="2">
        <f t="shared" si="90"/>
        <v>48367.38</v>
      </c>
      <c r="BK182" s="2">
        <f t="shared" si="90"/>
        <v>0</v>
      </c>
      <c r="BL182" s="2">
        <f t="shared" si="90"/>
        <v>48367.38</v>
      </c>
      <c r="BM182" s="2">
        <f t="shared" si="90"/>
        <v>0</v>
      </c>
      <c r="BN182" s="2">
        <f t="shared" si="90"/>
        <v>0</v>
      </c>
      <c r="BO182" s="3">
        <f t="shared" si="90"/>
        <v>0</v>
      </c>
      <c r="BP182" s="3">
        <f t="shared" si="90"/>
        <v>0</v>
      </c>
      <c r="BQ182" s="3">
        <f t="shared" si="90"/>
        <v>0</v>
      </c>
      <c r="BR182" s="3">
        <f t="shared" si="90"/>
        <v>0</v>
      </c>
      <c r="BS182" s="3">
        <f t="shared" si="90"/>
        <v>0</v>
      </c>
      <c r="BT182" s="3">
        <f t="shared" si="90"/>
        <v>0</v>
      </c>
      <c r="BU182" s="3">
        <f t="shared" si="90"/>
        <v>0</v>
      </c>
      <c r="BV182" s="3">
        <f t="shared" si="90"/>
        <v>0</v>
      </c>
      <c r="BW182" s="3">
        <f t="shared" si="90"/>
        <v>0</v>
      </c>
      <c r="BX182" s="3">
        <f t="shared" si="90"/>
        <v>0</v>
      </c>
      <c r="BY182" s="3">
        <f t="shared" si="90"/>
        <v>0</v>
      </c>
      <c r="BZ182" s="3">
        <f t="shared" si="90"/>
        <v>0</v>
      </c>
      <c r="CA182" s="3">
        <f t="shared" ref="CA182:DF182" si="91">CA191</f>
        <v>0</v>
      </c>
      <c r="CB182" s="3">
        <f t="shared" si="91"/>
        <v>0</v>
      </c>
      <c r="CC182" s="3">
        <f t="shared" si="91"/>
        <v>0</v>
      </c>
      <c r="CD182" s="3">
        <f t="shared" si="91"/>
        <v>0</v>
      </c>
      <c r="CE182" s="3">
        <f t="shared" si="91"/>
        <v>0</v>
      </c>
      <c r="CF182" s="3">
        <f t="shared" si="91"/>
        <v>0</v>
      </c>
      <c r="CG182" s="3">
        <f t="shared" si="91"/>
        <v>0</v>
      </c>
      <c r="CH182" s="3">
        <f t="shared" si="91"/>
        <v>0</v>
      </c>
      <c r="CI182" s="3">
        <f t="shared" si="91"/>
        <v>0</v>
      </c>
      <c r="CJ182" s="3">
        <f t="shared" si="91"/>
        <v>0</v>
      </c>
      <c r="CK182" s="3">
        <f t="shared" si="91"/>
        <v>0</v>
      </c>
      <c r="CL182" s="3">
        <f t="shared" si="91"/>
        <v>0</v>
      </c>
      <c r="CM182" s="3">
        <f t="shared" si="91"/>
        <v>0</v>
      </c>
      <c r="CN182" s="3">
        <f t="shared" si="91"/>
        <v>0</v>
      </c>
      <c r="CO182" s="3">
        <f t="shared" si="91"/>
        <v>0</v>
      </c>
      <c r="CP182" s="3">
        <f t="shared" si="91"/>
        <v>0</v>
      </c>
      <c r="CQ182" s="3">
        <f t="shared" si="91"/>
        <v>0</v>
      </c>
      <c r="CR182" s="3">
        <f t="shared" si="91"/>
        <v>0</v>
      </c>
      <c r="CS182" s="3">
        <f t="shared" si="91"/>
        <v>0</v>
      </c>
      <c r="CT182" s="3">
        <f t="shared" si="91"/>
        <v>0</v>
      </c>
      <c r="CU182" s="3">
        <f t="shared" si="91"/>
        <v>0</v>
      </c>
      <c r="CV182" s="3">
        <f t="shared" si="91"/>
        <v>0</v>
      </c>
      <c r="CW182" s="3">
        <f t="shared" si="91"/>
        <v>0</v>
      </c>
      <c r="CX182" s="3">
        <f t="shared" si="91"/>
        <v>0</v>
      </c>
      <c r="CY182" s="3">
        <f t="shared" si="91"/>
        <v>0</v>
      </c>
      <c r="CZ182" s="3">
        <f t="shared" si="91"/>
        <v>0</v>
      </c>
      <c r="DA182" s="3">
        <f t="shared" si="91"/>
        <v>0</v>
      </c>
      <c r="DB182" s="3">
        <f t="shared" si="91"/>
        <v>0</v>
      </c>
      <c r="DC182" s="3">
        <f t="shared" si="91"/>
        <v>0</v>
      </c>
      <c r="DD182" s="3">
        <f t="shared" si="91"/>
        <v>0</v>
      </c>
      <c r="DE182" s="3">
        <f t="shared" si="91"/>
        <v>0</v>
      </c>
      <c r="DF182" s="3">
        <f t="shared" si="91"/>
        <v>0</v>
      </c>
      <c r="DG182" s="3">
        <f t="shared" ref="DG182:DN182" si="92">DG191</f>
        <v>0</v>
      </c>
      <c r="DH182" s="3">
        <f t="shared" si="92"/>
        <v>0</v>
      </c>
      <c r="DI182" s="3">
        <f t="shared" si="92"/>
        <v>0</v>
      </c>
      <c r="DJ182" s="3">
        <f t="shared" si="92"/>
        <v>0</v>
      </c>
      <c r="DK182" s="3">
        <f t="shared" si="92"/>
        <v>0</v>
      </c>
      <c r="DL182" s="3">
        <f t="shared" si="92"/>
        <v>0</v>
      </c>
      <c r="DM182" s="3">
        <f t="shared" si="92"/>
        <v>0</v>
      </c>
      <c r="DN182" s="3">
        <f t="shared" si="92"/>
        <v>0</v>
      </c>
    </row>
    <row r="184" spans="1:206" x14ac:dyDescent="0.2">
      <c r="A184">
        <v>17</v>
      </c>
      <c r="B184">
        <v>1</v>
      </c>
      <c r="C184">
        <f>ROW(SmtRes!A106)</f>
        <v>106</v>
      </c>
      <c r="D184">
        <f>ROW(EtalonRes!A105)</f>
        <v>105</v>
      </c>
      <c r="E184" t="s">
        <v>13</v>
      </c>
      <c r="F184" t="s">
        <v>26</v>
      </c>
      <c r="G184" t="s">
        <v>27</v>
      </c>
      <c r="H184" t="s">
        <v>28</v>
      </c>
      <c r="I184">
        <f>ROUND(135/100,9)</f>
        <v>1.35</v>
      </c>
      <c r="J184">
        <v>0</v>
      </c>
      <c r="O184">
        <f t="shared" ref="O184:O189" si="93">ROUND(CP184+GX184,2)</f>
        <v>27334.5</v>
      </c>
      <c r="P184">
        <f t="shared" ref="P184:P189" si="94">ROUND(CQ184*I184,2)</f>
        <v>14625.59</v>
      </c>
      <c r="Q184">
        <f t="shared" ref="Q184:Q189" si="95">ROUND(CR184*I184,2)</f>
        <v>0</v>
      </c>
      <c r="R184">
        <f t="shared" ref="R184:R189" si="96">ROUND(CS184*I184,2)</f>
        <v>0</v>
      </c>
      <c r="S184">
        <f t="shared" ref="S184:S189" si="97">ROUND(CT184*I184,2)</f>
        <v>12708.91</v>
      </c>
      <c r="T184">
        <f t="shared" ref="T184:T189" si="98">ROUND(CU184*I184,2)</f>
        <v>0</v>
      </c>
      <c r="U184">
        <f t="shared" ref="U184:U189" si="99">CV184*I184</f>
        <v>60.547500000000007</v>
      </c>
      <c r="V184">
        <f t="shared" ref="V184:V189" si="100">CW184*I184</f>
        <v>0</v>
      </c>
      <c r="W184">
        <f t="shared" ref="W184:W189" si="101">ROUND(CX184*I184,2)</f>
        <v>0</v>
      </c>
      <c r="X184">
        <f t="shared" ref="X184:Y189" si="102">ROUND(CY184,2)</f>
        <v>8896.24</v>
      </c>
      <c r="Y184">
        <f t="shared" si="102"/>
        <v>1270.8900000000001</v>
      </c>
      <c r="AA184">
        <v>31140108</v>
      </c>
      <c r="AB184">
        <f t="shared" ref="AB184:AB189" si="103">ROUND((AC184+AD184+AF184)+GT184,6)</f>
        <v>20247.78</v>
      </c>
      <c r="AC184">
        <f t="shared" ref="AC184:AC189" si="104">ROUND((ES184),6)</f>
        <v>10833.77</v>
      </c>
      <c r="AD184">
        <f t="shared" ref="AD184:AD189" si="105">ROUND((((ET184)-(EU184))+AE184),6)</f>
        <v>0</v>
      </c>
      <c r="AE184">
        <f t="shared" ref="AE184:AF189" si="106">ROUND((EU184),6)</f>
        <v>0</v>
      </c>
      <c r="AF184">
        <f t="shared" si="106"/>
        <v>9414.01</v>
      </c>
      <c r="AG184">
        <f t="shared" ref="AG184:AG189" si="107">ROUND((AP184),6)</f>
        <v>0</v>
      </c>
      <c r="AH184">
        <f t="shared" ref="AH184:AI189" si="108">(EW184)</f>
        <v>44.85</v>
      </c>
      <c r="AI184">
        <f t="shared" si="108"/>
        <v>0</v>
      </c>
      <c r="AJ184">
        <f t="shared" ref="AJ184:AJ189" si="109">ROUND((AS184),6)</f>
        <v>0</v>
      </c>
      <c r="AK184">
        <v>20247.78</v>
      </c>
      <c r="AL184">
        <v>10833.77</v>
      </c>
      <c r="AM184">
        <v>0</v>
      </c>
      <c r="AN184">
        <v>0</v>
      </c>
      <c r="AO184">
        <v>9414.01</v>
      </c>
      <c r="AP184">
        <v>0</v>
      </c>
      <c r="AQ184">
        <v>44.85</v>
      </c>
      <c r="AR184">
        <v>0</v>
      </c>
      <c r="AS184">
        <v>0</v>
      </c>
      <c r="AT184">
        <v>70</v>
      </c>
      <c r="AU184">
        <v>10</v>
      </c>
      <c r="AV184">
        <v>1</v>
      </c>
      <c r="AW184">
        <v>1</v>
      </c>
      <c r="AZ184">
        <v>1</v>
      </c>
      <c r="BA184">
        <v>1</v>
      </c>
      <c r="BB184">
        <v>1</v>
      </c>
      <c r="BC184">
        <v>1</v>
      </c>
      <c r="BD184" t="s">
        <v>0</v>
      </c>
      <c r="BE184" t="s">
        <v>0</v>
      </c>
      <c r="BF184" t="s">
        <v>0</v>
      </c>
      <c r="BG184" t="s">
        <v>0</v>
      </c>
      <c r="BH184">
        <v>0</v>
      </c>
      <c r="BI184">
        <v>4</v>
      </c>
      <c r="BJ184" t="s">
        <v>29</v>
      </c>
      <c r="BM184">
        <v>0</v>
      </c>
      <c r="BN184">
        <v>0</v>
      </c>
      <c r="BO184" t="s">
        <v>0</v>
      </c>
      <c r="BP184">
        <v>0</v>
      </c>
      <c r="BQ184">
        <v>1</v>
      </c>
      <c r="BR184">
        <v>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 t="s">
        <v>0</v>
      </c>
      <c r="BZ184">
        <v>70</v>
      </c>
      <c r="CA184">
        <v>10</v>
      </c>
      <c r="CF184">
        <v>0</v>
      </c>
      <c r="CG184">
        <v>0</v>
      </c>
      <c r="CM184">
        <v>0</v>
      </c>
      <c r="CN184" t="s">
        <v>0</v>
      </c>
      <c r="CO184">
        <v>0</v>
      </c>
      <c r="CP184">
        <f t="shared" ref="CP184:CP189" si="110">(P184+Q184+S184)</f>
        <v>27334.5</v>
      </c>
      <c r="CQ184">
        <f t="shared" ref="CQ184:CQ189" si="111">(AC184*BC184*AW184)</f>
        <v>10833.77</v>
      </c>
      <c r="CR184">
        <f t="shared" ref="CR184:CR189" si="112">((((ET184)*BB184-(EU184)*BS184)+AE184*BS184)*AV184)</f>
        <v>0</v>
      </c>
      <c r="CS184">
        <f t="shared" ref="CS184:CS189" si="113">(AE184*BS184*AV184)</f>
        <v>0</v>
      </c>
      <c r="CT184">
        <f t="shared" ref="CT184:CT189" si="114">(AF184*BA184*AV184)</f>
        <v>9414.01</v>
      </c>
      <c r="CU184">
        <f t="shared" ref="CU184:CU189" si="115">AG184</f>
        <v>0</v>
      </c>
      <c r="CV184">
        <f t="shared" ref="CV184:CV189" si="116">(AH184*AV184)</f>
        <v>44.85</v>
      </c>
      <c r="CW184">
        <f t="shared" ref="CW184:CX189" si="117">AI184</f>
        <v>0</v>
      </c>
      <c r="CX184">
        <f t="shared" si="117"/>
        <v>0</v>
      </c>
      <c r="CY184">
        <f t="shared" ref="CY184:CY189" si="118">((S184*BZ184)/100)</f>
        <v>8896.2369999999992</v>
      </c>
      <c r="CZ184">
        <f t="shared" ref="CZ184:CZ189" si="119">((S184*CA184)/100)</f>
        <v>1270.8910000000001</v>
      </c>
      <c r="DC184" t="s">
        <v>0</v>
      </c>
      <c r="DD184" t="s">
        <v>0</v>
      </c>
      <c r="DE184" t="s">
        <v>0</v>
      </c>
      <c r="DF184" t="s">
        <v>0</v>
      </c>
      <c r="DG184" t="s">
        <v>0</v>
      </c>
      <c r="DH184" t="s">
        <v>0</v>
      </c>
      <c r="DI184" t="s">
        <v>0</v>
      </c>
      <c r="DJ184" t="s">
        <v>0</v>
      </c>
      <c r="DK184" t="s">
        <v>0</v>
      </c>
      <c r="DL184" t="s">
        <v>0</v>
      </c>
      <c r="DM184" t="s">
        <v>0</v>
      </c>
      <c r="DN184">
        <v>0</v>
      </c>
      <c r="DO184">
        <v>0</v>
      </c>
      <c r="DP184">
        <v>1</v>
      </c>
      <c r="DQ184">
        <v>1</v>
      </c>
      <c r="DU184">
        <v>1005</v>
      </c>
      <c r="DV184" t="s">
        <v>28</v>
      </c>
      <c r="DW184" t="s">
        <v>28</v>
      </c>
      <c r="DX184">
        <v>100</v>
      </c>
      <c r="EE184">
        <v>30895129</v>
      </c>
      <c r="EF184">
        <v>1</v>
      </c>
      <c r="EG184" t="s">
        <v>18</v>
      </c>
      <c r="EH184">
        <v>0</v>
      </c>
      <c r="EI184" t="s">
        <v>0</v>
      </c>
      <c r="EJ184">
        <v>4</v>
      </c>
      <c r="EK184">
        <v>0</v>
      </c>
      <c r="EL184" t="s">
        <v>19</v>
      </c>
      <c r="EM184" t="s">
        <v>20</v>
      </c>
      <c r="EO184" t="s">
        <v>0</v>
      </c>
      <c r="EQ184">
        <v>0</v>
      </c>
      <c r="ER184">
        <v>20247.78</v>
      </c>
      <c r="ES184">
        <v>10833.77</v>
      </c>
      <c r="ET184">
        <v>0</v>
      </c>
      <c r="EU184">
        <v>0</v>
      </c>
      <c r="EV184">
        <v>9414.01</v>
      </c>
      <c r="EW184">
        <v>44.85</v>
      </c>
      <c r="EX184">
        <v>0</v>
      </c>
      <c r="EY184">
        <v>0</v>
      </c>
      <c r="FQ184">
        <v>0</v>
      </c>
      <c r="FR184">
        <f t="shared" ref="FR184:FR189" si="120">ROUND(IF(AND(BH184=3,BI184=3),P184,0),2)</f>
        <v>0</v>
      </c>
      <c r="FS184">
        <v>0</v>
      </c>
      <c r="FX184">
        <v>70</v>
      </c>
      <c r="FY184">
        <v>10</v>
      </c>
      <c r="GA184" t="s">
        <v>0</v>
      </c>
      <c r="GD184">
        <v>0</v>
      </c>
      <c r="GF184">
        <v>-1668904596</v>
      </c>
      <c r="GG184">
        <v>2</v>
      </c>
      <c r="GH184">
        <v>1</v>
      </c>
      <c r="GI184">
        <v>-2</v>
      </c>
      <c r="GJ184">
        <v>0</v>
      </c>
      <c r="GK184">
        <f>ROUND(R184*(R12)/100,2)</f>
        <v>0</v>
      </c>
      <c r="GL184">
        <f t="shared" ref="GL184:GL189" si="121">ROUND(IF(AND(BH184=3,BI184=3,FS184&lt;&gt;0),P184,0),2)</f>
        <v>0</v>
      </c>
      <c r="GM184">
        <f t="shared" ref="GM184:GM189" si="122">O184+X184+Y184+GK184</f>
        <v>37501.629999999997</v>
      </c>
      <c r="GN184">
        <f t="shared" ref="GN184:GN189" si="123">ROUND(IF(OR(BI184=0,BI184=1),O184+X184+Y184+GK184-GX184,0),2)</f>
        <v>0</v>
      </c>
      <c r="GO184">
        <f t="shared" ref="GO184:GO189" si="124">ROUND(IF(BI184=2,O184+X184+Y184+GK184-GX184,0),2)</f>
        <v>0</v>
      </c>
      <c r="GP184">
        <f t="shared" ref="GP184:GP189" si="125">ROUND(IF(BI184=4,O184+X184+Y184+GK184,GX184),2)</f>
        <v>37501.629999999997</v>
      </c>
      <c r="GT184">
        <v>0</v>
      </c>
      <c r="GU184">
        <v>1</v>
      </c>
      <c r="GV184">
        <v>0</v>
      </c>
      <c r="GW184">
        <v>0</v>
      </c>
      <c r="GX184">
        <f t="shared" ref="GX184:GX189" si="126">ROUND(GT184*GU184*I184,2)</f>
        <v>0</v>
      </c>
    </row>
    <row r="185" spans="1:206" x14ac:dyDescent="0.2">
      <c r="A185">
        <v>17</v>
      </c>
      <c r="B185">
        <v>1</v>
      </c>
      <c r="C185">
        <f>ROW(SmtRes!A109)</f>
        <v>109</v>
      </c>
      <c r="D185">
        <f>ROW(EtalonRes!A108)</f>
        <v>108</v>
      </c>
      <c r="E185" t="s">
        <v>21</v>
      </c>
      <c r="F185" t="s">
        <v>47</v>
      </c>
      <c r="G185" t="s">
        <v>48</v>
      </c>
      <c r="H185" t="s">
        <v>28</v>
      </c>
      <c r="I185">
        <f>ROUND(13.5/100,9)</f>
        <v>0.13500000000000001</v>
      </c>
      <c r="J185">
        <v>0</v>
      </c>
      <c r="O185">
        <f t="shared" si="93"/>
        <v>6513.43</v>
      </c>
      <c r="P185">
        <f t="shared" si="94"/>
        <v>1006.36</v>
      </c>
      <c r="Q185">
        <f t="shared" si="95"/>
        <v>0</v>
      </c>
      <c r="R185">
        <f t="shared" si="96"/>
        <v>0</v>
      </c>
      <c r="S185">
        <f t="shared" si="97"/>
        <v>5507.07</v>
      </c>
      <c r="T185">
        <f t="shared" si="98"/>
        <v>0</v>
      </c>
      <c r="U185">
        <f t="shared" si="99"/>
        <v>27.756</v>
      </c>
      <c r="V185">
        <f t="shared" si="100"/>
        <v>0</v>
      </c>
      <c r="W185">
        <f t="shared" si="101"/>
        <v>0</v>
      </c>
      <c r="X185">
        <f t="shared" si="102"/>
        <v>3854.95</v>
      </c>
      <c r="Y185">
        <f t="shared" si="102"/>
        <v>550.71</v>
      </c>
      <c r="AA185">
        <v>31140108</v>
      </c>
      <c r="AB185">
        <f t="shared" si="103"/>
        <v>48247.65</v>
      </c>
      <c r="AC185">
        <f t="shared" si="104"/>
        <v>7454.55</v>
      </c>
      <c r="AD185">
        <f t="shared" si="105"/>
        <v>0</v>
      </c>
      <c r="AE185">
        <f t="shared" si="106"/>
        <v>0</v>
      </c>
      <c r="AF185">
        <f t="shared" si="106"/>
        <v>40793.1</v>
      </c>
      <c r="AG185">
        <f t="shared" si="107"/>
        <v>0</v>
      </c>
      <c r="AH185">
        <f t="shared" si="108"/>
        <v>205.6</v>
      </c>
      <c r="AI185">
        <f t="shared" si="108"/>
        <v>0</v>
      </c>
      <c r="AJ185">
        <f t="shared" si="109"/>
        <v>0</v>
      </c>
      <c r="AK185">
        <v>48247.65</v>
      </c>
      <c r="AL185">
        <v>7454.55</v>
      </c>
      <c r="AM185">
        <v>0</v>
      </c>
      <c r="AN185">
        <v>0</v>
      </c>
      <c r="AO185">
        <v>40793.1</v>
      </c>
      <c r="AP185">
        <v>0</v>
      </c>
      <c r="AQ185">
        <v>205.6</v>
      </c>
      <c r="AR185">
        <v>0</v>
      </c>
      <c r="AS185">
        <v>0</v>
      </c>
      <c r="AT185">
        <v>70</v>
      </c>
      <c r="AU185">
        <v>10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1</v>
      </c>
      <c r="BD185" t="s">
        <v>0</v>
      </c>
      <c r="BE185" t="s">
        <v>0</v>
      </c>
      <c r="BF185" t="s">
        <v>0</v>
      </c>
      <c r="BG185" t="s">
        <v>0</v>
      </c>
      <c r="BH185">
        <v>0</v>
      </c>
      <c r="BI185">
        <v>4</v>
      </c>
      <c r="BJ185" t="s">
        <v>49</v>
      </c>
      <c r="BM185">
        <v>0</v>
      </c>
      <c r="BN185">
        <v>0</v>
      </c>
      <c r="BO185" t="s">
        <v>0</v>
      </c>
      <c r="BP185">
        <v>0</v>
      </c>
      <c r="BQ185">
        <v>1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0</v>
      </c>
      <c r="BZ185">
        <v>70</v>
      </c>
      <c r="CA185">
        <v>10</v>
      </c>
      <c r="CF185">
        <v>0</v>
      </c>
      <c r="CG185">
        <v>0</v>
      </c>
      <c r="CM185">
        <v>0</v>
      </c>
      <c r="CN185" t="s">
        <v>0</v>
      </c>
      <c r="CO185">
        <v>0</v>
      </c>
      <c r="CP185">
        <f t="shared" si="110"/>
        <v>6513.4299999999994</v>
      </c>
      <c r="CQ185">
        <f t="shared" si="111"/>
        <v>7454.55</v>
      </c>
      <c r="CR185">
        <f t="shared" si="112"/>
        <v>0</v>
      </c>
      <c r="CS185">
        <f t="shared" si="113"/>
        <v>0</v>
      </c>
      <c r="CT185">
        <f t="shared" si="114"/>
        <v>40793.1</v>
      </c>
      <c r="CU185">
        <f t="shared" si="115"/>
        <v>0</v>
      </c>
      <c r="CV185">
        <f t="shared" si="116"/>
        <v>205.6</v>
      </c>
      <c r="CW185">
        <f t="shared" si="117"/>
        <v>0</v>
      </c>
      <c r="CX185">
        <f t="shared" si="117"/>
        <v>0</v>
      </c>
      <c r="CY185">
        <f t="shared" si="118"/>
        <v>3854.9489999999996</v>
      </c>
      <c r="CZ185">
        <f t="shared" si="119"/>
        <v>550.70699999999999</v>
      </c>
      <c r="DC185" t="s">
        <v>0</v>
      </c>
      <c r="DD185" t="s">
        <v>0</v>
      </c>
      <c r="DE185" t="s">
        <v>0</v>
      </c>
      <c r="DF185" t="s">
        <v>0</v>
      </c>
      <c r="DG185" t="s">
        <v>0</v>
      </c>
      <c r="DH185" t="s">
        <v>0</v>
      </c>
      <c r="DI185" t="s">
        <v>0</v>
      </c>
      <c r="DJ185" t="s">
        <v>0</v>
      </c>
      <c r="DK185" t="s">
        <v>0</v>
      </c>
      <c r="DL185" t="s">
        <v>0</v>
      </c>
      <c r="DM185" t="s">
        <v>0</v>
      </c>
      <c r="DN185">
        <v>0</v>
      </c>
      <c r="DO185">
        <v>0</v>
      </c>
      <c r="DP185">
        <v>1</v>
      </c>
      <c r="DQ185">
        <v>1</v>
      </c>
      <c r="DU185">
        <v>1005</v>
      </c>
      <c r="DV185" t="s">
        <v>28</v>
      </c>
      <c r="DW185" t="s">
        <v>28</v>
      </c>
      <c r="DX185">
        <v>100</v>
      </c>
      <c r="EE185">
        <v>30895129</v>
      </c>
      <c r="EF185">
        <v>1</v>
      </c>
      <c r="EG185" t="s">
        <v>18</v>
      </c>
      <c r="EH185">
        <v>0</v>
      </c>
      <c r="EI185" t="s">
        <v>0</v>
      </c>
      <c r="EJ185">
        <v>4</v>
      </c>
      <c r="EK185">
        <v>0</v>
      </c>
      <c r="EL185" t="s">
        <v>19</v>
      </c>
      <c r="EM185" t="s">
        <v>20</v>
      </c>
      <c r="EO185" t="s">
        <v>0</v>
      </c>
      <c r="EQ185">
        <v>0</v>
      </c>
      <c r="ER185">
        <v>48247.65</v>
      </c>
      <c r="ES185">
        <v>7454.55</v>
      </c>
      <c r="ET185">
        <v>0</v>
      </c>
      <c r="EU185">
        <v>0</v>
      </c>
      <c r="EV185">
        <v>40793.1</v>
      </c>
      <c r="EW185">
        <v>205.6</v>
      </c>
      <c r="EX185">
        <v>0</v>
      </c>
      <c r="EY185">
        <v>0</v>
      </c>
      <c r="FQ185">
        <v>0</v>
      </c>
      <c r="FR185">
        <f t="shared" si="120"/>
        <v>0</v>
      </c>
      <c r="FS185">
        <v>0</v>
      </c>
      <c r="FX185">
        <v>70</v>
      </c>
      <c r="FY185">
        <v>10</v>
      </c>
      <c r="GA185" t="s">
        <v>0</v>
      </c>
      <c r="GD185">
        <v>0</v>
      </c>
      <c r="GF185">
        <v>-184607118</v>
      </c>
      <c r="GG185">
        <v>2</v>
      </c>
      <c r="GH185">
        <v>1</v>
      </c>
      <c r="GI185">
        <v>-2</v>
      </c>
      <c r="GJ185">
        <v>0</v>
      </c>
      <c r="GK185">
        <f>ROUND(R185*(R12)/100,2)</f>
        <v>0</v>
      </c>
      <c r="GL185">
        <f t="shared" si="121"/>
        <v>0</v>
      </c>
      <c r="GM185">
        <f t="shared" si="122"/>
        <v>10919.09</v>
      </c>
      <c r="GN185">
        <f t="shared" si="123"/>
        <v>0</v>
      </c>
      <c r="GO185">
        <f t="shared" si="124"/>
        <v>0</v>
      </c>
      <c r="GP185">
        <f t="shared" si="125"/>
        <v>10919.09</v>
      </c>
      <c r="GT185">
        <v>0</v>
      </c>
      <c r="GU185">
        <v>1</v>
      </c>
      <c r="GV185">
        <v>0</v>
      </c>
      <c r="GW185">
        <v>0</v>
      </c>
      <c r="GX185">
        <f t="shared" si="126"/>
        <v>0</v>
      </c>
    </row>
    <row r="186" spans="1:206" x14ac:dyDescent="0.2">
      <c r="A186">
        <v>17</v>
      </c>
      <c r="B186">
        <v>1</v>
      </c>
      <c r="C186">
        <f>ROW(SmtRes!A117)</f>
        <v>117</v>
      </c>
      <c r="D186">
        <f>ROW(EtalonRes!A116)</f>
        <v>116</v>
      </c>
      <c r="E186" t="s">
        <v>25</v>
      </c>
      <c r="F186" t="s">
        <v>157</v>
      </c>
      <c r="G186" t="s">
        <v>158</v>
      </c>
      <c r="H186" t="s">
        <v>28</v>
      </c>
      <c r="I186">
        <f>ROUND(135/100,9)</f>
        <v>1.35</v>
      </c>
      <c r="J186">
        <v>0</v>
      </c>
      <c r="O186">
        <f t="shared" si="93"/>
        <v>30777.68</v>
      </c>
      <c r="P186">
        <f t="shared" si="94"/>
        <v>11640.78</v>
      </c>
      <c r="Q186">
        <f t="shared" si="95"/>
        <v>3002.16</v>
      </c>
      <c r="R186">
        <f t="shared" si="96"/>
        <v>1672.43</v>
      </c>
      <c r="S186">
        <f t="shared" si="97"/>
        <v>16134.74</v>
      </c>
      <c r="T186">
        <f t="shared" si="98"/>
        <v>0</v>
      </c>
      <c r="U186">
        <f t="shared" si="99"/>
        <v>86.319000000000003</v>
      </c>
      <c r="V186">
        <f t="shared" si="100"/>
        <v>0</v>
      </c>
      <c r="W186">
        <f t="shared" si="101"/>
        <v>0</v>
      </c>
      <c r="X186">
        <f t="shared" si="102"/>
        <v>11294.32</v>
      </c>
      <c r="Y186">
        <f t="shared" si="102"/>
        <v>1613.47</v>
      </c>
      <c r="AA186">
        <v>31140108</v>
      </c>
      <c r="AB186">
        <f t="shared" si="103"/>
        <v>22798.28</v>
      </c>
      <c r="AC186">
        <f t="shared" si="104"/>
        <v>8622.7999999999993</v>
      </c>
      <c r="AD186">
        <f t="shared" si="105"/>
        <v>2223.8200000000002</v>
      </c>
      <c r="AE186">
        <f t="shared" si="106"/>
        <v>1238.8399999999999</v>
      </c>
      <c r="AF186">
        <f t="shared" si="106"/>
        <v>11951.66</v>
      </c>
      <c r="AG186">
        <f t="shared" si="107"/>
        <v>0</v>
      </c>
      <c r="AH186">
        <f t="shared" si="108"/>
        <v>63.94</v>
      </c>
      <c r="AI186">
        <f t="shared" si="108"/>
        <v>0</v>
      </c>
      <c r="AJ186">
        <f t="shared" si="109"/>
        <v>0</v>
      </c>
      <c r="AK186">
        <v>22798.28</v>
      </c>
      <c r="AL186">
        <v>8622.7999999999993</v>
      </c>
      <c r="AM186">
        <v>2223.8200000000002</v>
      </c>
      <c r="AN186">
        <v>1238.8399999999999</v>
      </c>
      <c r="AO186">
        <v>11951.66</v>
      </c>
      <c r="AP186">
        <v>0</v>
      </c>
      <c r="AQ186">
        <v>63.94</v>
      </c>
      <c r="AR186">
        <v>0</v>
      </c>
      <c r="AS186">
        <v>0</v>
      </c>
      <c r="AT186">
        <v>70</v>
      </c>
      <c r="AU186">
        <v>10</v>
      </c>
      <c r="AV186">
        <v>1</v>
      </c>
      <c r="AW186">
        <v>1</v>
      </c>
      <c r="AZ186">
        <v>1</v>
      </c>
      <c r="BA186">
        <v>1</v>
      </c>
      <c r="BB186">
        <v>1</v>
      </c>
      <c r="BC186">
        <v>1</v>
      </c>
      <c r="BD186" t="s">
        <v>0</v>
      </c>
      <c r="BE186" t="s">
        <v>0</v>
      </c>
      <c r="BF186" t="s">
        <v>0</v>
      </c>
      <c r="BG186" t="s">
        <v>0</v>
      </c>
      <c r="BH186">
        <v>0</v>
      </c>
      <c r="BI186">
        <v>4</v>
      </c>
      <c r="BJ186" t="s">
        <v>159</v>
      </c>
      <c r="BM186">
        <v>0</v>
      </c>
      <c r="BN186">
        <v>0</v>
      </c>
      <c r="BO186" t="s">
        <v>0</v>
      </c>
      <c r="BP186">
        <v>0</v>
      </c>
      <c r="BQ186">
        <v>1</v>
      </c>
      <c r="BR186">
        <v>0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 t="s">
        <v>0</v>
      </c>
      <c r="BZ186">
        <v>70</v>
      </c>
      <c r="CA186">
        <v>10</v>
      </c>
      <c r="CF186">
        <v>0</v>
      </c>
      <c r="CG186">
        <v>0</v>
      </c>
      <c r="CM186">
        <v>0</v>
      </c>
      <c r="CN186" t="s">
        <v>0</v>
      </c>
      <c r="CO186">
        <v>0</v>
      </c>
      <c r="CP186">
        <f t="shared" si="110"/>
        <v>30777.68</v>
      </c>
      <c r="CQ186">
        <f t="shared" si="111"/>
        <v>8622.7999999999993</v>
      </c>
      <c r="CR186">
        <f t="shared" si="112"/>
        <v>2223.8200000000002</v>
      </c>
      <c r="CS186">
        <f t="shared" si="113"/>
        <v>1238.8399999999999</v>
      </c>
      <c r="CT186">
        <f t="shared" si="114"/>
        <v>11951.66</v>
      </c>
      <c r="CU186">
        <f t="shared" si="115"/>
        <v>0</v>
      </c>
      <c r="CV186">
        <f t="shared" si="116"/>
        <v>63.94</v>
      </c>
      <c r="CW186">
        <f t="shared" si="117"/>
        <v>0</v>
      </c>
      <c r="CX186">
        <f t="shared" si="117"/>
        <v>0</v>
      </c>
      <c r="CY186">
        <f t="shared" si="118"/>
        <v>11294.318000000001</v>
      </c>
      <c r="CZ186">
        <f t="shared" si="119"/>
        <v>1613.4739999999999</v>
      </c>
      <c r="DC186" t="s">
        <v>0</v>
      </c>
      <c r="DD186" t="s">
        <v>0</v>
      </c>
      <c r="DE186" t="s">
        <v>0</v>
      </c>
      <c r="DF186" t="s">
        <v>0</v>
      </c>
      <c r="DG186" t="s">
        <v>0</v>
      </c>
      <c r="DH186" t="s">
        <v>0</v>
      </c>
      <c r="DI186" t="s">
        <v>0</v>
      </c>
      <c r="DJ186" t="s">
        <v>0</v>
      </c>
      <c r="DK186" t="s">
        <v>0</v>
      </c>
      <c r="DL186" t="s">
        <v>0</v>
      </c>
      <c r="DM186" t="s">
        <v>0</v>
      </c>
      <c r="DN186">
        <v>0</v>
      </c>
      <c r="DO186">
        <v>0</v>
      </c>
      <c r="DP186">
        <v>1</v>
      </c>
      <c r="DQ186">
        <v>1</v>
      </c>
      <c r="DU186">
        <v>1005</v>
      </c>
      <c r="DV186" t="s">
        <v>28</v>
      </c>
      <c r="DW186" t="s">
        <v>28</v>
      </c>
      <c r="DX186">
        <v>100</v>
      </c>
      <c r="EE186">
        <v>30895129</v>
      </c>
      <c r="EF186">
        <v>1</v>
      </c>
      <c r="EG186" t="s">
        <v>18</v>
      </c>
      <c r="EH186">
        <v>0</v>
      </c>
      <c r="EI186" t="s">
        <v>0</v>
      </c>
      <c r="EJ186">
        <v>4</v>
      </c>
      <c r="EK186">
        <v>0</v>
      </c>
      <c r="EL186" t="s">
        <v>19</v>
      </c>
      <c r="EM186" t="s">
        <v>20</v>
      </c>
      <c r="EO186" t="s">
        <v>0</v>
      </c>
      <c r="EQ186">
        <v>0</v>
      </c>
      <c r="ER186">
        <v>22798.28</v>
      </c>
      <c r="ES186">
        <v>8622.7999999999993</v>
      </c>
      <c r="ET186">
        <v>2223.8200000000002</v>
      </c>
      <c r="EU186">
        <v>1238.8399999999999</v>
      </c>
      <c r="EV186">
        <v>11951.66</v>
      </c>
      <c r="EW186">
        <v>63.94</v>
      </c>
      <c r="EX186">
        <v>0</v>
      </c>
      <c r="EY186">
        <v>0</v>
      </c>
      <c r="FQ186">
        <v>0</v>
      </c>
      <c r="FR186">
        <f t="shared" si="120"/>
        <v>0</v>
      </c>
      <c r="FS186">
        <v>0</v>
      </c>
      <c r="FX186">
        <v>70</v>
      </c>
      <c r="FY186">
        <v>10</v>
      </c>
      <c r="GA186" t="s">
        <v>0</v>
      </c>
      <c r="GD186">
        <v>0</v>
      </c>
      <c r="GF186">
        <v>57449171</v>
      </c>
      <c r="GG186">
        <v>2</v>
      </c>
      <c r="GH186">
        <v>1</v>
      </c>
      <c r="GI186">
        <v>-2</v>
      </c>
      <c r="GJ186">
        <v>0</v>
      </c>
      <c r="GK186">
        <f>ROUND(R186*(R12)/100,2)</f>
        <v>1806.22</v>
      </c>
      <c r="GL186">
        <f t="shared" si="121"/>
        <v>0</v>
      </c>
      <c r="GM186">
        <f t="shared" si="122"/>
        <v>45491.69</v>
      </c>
      <c r="GN186">
        <f t="shared" si="123"/>
        <v>0</v>
      </c>
      <c r="GO186">
        <f t="shared" si="124"/>
        <v>0</v>
      </c>
      <c r="GP186">
        <f t="shared" si="125"/>
        <v>45491.69</v>
      </c>
      <c r="GT186">
        <v>0</v>
      </c>
      <c r="GU186">
        <v>1</v>
      </c>
      <c r="GV186">
        <v>0</v>
      </c>
      <c r="GW186">
        <v>0</v>
      </c>
      <c r="GX186">
        <f t="shared" si="126"/>
        <v>0</v>
      </c>
    </row>
    <row r="187" spans="1:206" x14ac:dyDescent="0.2">
      <c r="A187">
        <v>17</v>
      </c>
      <c r="B187">
        <v>1</v>
      </c>
      <c r="E187" t="s">
        <v>30</v>
      </c>
      <c r="F187" t="s">
        <v>160</v>
      </c>
      <c r="G187" t="s">
        <v>161</v>
      </c>
      <c r="H187" t="s">
        <v>28</v>
      </c>
      <c r="I187">
        <f>ROUND(135/100,9)</f>
        <v>1.35</v>
      </c>
      <c r="J187">
        <v>0</v>
      </c>
      <c r="O187">
        <f t="shared" si="93"/>
        <v>1974.15</v>
      </c>
      <c r="P187">
        <f t="shared" si="94"/>
        <v>769.08</v>
      </c>
      <c r="Q187">
        <f t="shared" si="95"/>
        <v>0.45</v>
      </c>
      <c r="R187">
        <f t="shared" si="96"/>
        <v>0</v>
      </c>
      <c r="S187">
        <f t="shared" si="97"/>
        <v>1204.6199999999999</v>
      </c>
      <c r="T187">
        <f t="shared" si="98"/>
        <v>0</v>
      </c>
      <c r="U187">
        <f t="shared" si="99"/>
        <v>7.2225000000000001</v>
      </c>
      <c r="V187">
        <f t="shared" si="100"/>
        <v>0</v>
      </c>
      <c r="W187">
        <f t="shared" si="101"/>
        <v>0</v>
      </c>
      <c r="X187">
        <f t="shared" si="102"/>
        <v>843.23</v>
      </c>
      <c r="Y187">
        <f t="shared" si="102"/>
        <v>120.46</v>
      </c>
      <c r="AA187">
        <v>31140108</v>
      </c>
      <c r="AB187">
        <f t="shared" si="103"/>
        <v>1462.33</v>
      </c>
      <c r="AC187">
        <f t="shared" si="104"/>
        <v>569.69000000000005</v>
      </c>
      <c r="AD187">
        <f t="shared" si="105"/>
        <v>0.33</v>
      </c>
      <c r="AE187">
        <f t="shared" si="106"/>
        <v>0</v>
      </c>
      <c r="AF187">
        <f t="shared" si="106"/>
        <v>892.31</v>
      </c>
      <c r="AG187">
        <f t="shared" si="107"/>
        <v>0</v>
      </c>
      <c r="AH187">
        <f t="shared" si="108"/>
        <v>5.35</v>
      </c>
      <c r="AI187">
        <f t="shared" si="108"/>
        <v>0</v>
      </c>
      <c r="AJ187">
        <f t="shared" si="109"/>
        <v>0</v>
      </c>
      <c r="AK187">
        <v>1462.33</v>
      </c>
      <c r="AL187">
        <v>569.69000000000005</v>
      </c>
      <c r="AM187">
        <v>0.33</v>
      </c>
      <c r="AN187">
        <v>0</v>
      </c>
      <c r="AO187">
        <v>892.31</v>
      </c>
      <c r="AP187">
        <v>0</v>
      </c>
      <c r="AQ187">
        <v>5.35</v>
      </c>
      <c r="AR187">
        <v>0</v>
      </c>
      <c r="AS187">
        <v>0</v>
      </c>
      <c r="AT187">
        <v>70</v>
      </c>
      <c r="AU187">
        <v>10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v>1</v>
      </c>
      <c r="BD187" t="s">
        <v>0</v>
      </c>
      <c r="BE187" t="s">
        <v>0</v>
      </c>
      <c r="BF187" t="s">
        <v>0</v>
      </c>
      <c r="BG187" t="s">
        <v>0</v>
      </c>
      <c r="BH187">
        <v>0</v>
      </c>
      <c r="BI187">
        <v>4</v>
      </c>
      <c r="BJ187" t="s">
        <v>162</v>
      </c>
      <c r="BM187">
        <v>0</v>
      </c>
      <c r="BN187">
        <v>0</v>
      </c>
      <c r="BO187" t="s">
        <v>0</v>
      </c>
      <c r="BP187">
        <v>0</v>
      </c>
      <c r="BQ187">
        <v>1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0</v>
      </c>
      <c r="BZ187">
        <v>70</v>
      </c>
      <c r="CA187">
        <v>10</v>
      </c>
      <c r="CF187">
        <v>0</v>
      </c>
      <c r="CG187">
        <v>0</v>
      </c>
      <c r="CM187">
        <v>0</v>
      </c>
      <c r="CN187" t="s">
        <v>0</v>
      </c>
      <c r="CO187">
        <v>0</v>
      </c>
      <c r="CP187">
        <f t="shared" si="110"/>
        <v>1974.15</v>
      </c>
      <c r="CQ187">
        <f t="shared" si="111"/>
        <v>569.69000000000005</v>
      </c>
      <c r="CR187">
        <f t="shared" si="112"/>
        <v>0.33</v>
      </c>
      <c r="CS187">
        <f t="shared" si="113"/>
        <v>0</v>
      </c>
      <c r="CT187">
        <f t="shared" si="114"/>
        <v>892.31</v>
      </c>
      <c r="CU187">
        <f t="shared" si="115"/>
        <v>0</v>
      </c>
      <c r="CV187">
        <f t="shared" si="116"/>
        <v>5.35</v>
      </c>
      <c r="CW187">
        <f t="shared" si="117"/>
        <v>0</v>
      </c>
      <c r="CX187">
        <f t="shared" si="117"/>
        <v>0</v>
      </c>
      <c r="CY187">
        <f t="shared" si="118"/>
        <v>843.23399999999992</v>
      </c>
      <c r="CZ187">
        <f t="shared" si="119"/>
        <v>120.46199999999999</v>
      </c>
      <c r="DC187" t="s">
        <v>0</v>
      </c>
      <c r="DD187" t="s">
        <v>0</v>
      </c>
      <c r="DE187" t="s">
        <v>0</v>
      </c>
      <c r="DF187" t="s">
        <v>0</v>
      </c>
      <c r="DG187" t="s">
        <v>0</v>
      </c>
      <c r="DH187" t="s">
        <v>0</v>
      </c>
      <c r="DI187" t="s">
        <v>0</v>
      </c>
      <c r="DJ187" t="s">
        <v>0</v>
      </c>
      <c r="DK187" t="s">
        <v>0</v>
      </c>
      <c r="DL187" t="s">
        <v>0</v>
      </c>
      <c r="DM187" t="s">
        <v>0</v>
      </c>
      <c r="DN187">
        <v>0</v>
      </c>
      <c r="DO187">
        <v>0</v>
      </c>
      <c r="DP187">
        <v>1</v>
      </c>
      <c r="DQ187">
        <v>1</v>
      </c>
      <c r="DU187">
        <v>1005</v>
      </c>
      <c r="DV187" t="s">
        <v>28</v>
      </c>
      <c r="DW187" t="s">
        <v>28</v>
      </c>
      <c r="DX187">
        <v>100</v>
      </c>
      <c r="EE187">
        <v>30895129</v>
      </c>
      <c r="EF187">
        <v>1</v>
      </c>
      <c r="EG187" t="s">
        <v>18</v>
      </c>
      <c r="EH187">
        <v>0</v>
      </c>
      <c r="EI187" t="s">
        <v>0</v>
      </c>
      <c r="EJ187">
        <v>4</v>
      </c>
      <c r="EK187">
        <v>0</v>
      </c>
      <c r="EL187" t="s">
        <v>19</v>
      </c>
      <c r="EM187" t="s">
        <v>20</v>
      </c>
      <c r="EO187" t="s">
        <v>0</v>
      </c>
      <c r="EQ187">
        <v>0</v>
      </c>
      <c r="ER187">
        <v>1462.33</v>
      </c>
      <c r="ES187">
        <v>569.69000000000005</v>
      </c>
      <c r="ET187">
        <v>0.33</v>
      </c>
      <c r="EU187">
        <v>0</v>
      </c>
      <c r="EV187">
        <v>892.31</v>
      </c>
      <c r="EW187">
        <v>5.35</v>
      </c>
      <c r="EX187">
        <v>0</v>
      </c>
      <c r="EY187">
        <v>0</v>
      </c>
      <c r="FQ187">
        <v>0</v>
      </c>
      <c r="FR187">
        <f t="shared" si="120"/>
        <v>0</v>
      </c>
      <c r="FS187">
        <v>0</v>
      </c>
      <c r="FX187">
        <v>70</v>
      </c>
      <c r="FY187">
        <v>10</v>
      </c>
      <c r="GA187" t="s">
        <v>0</v>
      </c>
      <c r="GD187">
        <v>0</v>
      </c>
      <c r="GF187">
        <v>1036895638</v>
      </c>
      <c r="GG187">
        <v>2</v>
      </c>
      <c r="GH187">
        <v>1</v>
      </c>
      <c r="GI187">
        <v>-2</v>
      </c>
      <c r="GJ187">
        <v>0</v>
      </c>
      <c r="GK187">
        <f>ROUND(R187*(R12)/100,2)</f>
        <v>0</v>
      </c>
      <c r="GL187">
        <f t="shared" si="121"/>
        <v>0</v>
      </c>
      <c r="GM187">
        <f t="shared" si="122"/>
        <v>2937.84</v>
      </c>
      <c r="GN187">
        <f t="shared" si="123"/>
        <v>0</v>
      </c>
      <c r="GO187">
        <f t="shared" si="124"/>
        <v>0</v>
      </c>
      <c r="GP187">
        <f t="shared" si="125"/>
        <v>2937.84</v>
      </c>
      <c r="GT187">
        <v>0</v>
      </c>
      <c r="GU187">
        <v>1</v>
      </c>
      <c r="GV187">
        <v>0</v>
      </c>
      <c r="GW187">
        <v>0</v>
      </c>
      <c r="GX187">
        <f t="shared" si="126"/>
        <v>0</v>
      </c>
    </row>
    <row r="188" spans="1:206" x14ac:dyDescent="0.2">
      <c r="A188">
        <v>17</v>
      </c>
      <c r="B188">
        <v>1</v>
      </c>
      <c r="E188" t="s">
        <v>34</v>
      </c>
      <c r="F188" t="s">
        <v>163</v>
      </c>
      <c r="G188" t="s">
        <v>164</v>
      </c>
      <c r="H188" t="s">
        <v>28</v>
      </c>
      <c r="I188">
        <f>ROUND(135/100,9)</f>
        <v>1.35</v>
      </c>
      <c r="J188">
        <v>0</v>
      </c>
      <c r="O188">
        <f t="shared" si="93"/>
        <v>9058.69</v>
      </c>
      <c r="P188">
        <f t="shared" si="94"/>
        <v>5401.31</v>
      </c>
      <c r="Q188">
        <f t="shared" si="95"/>
        <v>0</v>
      </c>
      <c r="R188">
        <f t="shared" si="96"/>
        <v>0</v>
      </c>
      <c r="S188">
        <f t="shared" si="97"/>
        <v>3657.38</v>
      </c>
      <c r="T188">
        <f t="shared" si="98"/>
        <v>0</v>
      </c>
      <c r="U188">
        <f t="shared" si="99"/>
        <v>21.424500000000002</v>
      </c>
      <c r="V188">
        <f t="shared" si="100"/>
        <v>0</v>
      </c>
      <c r="W188">
        <f t="shared" si="101"/>
        <v>0</v>
      </c>
      <c r="X188">
        <f t="shared" si="102"/>
        <v>2560.17</v>
      </c>
      <c r="Y188">
        <f t="shared" si="102"/>
        <v>365.74</v>
      </c>
      <c r="AA188">
        <v>31140108</v>
      </c>
      <c r="AB188">
        <f t="shared" si="103"/>
        <v>6710.14</v>
      </c>
      <c r="AC188">
        <f t="shared" si="104"/>
        <v>4000.97</v>
      </c>
      <c r="AD188">
        <f t="shared" si="105"/>
        <v>0</v>
      </c>
      <c r="AE188">
        <f t="shared" si="106"/>
        <v>0</v>
      </c>
      <c r="AF188">
        <f t="shared" si="106"/>
        <v>2709.17</v>
      </c>
      <c r="AG188">
        <f t="shared" si="107"/>
        <v>0</v>
      </c>
      <c r="AH188">
        <f t="shared" si="108"/>
        <v>15.87</v>
      </c>
      <c r="AI188">
        <f t="shared" si="108"/>
        <v>0</v>
      </c>
      <c r="AJ188">
        <f t="shared" si="109"/>
        <v>0</v>
      </c>
      <c r="AK188">
        <v>6710.14</v>
      </c>
      <c r="AL188">
        <v>4000.97</v>
      </c>
      <c r="AM188">
        <v>0</v>
      </c>
      <c r="AN188">
        <v>0</v>
      </c>
      <c r="AO188">
        <v>2709.17</v>
      </c>
      <c r="AP188">
        <v>0</v>
      </c>
      <c r="AQ188">
        <v>15.87</v>
      </c>
      <c r="AR188">
        <v>0</v>
      </c>
      <c r="AS188">
        <v>0</v>
      </c>
      <c r="AT188">
        <v>70</v>
      </c>
      <c r="AU188">
        <v>10</v>
      </c>
      <c r="AV188">
        <v>1</v>
      </c>
      <c r="AW188">
        <v>1</v>
      </c>
      <c r="AZ188">
        <v>1</v>
      </c>
      <c r="BA188">
        <v>1</v>
      </c>
      <c r="BB188">
        <v>1</v>
      </c>
      <c r="BC188">
        <v>1</v>
      </c>
      <c r="BD188" t="s">
        <v>0</v>
      </c>
      <c r="BE188" t="s">
        <v>0</v>
      </c>
      <c r="BF188" t="s">
        <v>0</v>
      </c>
      <c r="BG188" t="s">
        <v>0</v>
      </c>
      <c r="BH188">
        <v>0</v>
      </c>
      <c r="BI188">
        <v>4</v>
      </c>
      <c r="BJ188" t="s">
        <v>165</v>
      </c>
      <c r="BM188">
        <v>0</v>
      </c>
      <c r="BN188">
        <v>0</v>
      </c>
      <c r="BO188" t="s">
        <v>0</v>
      </c>
      <c r="BP188">
        <v>0</v>
      </c>
      <c r="BQ188">
        <v>1</v>
      </c>
      <c r="BR188">
        <v>0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 t="s">
        <v>0</v>
      </c>
      <c r="BZ188">
        <v>70</v>
      </c>
      <c r="CA188">
        <v>10</v>
      </c>
      <c r="CF188">
        <v>0</v>
      </c>
      <c r="CG188">
        <v>0</v>
      </c>
      <c r="CM188">
        <v>0</v>
      </c>
      <c r="CN188" t="s">
        <v>0</v>
      </c>
      <c r="CO188">
        <v>0</v>
      </c>
      <c r="CP188">
        <f t="shared" si="110"/>
        <v>9058.69</v>
      </c>
      <c r="CQ188">
        <f t="shared" si="111"/>
        <v>4000.97</v>
      </c>
      <c r="CR188">
        <f t="shared" si="112"/>
        <v>0</v>
      </c>
      <c r="CS188">
        <f t="shared" si="113"/>
        <v>0</v>
      </c>
      <c r="CT188">
        <f t="shared" si="114"/>
        <v>2709.17</v>
      </c>
      <c r="CU188">
        <f t="shared" si="115"/>
        <v>0</v>
      </c>
      <c r="CV188">
        <f t="shared" si="116"/>
        <v>15.87</v>
      </c>
      <c r="CW188">
        <f t="shared" si="117"/>
        <v>0</v>
      </c>
      <c r="CX188">
        <f t="shared" si="117"/>
        <v>0</v>
      </c>
      <c r="CY188">
        <f t="shared" si="118"/>
        <v>2560.1660000000002</v>
      </c>
      <c r="CZ188">
        <f t="shared" si="119"/>
        <v>365.73800000000006</v>
      </c>
      <c r="DC188" t="s">
        <v>0</v>
      </c>
      <c r="DD188" t="s">
        <v>0</v>
      </c>
      <c r="DE188" t="s">
        <v>0</v>
      </c>
      <c r="DF188" t="s">
        <v>0</v>
      </c>
      <c r="DG188" t="s">
        <v>0</v>
      </c>
      <c r="DH188" t="s">
        <v>0</v>
      </c>
      <c r="DI188" t="s">
        <v>0</v>
      </c>
      <c r="DJ188" t="s">
        <v>0</v>
      </c>
      <c r="DK188" t="s">
        <v>0</v>
      </c>
      <c r="DL188" t="s">
        <v>0</v>
      </c>
      <c r="DM188" t="s">
        <v>0</v>
      </c>
      <c r="DN188">
        <v>0</v>
      </c>
      <c r="DO188">
        <v>0</v>
      </c>
      <c r="DP188">
        <v>1</v>
      </c>
      <c r="DQ188">
        <v>1</v>
      </c>
      <c r="DU188">
        <v>1005</v>
      </c>
      <c r="DV188" t="s">
        <v>28</v>
      </c>
      <c r="DW188" t="s">
        <v>28</v>
      </c>
      <c r="DX188">
        <v>100</v>
      </c>
      <c r="EE188">
        <v>30895129</v>
      </c>
      <c r="EF188">
        <v>1</v>
      </c>
      <c r="EG188" t="s">
        <v>18</v>
      </c>
      <c r="EH188">
        <v>0</v>
      </c>
      <c r="EI188" t="s">
        <v>0</v>
      </c>
      <c r="EJ188">
        <v>4</v>
      </c>
      <c r="EK188">
        <v>0</v>
      </c>
      <c r="EL188" t="s">
        <v>19</v>
      </c>
      <c r="EM188" t="s">
        <v>20</v>
      </c>
      <c r="EO188" t="s">
        <v>0</v>
      </c>
      <c r="EQ188">
        <v>0</v>
      </c>
      <c r="ER188">
        <v>6710.14</v>
      </c>
      <c r="ES188">
        <v>4000.97</v>
      </c>
      <c r="ET188">
        <v>0</v>
      </c>
      <c r="EU188">
        <v>0</v>
      </c>
      <c r="EV188">
        <v>2709.17</v>
      </c>
      <c r="EW188">
        <v>15.87</v>
      </c>
      <c r="EX188">
        <v>0</v>
      </c>
      <c r="EY188">
        <v>0</v>
      </c>
      <c r="FQ188">
        <v>0</v>
      </c>
      <c r="FR188">
        <f t="shared" si="120"/>
        <v>0</v>
      </c>
      <c r="FS188">
        <v>0</v>
      </c>
      <c r="FX188">
        <v>70</v>
      </c>
      <c r="FY188">
        <v>10</v>
      </c>
      <c r="GA188" t="s">
        <v>0</v>
      </c>
      <c r="GD188">
        <v>0</v>
      </c>
      <c r="GF188">
        <v>1505265085</v>
      </c>
      <c r="GG188">
        <v>2</v>
      </c>
      <c r="GH188">
        <v>1</v>
      </c>
      <c r="GI188">
        <v>-2</v>
      </c>
      <c r="GJ188">
        <v>0</v>
      </c>
      <c r="GK188">
        <f>ROUND(R188*(R12)/100,2)</f>
        <v>0</v>
      </c>
      <c r="GL188">
        <f t="shared" si="121"/>
        <v>0</v>
      </c>
      <c r="GM188">
        <f t="shared" si="122"/>
        <v>11984.6</v>
      </c>
      <c r="GN188">
        <f t="shared" si="123"/>
        <v>0</v>
      </c>
      <c r="GO188">
        <f t="shared" si="124"/>
        <v>0</v>
      </c>
      <c r="GP188">
        <f t="shared" si="125"/>
        <v>11984.6</v>
      </c>
      <c r="GT188">
        <v>0</v>
      </c>
      <c r="GU188">
        <v>1</v>
      </c>
      <c r="GV188">
        <v>0</v>
      </c>
      <c r="GW188">
        <v>0</v>
      </c>
      <c r="GX188">
        <f t="shared" si="126"/>
        <v>0</v>
      </c>
    </row>
    <row r="189" spans="1:206" x14ac:dyDescent="0.2">
      <c r="A189">
        <v>17</v>
      </c>
      <c r="B189">
        <v>1</v>
      </c>
      <c r="C189">
        <f>ROW(SmtRes!A125)</f>
        <v>125</v>
      </c>
      <c r="D189">
        <f>ROW(EtalonRes!A124)</f>
        <v>124</v>
      </c>
      <c r="E189" t="s">
        <v>38</v>
      </c>
      <c r="F189" t="s">
        <v>166</v>
      </c>
      <c r="G189" t="s">
        <v>167</v>
      </c>
      <c r="H189" t="s">
        <v>28</v>
      </c>
      <c r="I189">
        <f>ROUND(255/100,9)</f>
        <v>2.5499999999999998</v>
      </c>
      <c r="J189">
        <v>0</v>
      </c>
      <c r="O189">
        <f t="shared" si="93"/>
        <v>27632.01</v>
      </c>
      <c r="P189">
        <f t="shared" si="94"/>
        <v>14924.26</v>
      </c>
      <c r="Q189">
        <f t="shared" si="95"/>
        <v>0</v>
      </c>
      <c r="R189">
        <f t="shared" si="96"/>
        <v>0</v>
      </c>
      <c r="S189">
        <f t="shared" si="97"/>
        <v>12707.75</v>
      </c>
      <c r="T189">
        <f t="shared" si="98"/>
        <v>0</v>
      </c>
      <c r="U189">
        <f t="shared" si="99"/>
        <v>70.89</v>
      </c>
      <c r="V189">
        <f t="shared" si="100"/>
        <v>0</v>
      </c>
      <c r="W189">
        <f t="shared" si="101"/>
        <v>0</v>
      </c>
      <c r="X189">
        <f t="shared" si="102"/>
        <v>8895.43</v>
      </c>
      <c r="Y189">
        <f t="shared" si="102"/>
        <v>1270.78</v>
      </c>
      <c r="AA189">
        <v>31140108</v>
      </c>
      <c r="AB189">
        <f t="shared" si="103"/>
        <v>10836.08</v>
      </c>
      <c r="AC189">
        <f t="shared" si="104"/>
        <v>5852.65</v>
      </c>
      <c r="AD189">
        <f t="shared" si="105"/>
        <v>0</v>
      </c>
      <c r="AE189">
        <f t="shared" si="106"/>
        <v>0</v>
      </c>
      <c r="AF189">
        <f t="shared" si="106"/>
        <v>4983.43</v>
      </c>
      <c r="AG189">
        <f t="shared" si="107"/>
        <v>0</v>
      </c>
      <c r="AH189">
        <f t="shared" si="108"/>
        <v>27.8</v>
      </c>
      <c r="AI189">
        <f t="shared" si="108"/>
        <v>0</v>
      </c>
      <c r="AJ189">
        <f t="shared" si="109"/>
        <v>0</v>
      </c>
      <c r="AK189">
        <v>10836.08</v>
      </c>
      <c r="AL189">
        <v>5852.65</v>
      </c>
      <c r="AM189">
        <v>0</v>
      </c>
      <c r="AN189">
        <v>0</v>
      </c>
      <c r="AO189">
        <v>4983.43</v>
      </c>
      <c r="AP189">
        <v>0</v>
      </c>
      <c r="AQ189">
        <v>27.8</v>
      </c>
      <c r="AR189">
        <v>0</v>
      </c>
      <c r="AS189">
        <v>0</v>
      </c>
      <c r="AT189">
        <v>70</v>
      </c>
      <c r="AU189">
        <v>10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v>1</v>
      </c>
      <c r="BD189" t="s">
        <v>0</v>
      </c>
      <c r="BE189" t="s">
        <v>0</v>
      </c>
      <c r="BF189" t="s">
        <v>0</v>
      </c>
      <c r="BG189" t="s">
        <v>0</v>
      </c>
      <c r="BH189">
        <v>0</v>
      </c>
      <c r="BI189">
        <v>4</v>
      </c>
      <c r="BJ189" t="s">
        <v>168</v>
      </c>
      <c r="BM189">
        <v>0</v>
      </c>
      <c r="BN189">
        <v>0</v>
      </c>
      <c r="BO189" t="s">
        <v>0</v>
      </c>
      <c r="BP189">
        <v>0</v>
      </c>
      <c r="BQ189">
        <v>1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0</v>
      </c>
      <c r="BZ189">
        <v>70</v>
      </c>
      <c r="CA189">
        <v>10</v>
      </c>
      <c r="CF189">
        <v>0</v>
      </c>
      <c r="CG189">
        <v>0</v>
      </c>
      <c r="CM189">
        <v>0</v>
      </c>
      <c r="CN189" t="s">
        <v>0</v>
      </c>
      <c r="CO189">
        <v>0</v>
      </c>
      <c r="CP189">
        <f t="shared" si="110"/>
        <v>27632.010000000002</v>
      </c>
      <c r="CQ189">
        <f t="shared" si="111"/>
        <v>5852.65</v>
      </c>
      <c r="CR189">
        <f t="shared" si="112"/>
        <v>0</v>
      </c>
      <c r="CS189">
        <f t="shared" si="113"/>
        <v>0</v>
      </c>
      <c r="CT189">
        <f t="shared" si="114"/>
        <v>4983.43</v>
      </c>
      <c r="CU189">
        <f t="shared" si="115"/>
        <v>0</v>
      </c>
      <c r="CV189">
        <f t="shared" si="116"/>
        <v>27.8</v>
      </c>
      <c r="CW189">
        <f t="shared" si="117"/>
        <v>0</v>
      </c>
      <c r="CX189">
        <f t="shared" si="117"/>
        <v>0</v>
      </c>
      <c r="CY189">
        <f t="shared" si="118"/>
        <v>8895.4249999999993</v>
      </c>
      <c r="CZ189">
        <f t="shared" si="119"/>
        <v>1270.7750000000001</v>
      </c>
      <c r="DC189" t="s">
        <v>0</v>
      </c>
      <c r="DD189" t="s">
        <v>0</v>
      </c>
      <c r="DE189" t="s">
        <v>0</v>
      </c>
      <c r="DF189" t="s">
        <v>0</v>
      </c>
      <c r="DG189" t="s">
        <v>0</v>
      </c>
      <c r="DH189" t="s">
        <v>0</v>
      </c>
      <c r="DI189" t="s">
        <v>0</v>
      </c>
      <c r="DJ189" t="s">
        <v>0</v>
      </c>
      <c r="DK189" t="s">
        <v>0</v>
      </c>
      <c r="DL189" t="s">
        <v>0</v>
      </c>
      <c r="DM189" t="s">
        <v>0</v>
      </c>
      <c r="DN189">
        <v>0</v>
      </c>
      <c r="DO189">
        <v>0</v>
      </c>
      <c r="DP189">
        <v>1</v>
      </c>
      <c r="DQ189">
        <v>1</v>
      </c>
      <c r="DU189">
        <v>1005</v>
      </c>
      <c r="DV189" t="s">
        <v>28</v>
      </c>
      <c r="DW189" t="s">
        <v>28</v>
      </c>
      <c r="DX189">
        <v>100</v>
      </c>
      <c r="EE189">
        <v>30895129</v>
      </c>
      <c r="EF189">
        <v>1</v>
      </c>
      <c r="EG189" t="s">
        <v>18</v>
      </c>
      <c r="EH189">
        <v>0</v>
      </c>
      <c r="EI189" t="s">
        <v>0</v>
      </c>
      <c r="EJ189">
        <v>4</v>
      </c>
      <c r="EK189">
        <v>0</v>
      </c>
      <c r="EL189" t="s">
        <v>19</v>
      </c>
      <c r="EM189" t="s">
        <v>20</v>
      </c>
      <c r="EO189" t="s">
        <v>0</v>
      </c>
      <c r="EQ189">
        <v>0</v>
      </c>
      <c r="ER189">
        <v>10836.08</v>
      </c>
      <c r="ES189">
        <v>5852.65</v>
      </c>
      <c r="ET189">
        <v>0</v>
      </c>
      <c r="EU189">
        <v>0</v>
      </c>
      <c r="EV189">
        <v>4983.43</v>
      </c>
      <c r="EW189">
        <v>27.8</v>
      </c>
      <c r="EX189">
        <v>0</v>
      </c>
      <c r="EY189">
        <v>0</v>
      </c>
      <c r="FQ189">
        <v>0</v>
      </c>
      <c r="FR189">
        <f t="shared" si="120"/>
        <v>0</v>
      </c>
      <c r="FS189">
        <v>0</v>
      </c>
      <c r="FX189">
        <v>70</v>
      </c>
      <c r="FY189">
        <v>10</v>
      </c>
      <c r="GA189" t="s">
        <v>0</v>
      </c>
      <c r="GD189">
        <v>0</v>
      </c>
      <c r="GF189">
        <v>400903888</v>
      </c>
      <c r="GG189">
        <v>2</v>
      </c>
      <c r="GH189">
        <v>1</v>
      </c>
      <c r="GI189">
        <v>-2</v>
      </c>
      <c r="GJ189">
        <v>0</v>
      </c>
      <c r="GK189">
        <f>ROUND(R189*(R12)/100,2)</f>
        <v>0</v>
      </c>
      <c r="GL189">
        <f t="shared" si="121"/>
        <v>0</v>
      </c>
      <c r="GM189">
        <f t="shared" si="122"/>
        <v>37798.22</v>
      </c>
      <c r="GN189">
        <f t="shared" si="123"/>
        <v>0</v>
      </c>
      <c r="GO189">
        <f t="shared" si="124"/>
        <v>0</v>
      </c>
      <c r="GP189">
        <f t="shared" si="125"/>
        <v>37798.22</v>
      </c>
      <c r="GT189">
        <v>0</v>
      </c>
      <c r="GU189">
        <v>1</v>
      </c>
      <c r="GV189">
        <v>0</v>
      </c>
      <c r="GW189">
        <v>0</v>
      </c>
      <c r="GX189">
        <f t="shared" si="126"/>
        <v>0</v>
      </c>
    </row>
    <row r="191" spans="1:206" x14ac:dyDescent="0.2">
      <c r="A191" s="2">
        <v>51</v>
      </c>
      <c r="B191" s="2">
        <f>B180</f>
        <v>1</v>
      </c>
      <c r="C191" s="2">
        <f>A180</f>
        <v>5</v>
      </c>
      <c r="D191" s="2">
        <f>ROW(A180)</f>
        <v>180</v>
      </c>
      <c r="E191" s="2"/>
      <c r="F191" s="2" t="str">
        <f>IF(F180&lt;&gt;"",F180,"")</f>
        <v>Новый подраздел</v>
      </c>
      <c r="G191" s="2" t="str">
        <f>IF(G180&lt;&gt;"",G180,"")</f>
        <v>Ремонтные работы</v>
      </c>
      <c r="H191" s="2"/>
      <c r="I191" s="2"/>
      <c r="J191" s="2"/>
      <c r="K191" s="2"/>
      <c r="L191" s="2"/>
      <c r="M191" s="2"/>
      <c r="N191" s="2"/>
      <c r="O191" s="2">
        <f t="shared" ref="O191:T191" si="127">ROUND(AB191,2)</f>
        <v>103290.46</v>
      </c>
      <c r="P191" s="2">
        <f t="shared" si="127"/>
        <v>48367.38</v>
      </c>
      <c r="Q191" s="2">
        <f t="shared" si="127"/>
        <v>3002.61</v>
      </c>
      <c r="R191" s="2">
        <f t="shared" si="127"/>
        <v>1672.43</v>
      </c>
      <c r="S191" s="2">
        <f t="shared" si="127"/>
        <v>51920.47</v>
      </c>
      <c r="T191" s="2">
        <f t="shared" si="127"/>
        <v>0</v>
      </c>
      <c r="U191" s="2">
        <f>AH191</f>
        <v>274.15949999999998</v>
      </c>
      <c r="V191" s="2">
        <f>AI191</f>
        <v>0</v>
      </c>
      <c r="W191" s="2">
        <f>ROUND(AJ191,2)</f>
        <v>0</v>
      </c>
      <c r="X191" s="2">
        <f>ROUND(AK191,2)</f>
        <v>36344.339999999997</v>
      </c>
      <c r="Y191" s="2">
        <f>ROUND(AL191,2)</f>
        <v>5192.05</v>
      </c>
      <c r="Z191" s="2"/>
      <c r="AA191" s="2"/>
      <c r="AB191" s="2">
        <f>ROUND(SUMIF(AA184:AA189,"=31140108",O184:O189),2)</f>
        <v>103290.46</v>
      </c>
      <c r="AC191" s="2">
        <f>ROUND(SUMIF(AA184:AA189,"=31140108",P184:P189),2)</f>
        <v>48367.38</v>
      </c>
      <c r="AD191" s="2">
        <f>ROUND(SUMIF(AA184:AA189,"=31140108",Q184:Q189),2)</f>
        <v>3002.61</v>
      </c>
      <c r="AE191" s="2">
        <f>ROUND(SUMIF(AA184:AA189,"=31140108",R184:R189),2)</f>
        <v>1672.43</v>
      </c>
      <c r="AF191" s="2">
        <f>ROUND(SUMIF(AA184:AA189,"=31140108",S184:S189),2)</f>
        <v>51920.47</v>
      </c>
      <c r="AG191" s="2">
        <f>ROUND(SUMIF(AA184:AA189,"=31140108",T184:T189),2)</f>
        <v>0</v>
      </c>
      <c r="AH191" s="2">
        <f>SUMIF(AA184:AA189,"=31140108",U184:U189)</f>
        <v>274.15949999999998</v>
      </c>
      <c r="AI191" s="2">
        <f>SUMIF(AA184:AA189,"=31140108",V184:V189)</f>
        <v>0</v>
      </c>
      <c r="AJ191" s="2">
        <f>ROUND(SUMIF(AA184:AA189,"=31140108",W184:W189),2)</f>
        <v>0</v>
      </c>
      <c r="AK191" s="2">
        <f>ROUND(SUMIF(AA184:AA189,"=31140108",X184:X189),2)</f>
        <v>36344.339999999997</v>
      </c>
      <c r="AL191" s="2">
        <f>ROUND(SUMIF(AA184:AA189,"=31140108",Y184:Y189),2)</f>
        <v>5192.05</v>
      </c>
      <c r="AM191" s="2"/>
      <c r="AN191" s="2"/>
      <c r="AO191" s="2">
        <f t="shared" ref="AO191:AZ191" si="128">ROUND(BB191,2)</f>
        <v>0</v>
      </c>
      <c r="AP191" s="2">
        <f t="shared" si="128"/>
        <v>0</v>
      </c>
      <c r="AQ191" s="2">
        <f t="shared" si="128"/>
        <v>0</v>
      </c>
      <c r="AR191" s="2">
        <f t="shared" si="128"/>
        <v>146633.07</v>
      </c>
      <c r="AS191" s="2">
        <f t="shared" si="128"/>
        <v>0</v>
      </c>
      <c r="AT191" s="2">
        <f t="shared" si="128"/>
        <v>0</v>
      </c>
      <c r="AU191" s="2">
        <f t="shared" si="128"/>
        <v>146633.07</v>
      </c>
      <c r="AV191" s="2">
        <f t="shared" si="128"/>
        <v>48367.38</v>
      </c>
      <c r="AW191" s="2">
        <f t="shared" si="128"/>
        <v>48367.38</v>
      </c>
      <c r="AX191" s="2">
        <f t="shared" si="128"/>
        <v>0</v>
      </c>
      <c r="AY191" s="2">
        <f t="shared" si="128"/>
        <v>48367.38</v>
      </c>
      <c r="AZ191" s="2">
        <f t="shared" si="128"/>
        <v>0</v>
      </c>
      <c r="BA191" s="2"/>
      <c r="BB191" s="2">
        <f>ROUND(SUMIF(AA184:AA189,"=31140108",FQ184:FQ189),2)</f>
        <v>0</v>
      </c>
      <c r="BC191" s="2">
        <f>ROUND(SUMIF(AA184:AA189,"=31140108",FR184:FR189),2)</f>
        <v>0</v>
      </c>
      <c r="BD191" s="2">
        <f>ROUND(SUMIF(AA184:AA189,"=31140108",GL184:GL189),2)</f>
        <v>0</v>
      </c>
      <c r="BE191" s="2">
        <f>ROUND(SUMIF(AA184:AA189,"=31140108",GM184:GM189),2)</f>
        <v>146633.07</v>
      </c>
      <c r="BF191" s="2">
        <f>ROUND(SUMIF(AA184:AA189,"=31140108",GN184:GN189),2)</f>
        <v>0</v>
      </c>
      <c r="BG191" s="2">
        <f>ROUND(SUMIF(AA184:AA189,"=31140108",GO184:GO189),2)</f>
        <v>0</v>
      </c>
      <c r="BH191" s="2">
        <f>ROUND(SUMIF(AA184:AA189,"=31140108",GP184:GP189),2)</f>
        <v>146633.07</v>
      </c>
      <c r="BI191" s="2">
        <f>AC191-BB191</f>
        <v>48367.38</v>
      </c>
      <c r="BJ191" s="2">
        <f>AC191-BC191</f>
        <v>48367.38</v>
      </c>
      <c r="BK191" s="2">
        <f>BB191-BD191</f>
        <v>0</v>
      </c>
      <c r="BL191" s="2">
        <f>AC191-BB191-BC191+BD191</f>
        <v>48367.38</v>
      </c>
      <c r="BM191" s="2">
        <f>BC191-BD191</f>
        <v>0</v>
      </c>
      <c r="BN191" s="2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>
        <v>0</v>
      </c>
    </row>
    <row r="193" spans="1:16" x14ac:dyDescent="0.2">
      <c r="A193" s="4">
        <v>50</v>
      </c>
      <c r="B193" s="4">
        <v>0</v>
      </c>
      <c r="C193" s="4">
        <v>0</v>
      </c>
      <c r="D193" s="4">
        <v>1</v>
      </c>
      <c r="E193" s="4">
        <v>201</v>
      </c>
      <c r="F193" s="4">
        <f>ROUND(Source!O191,O193)</f>
        <v>103290.46</v>
      </c>
      <c r="G193" s="4" t="s">
        <v>107</v>
      </c>
      <c r="H193" s="4" t="s">
        <v>108</v>
      </c>
      <c r="I193" s="4"/>
      <c r="J193" s="4"/>
      <c r="K193" s="4">
        <v>201</v>
      </c>
      <c r="L193" s="4">
        <v>1</v>
      </c>
      <c r="M193" s="4">
        <v>3</v>
      </c>
      <c r="N193" s="4" t="s">
        <v>0</v>
      </c>
      <c r="O193" s="4">
        <v>2</v>
      </c>
      <c r="P193" s="4"/>
    </row>
    <row r="194" spans="1:16" x14ac:dyDescent="0.2">
      <c r="A194" s="4">
        <v>50</v>
      </c>
      <c r="B194" s="4">
        <v>0</v>
      </c>
      <c r="C194" s="4">
        <v>0</v>
      </c>
      <c r="D194" s="4">
        <v>1</v>
      </c>
      <c r="E194" s="4">
        <v>202</v>
      </c>
      <c r="F194" s="4">
        <f>ROUND(Source!P191,O194)</f>
        <v>48367.38</v>
      </c>
      <c r="G194" s="4" t="s">
        <v>109</v>
      </c>
      <c r="H194" s="4" t="s">
        <v>110</v>
      </c>
      <c r="I194" s="4"/>
      <c r="J194" s="4"/>
      <c r="K194" s="4">
        <v>202</v>
      </c>
      <c r="L194" s="4">
        <v>2</v>
      </c>
      <c r="M194" s="4">
        <v>3</v>
      </c>
      <c r="N194" s="4" t="s">
        <v>0</v>
      </c>
      <c r="O194" s="4">
        <v>2</v>
      </c>
      <c r="P194" s="4"/>
    </row>
    <row r="195" spans="1:16" x14ac:dyDescent="0.2">
      <c r="A195" s="4">
        <v>50</v>
      </c>
      <c r="B195" s="4">
        <v>0</v>
      </c>
      <c r="C195" s="4">
        <v>0</v>
      </c>
      <c r="D195" s="4">
        <v>1</v>
      </c>
      <c r="E195" s="4">
        <v>222</v>
      </c>
      <c r="F195" s="4">
        <f>ROUND(Source!AO191,O195)</f>
        <v>0</v>
      </c>
      <c r="G195" s="4" t="s">
        <v>111</v>
      </c>
      <c r="H195" s="4" t="s">
        <v>112</v>
      </c>
      <c r="I195" s="4"/>
      <c r="J195" s="4"/>
      <c r="K195" s="4">
        <v>222</v>
      </c>
      <c r="L195" s="4">
        <v>3</v>
      </c>
      <c r="M195" s="4">
        <v>3</v>
      </c>
      <c r="N195" s="4" t="s">
        <v>0</v>
      </c>
      <c r="O195" s="4">
        <v>2</v>
      </c>
      <c r="P195" s="4"/>
    </row>
    <row r="196" spans="1:16" x14ac:dyDescent="0.2">
      <c r="A196" s="4">
        <v>50</v>
      </c>
      <c r="B196" s="4">
        <v>0</v>
      </c>
      <c r="C196" s="4">
        <v>0</v>
      </c>
      <c r="D196" s="4">
        <v>1</v>
      </c>
      <c r="E196" s="4">
        <v>216</v>
      </c>
      <c r="F196" s="4">
        <f>ROUND(Source!AP191,O196)</f>
        <v>0</v>
      </c>
      <c r="G196" s="4" t="s">
        <v>113</v>
      </c>
      <c r="H196" s="4" t="s">
        <v>114</v>
      </c>
      <c r="I196" s="4"/>
      <c r="J196" s="4"/>
      <c r="K196" s="4">
        <v>216</v>
      </c>
      <c r="L196" s="4">
        <v>4</v>
      </c>
      <c r="M196" s="4">
        <v>3</v>
      </c>
      <c r="N196" s="4" t="s">
        <v>0</v>
      </c>
      <c r="O196" s="4">
        <v>2</v>
      </c>
      <c r="P196" s="4"/>
    </row>
    <row r="197" spans="1:16" x14ac:dyDescent="0.2">
      <c r="A197" s="4">
        <v>50</v>
      </c>
      <c r="B197" s="4">
        <v>0</v>
      </c>
      <c r="C197" s="4">
        <v>0</v>
      </c>
      <c r="D197" s="4">
        <v>1</v>
      </c>
      <c r="E197" s="4">
        <v>223</v>
      </c>
      <c r="F197" s="4">
        <f>ROUND(Source!AQ191,O197)</f>
        <v>0</v>
      </c>
      <c r="G197" s="4" t="s">
        <v>115</v>
      </c>
      <c r="H197" s="4" t="s">
        <v>116</v>
      </c>
      <c r="I197" s="4"/>
      <c r="J197" s="4"/>
      <c r="K197" s="4">
        <v>223</v>
      </c>
      <c r="L197" s="4">
        <v>5</v>
      </c>
      <c r="M197" s="4">
        <v>3</v>
      </c>
      <c r="N197" s="4" t="s">
        <v>0</v>
      </c>
      <c r="O197" s="4">
        <v>2</v>
      </c>
      <c r="P197" s="4"/>
    </row>
    <row r="198" spans="1:16" x14ac:dyDescent="0.2">
      <c r="A198" s="4">
        <v>50</v>
      </c>
      <c r="B198" s="4">
        <v>0</v>
      </c>
      <c r="C198" s="4">
        <v>0</v>
      </c>
      <c r="D198" s="4">
        <v>1</v>
      </c>
      <c r="E198" s="4">
        <v>203</v>
      </c>
      <c r="F198" s="4">
        <f>ROUND(Source!Q191,O198)</f>
        <v>3002.61</v>
      </c>
      <c r="G198" s="4" t="s">
        <v>117</v>
      </c>
      <c r="H198" s="4" t="s">
        <v>118</v>
      </c>
      <c r="I198" s="4"/>
      <c r="J198" s="4"/>
      <c r="K198" s="4">
        <v>203</v>
      </c>
      <c r="L198" s="4">
        <v>6</v>
      </c>
      <c r="M198" s="4">
        <v>3</v>
      </c>
      <c r="N198" s="4" t="s">
        <v>0</v>
      </c>
      <c r="O198" s="4">
        <v>2</v>
      </c>
      <c r="P198" s="4"/>
    </row>
    <row r="199" spans="1:16" x14ac:dyDescent="0.2">
      <c r="A199" s="4">
        <v>50</v>
      </c>
      <c r="B199" s="4">
        <v>0</v>
      </c>
      <c r="C199" s="4">
        <v>0</v>
      </c>
      <c r="D199" s="4">
        <v>1</v>
      </c>
      <c r="E199" s="4">
        <v>204</v>
      </c>
      <c r="F199" s="4">
        <f>ROUND(Source!R191,O199)</f>
        <v>1672.43</v>
      </c>
      <c r="G199" s="4" t="s">
        <v>119</v>
      </c>
      <c r="H199" s="4" t="s">
        <v>120</v>
      </c>
      <c r="I199" s="4"/>
      <c r="J199" s="4"/>
      <c r="K199" s="4">
        <v>204</v>
      </c>
      <c r="L199" s="4">
        <v>7</v>
      </c>
      <c r="M199" s="4">
        <v>3</v>
      </c>
      <c r="N199" s="4" t="s">
        <v>0</v>
      </c>
      <c r="O199" s="4">
        <v>2</v>
      </c>
      <c r="P199" s="4"/>
    </row>
    <row r="200" spans="1:16" x14ac:dyDescent="0.2">
      <c r="A200" s="4">
        <v>50</v>
      </c>
      <c r="B200" s="4">
        <v>0</v>
      </c>
      <c r="C200" s="4">
        <v>0</v>
      </c>
      <c r="D200" s="4">
        <v>1</v>
      </c>
      <c r="E200" s="4">
        <v>205</v>
      </c>
      <c r="F200" s="4">
        <f>ROUND(Source!S191,O200)</f>
        <v>51920.47</v>
      </c>
      <c r="G200" s="4" t="s">
        <v>121</v>
      </c>
      <c r="H200" s="4" t="s">
        <v>122</v>
      </c>
      <c r="I200" s="4"/>
      <c r="J200" s="4"/>
      <c r="K200" s="4">
        <v>205</v>
      </c>
      <c r="L200" s="4">
        <v>8</v>
      </c>
      <c r="M200" s="4">
        <v>3</v>
      </c>
      <c r="N200" s="4" t="s">
        <v>0</v>
      </c>
      <c r="O200" s="4">
        <v>2</v>
      </c>
      <c r="P200" s="4"/>
    </row>
    <row r="201" spans="1:16" x14ac:dyDescent="0.2">
      <c r="A201" s="4">
        <v>50</v>
      </c>
      <c r="B201" s="4">
        <v>0</v>
      </c>
      <c r="C201" s="4">
        <v>0</v>
      </c>
      <c r="D201" s="4">
        <v>1</v>
      </c>
      <c r="E201" s="4">
        <v>214</v>
      </c>
      <c r="F201" s="4">
        <f>ROUND(Source!AS191,O201)</f>
        <v>0</v>
      </c>
      <c r="G201" s="4" t="s">
        <v>123</v>
      </c>
      <c r="H201" s="4" t="s">
        <v>124</v>
      </c>
      <c r="I201" s="4"/>
      <c r="J201" s="4"/>
      <c r="K201" s="4">
        <v>214</v>
      </c>
      <c r="L201" s="4">
        <v>9</v>
      </c>
      <c r="M201" s="4">
        <v>3</v>
      </c>
      <c r="N201" s="4" t="s">
        <v>0</v>
      </c>
      <c r="O201" s="4">
        <v>2</v>
      </c>
      <c r="P201" s="4"/>
    </row>
    <row r="202" spans="1:16" x14ac:dyDescent="0.2">
      <c r="A202" s="4">
        <v>50</v>
      </c>
      <c r="B202" s="4">
        <v>0</v>
      </c>
      <c r="C202" s="4">
        <v>0</v>
      </c>
      <c r="D202" s="4">
        <v>1</v>
      </c>
      <c r="E202" s="4">
        <v>215</v>
      </c>
      <c r="F202" s="4">
        <f>ROUND(Source!AT191,O202)</f>
        <v>0</v>
      </c>
      <c r="G202" s="4" t="s">
        <v>125</v>
      </c>
      <c r="H202" s="4" t="s">
        <v>126</v>
      </c>
      <c r="I202" s="4"/>
      <c r="J202" s="4"/>
      <c r="K202" s="4">
        <v>215</v>
      </c>
      <c r="L202" s="4">
        <v>10</v>
      </c>
      <c r="M202" s="4">
        <v>3</v>
      </c>
      <c r="N202" s="4" t="s">
        <v>0</v>
      </c>
      <c r="O202" s="4">
        <v>2</v>
      </c>
      <c r="P202" s="4"/>
    </row>
    <row r="203" spans="1:16" x14ac:dyDescent="0.2">
      <c r="A203" s="4">
        <v>50</v>
      </c>
      <c r="B203" s="4">
        <v>0</v>
      </c>
      <c r="C203" s="4">
        <v>0</v>
      </c>
      <c r="D203" s="4">
        <v>1</v>
      </c>
      <c r="E203" s="4">
        <v>217</v>
      </c>
      <c r="F203" s="4">
        <f>ROUND(Source!AU191,O203)</f>
        <v>146633.07</v>
      </c>
      <c r="G203" s="4" t="s">
        <v>127</v>
      </c>
      <c r="H203" s="4" t="s">
        <v>128</v>
      </c>
      <c r="I203" s="4"/>
      <c r="J203" s="4"/>
      <c r="K203" s="4">
        <v>217</v>
      </c>
      <c r="L203" s="4">
        <v>11</v>
      </c>
      <c r="M203" s="4">
        <v>3</v>
      </c>
      <c r="N203" s="4" t="s">
        <v>0</v>
      </c>
      <c r="O203" s="4">
        <v>2</v>
      </c>
      <c r="P203" s="4"/>
    </row>
    <row r="204" spans="1:16" x14ac:dyDescent="0.2">
      <c r="A204" s="4">
        <v>50</v>
      </c>
      <c r="B204" s="4">
        <v>0</v>
      </c>
      <c r="C204" s="4">
        <v>0</v>
      </c>
      <c r="D204" s="4">
        <v>1</v>
      </c>
      <c r="E204" s="4">
        <v>206</v>
      </c>
      <c r="F204" s="4">
        <f>ROUND(Source!T191,O204)</f>
        <v>0</v>
      </c>
      <c r="G204" s="4" t="s">
        <v>129</v>
      </c>
      <c r="H204" s="4" t="s">
        <v>130</v>
      </c>
      <c r="I204" s="4"/>
      <c r="J204" s="4"/>
      <c r="K204" s="4">
        <v>206</v>
      </c>
      <c r="L204" s="4">
        <v>12</v>
      </c>
      <c r="M204" s="4">
        <v>3</v>
      </c>
      <c r="N204" s="4" t="s">
        <v>0</v>
      </c>
      <c r="O204" s="4">
        <v>2</v>
      </c>
      <c r="P204" s="4"/>
    </row>
    <row r="205" spans="1:16" x14ac:dyDescent="0.2">
      <c r="A205" s="4">
        <v>50</v>
      </c>
      <c r="B205" s="4">
        <v>0</v>
      </c>
      <c r="C205" s="4">
        <v>0</v>
      </c>
      <c r="D205" s="4">
        <v>1</v>
      </c>
      <c r="E205" s="4">
        <v>207</v>
      </c>
      <c r="F205" s="4">
        <f>Source!U191</f>
        <v>274.15949999999998</v>
      </c>
      <c r="G205" s="4" t="s">
        <v>131</v>
      </c>
      <c r="H205" s="4" t="s">
        <v>132</v>
      </c>
      <c r="I205" s="4"/>
      <c r="J205" s="4"/>
      <c r="K205" s="4">
        <v>207</v>
      </c>
      <c r="L205" s="4">
        <v>13</v>
      </c>
      <c r="M205" s="4">
        <v>3</v>
      </c>
      <c r="N205" s="4" t="s">
        <v>0</v>
      </c>
      <c r="O205" s="4">
        <v>-1</v>
      </c>
      <c r="P205" s="4"/>
    </row>
    <row r="206" spans="1:16" x14ac:dyDescent="0.2">
      <c r="A206" s="4">
        <v>50</v>
      </c>
      <c r="B206" s="4">
        <v>0</v>
      </c>
      <c r="C206" s="4">
        <v>0</v>
      </c>
      <c r="D206" s="4">
        <v>1</v>
      </c>
      <c r="E206" s="4">
        <v>208</v>
      </c>
      <c r="F206" s="4">
        <f>Source!V191</f>
        <v>0</v>
      </c>
      <c r="G206" s="4" t="s">
        <v>133</v>
      </c>
      <c r="H206" s="4" t="s">
        <v>134</v>
      </c>
      <c r="I206" s="4"/>
      <c r="J206" s="4"/>
      <c r="K206" s="4">
        <v>208</v>
      </c>
      <c r="L206" s="4">
        <v>14</v>
      </c>
      <c r="M206" s="4">
        <v>3</v>
      </c>
      <c r="N206" s="4" t="s">
        <v>0</v>
      </c>
      <c r="O206" s="4">
        <v>-1</v>
      </c>
      <c r="P206" s="4"/>
    </row>
    <row r="207" spans="1:16" x14ac:dyDescent="0.2">
      <c r="A207" s="4">
        <v>50</v>
      </c>
      <c r="B207" s="4">
        <v>0</v>
      </c>
      <c r="C207" s="4">
        <v>0</v>
      </c>
      <c r="D207" s="4">
        <v>1</v>
      </c>
      <c r="E207" s="4">
        <v>209</v>
      </c>
      <c r="F207" s="4">
        <f>ROUND(Source!W191,O207)</f>
        <v>0</v>
      </c>
      <c r="G207" s="4" t="s">
        <v>135</v>
      </c>
      <c r="H207" s="4" t="s">
        <v>136</v>
      </c>
      <c r="I207" s="4"/>
      <c r="J207" s="4"/>
      <c r="K207" s="4">
        <v>209</v>
      </c>
      <c r="L207" s="4">
        <v>15</v>
      </c>
      <c r="M207" s="4">
        <v>3</v>
      </c>
      <c r="N207" s="4" t="s">
        <v>0</v>
      </c>
      <c r="O207" s="4">
        <v>2</v>
      </c>
      <c r="P207" s="4"/>
    </row>
    <row r="208" spans="1:16" x14ac:dyDescent="0.2">
      <c r="A208" s="4">
        <v>50</v>
      </c>
      <c r="B208" s="4">
        <v>0</v>
      </c>
      <c r="C208" s="4">
        <v>0</v>
      </c>
      <c r="D208" s="4">
        <v>1</v>
      </c>
      <c r="E208" s="4">
        <v>210</v>
      </c>
      <c r="F208" s="4">
        <f>ROUND(Source!X191,O208)</f>
        <v>36344.339999999997</v>
      </c>
      <c r="G208" s="4" t="s">
        <v>137</v>
      </c>
      <c r="H208" s="4" t="s">
        <v>138</v>
      </c>
      <c r="I208" s="4"/>
      <c r="J208" s="4"/>
      <c r="K208" s="4">
        <v>210</v>
      </c>
      <c r="L208" s="4">
        <v>16</v>
      </c>
      <c r="M208" s="4">
        <v>3</v>
      </c>
      <c r="N208" s="4" t="s">
        <v>0</v>
      </c>
      <c r="O208" s="4">
        <v>2</v>
      </c>
      <c r="P208" s="4"/>
    </row>
    <row r="209" spans="1:118" x14ac:dyDescent="0.2">
      <c r="A209" s="4">
        <v>50</v>
      </c>
      <c r="B209" s="4">
        <v>0</v>
      </c>
      <c r="C209" s="4">
        <v>0</v>
      </c>
      <c r="D209" s="4">
        <v>1</v>
      </c>
      <c r="E209" s="4">
        <v>211</v>
      </c>
      <c r="F209" s="4">
        <f>ROUND(Source!Y191,O209)</f>
        <v>5192.05</v>
      </c>
      <c r="G209" s="4" t="s">
        <v>139</v>
      </c>
      <c r="H209" s="4" t="s">
        <v>140</v>
      </c>
      <c r="I209" s="4"/>
      <c r="J209" s="4"/>
      <c r="K209" s="4">
        <v>211</v>
      </c>
      <c r="L209" s="4">
        <v>17</v>
      </c>
      <c r="M209" s="4">
        <v>3</v>
      </c>
      <c r="N209" s="4" t="s">
        <v>0</v>
      </c>
      <c r="O209" s="4">
        <v>2</v>
      </c>
      <c r="P209" s="4"/>
    </row>
    <row r="210" spans="1:118" x14ac:dyDescent="0.2">
      <c r="A210" s="4">
        <v>50</v>
      </c>
      <c r="B210" s="4">
        <v>0</v>
      </c>
      <c r="C210" s="4">
        <v>0</v>
      </c>
      <c r="D210" s="4">
        <v>1</v>
      </c>
      <c r="E210" s="4">
        <v>224</v>
      </c>
      <c r="F210" s="4">
        <f>ROUND(Source!AR191,O210)</f>
        <v>146633.07</v>
      </c>
      <c r="G210" s="4" t="s">
        <v>141</v>
      </c>
      <c r="H210" s="4" t="s">
        <v>142</v>
      </c>
      <c r="I210" s="4"/>
      <c r="J210" s="4"/>
      <c r="K210" s="4">
        <v>224</v>
      </c>
      <c r="L210" s="4">
        <v>18</v>
      </c>
      <c r="M210" s="4">
        <v>3</v>
      </c>
      <c r="N210" s="4" t="s">
        <v>0</v>
      </c>
      <c r="O210" s="4">
        <v>2</v>
      </c>
      <c r="P210" s="4"/>
    </row>
    <row r="212" spans="1:118" x14ac:dyDescent="0.2">
      <c r="A212" s="2">
        <v>51</v>
      </c>
      <c r="B212" s="2">
        <f>B149</f>
        <v>1</v>
      </c>
      <c r="C212" s="2">
        <f>A149</f>
        <v>4</v>
      </c>
      <c r="D212" s="2">
        <f>ROW(A149)</f>
        <v>149</v>
      </c>
      <c r="E212" s="2"/>
      <c r="F212" s="2" t="str">
        <f>IF(F149&lt;&gt;"",F149,"")</f>
        <v>Новый раздел</v>
      </c>
      <c r="G212" s="2" t="str">
        <f>IF(G149&lt;&gt;"",G149,"")</f>
        <v>Коридор в подвале</v>
      </c>
      <c r="H212" s="2"/>
      <c r="I212" s="2"/>
      <c r="J212" s="2"/>
      <c r="K212" s="2"/>
      <c r="L212" s="2"/>
      <c r="M212" s="2"/>
      <c r="N212" s="2"/>
      <c r="O212" s="2">
        <f t="shared" ref="O212:T212" si="129">ROUND(O159+O191+AB212,2)</f>
        <v>113686.59</v>
      </c>
      <c r="P212" s="2">
        <f t="shared" si="129"/>
        <v>48367.38</v>
      </c>
      <c r="Q212" s="2">
        <f t="shared" si="129"/>
        <v>3002.61</v>
      </c>
      <c r="R212" s="2">
        <f t="shared" si="129"/>
        <v>1672.43</v>
      </c>
      <c r="S212" s="2">
        <f t="shared" si="129"/>
        <v>62316.6</v>
      </c>
      <c r="T212" s="2">
        <f t="shared" si="129"/>
        <v>0</v>
      </c>
      <c r="U212" s="2">
        <f>U159+U191+AH212</f>
        <v>340.44450000000001</v>
      </c>
      <c r="V212" s="2">
        <f>V159+V191+AI212</f>
        <v>0</v>
      </c>
      <c r="W212" s="2">
        <f>ROUND(W159+W191+AJ212,2)</f>
        <v>0</v>
      </c>
      <c r="X212" s="2">
        <f>ROUND(X159+X191+AK212,2)</f>
        <v>43621.63</v>
      </c>
      <c r="Y212" s="2">
        <f>ROUND(Y159+Y191+AL212,2)</f>
        <v>6231.66</v>
      </c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>
        <f t="shared" ref="AO212:AZ212" si="130">ROUND(AO159+AO191+BB212,2)</f>
        <v>0</v>
      </c>
      <c r="AP212" s="2">
        <f t="shared" si="130"/>
        <v>0</v>
      </c>
      <c r="AQ212" s="2">
        <f t="shared" si="130"/>
        <v>0</v>
      </c>
      <c r="AR212" s="2">
        <f t="shared" si="130"/>
        <v>165346.1</v>
      </c>
      <c r="AS212" s="2">
        <f t="shared" si="130"/>
        <v>0</v>
      </c>
      <c r="AT212" s="2">
        <f t="shared" si="130"/>
        <v>0</v>
      </c>
      <c r="AU212" s="2">
        <f t="shared" si="130"/>
        <v>165346.1</v>
      </c>
      <c r="AV212" s="2">
        <f t="shared" si="130"/>
        <v>48367.38</v>
      </c>
      <c r="AW212" s="2">
        <f t="shared" si="130"/>
        <v>48367.38</v>
      </c>
      <c r="AX212" s="2">
        <f t="shared" si="130"/>
        <v>0</v>
      </c>
      <c r="AY212" s="2">
        <f t="shared" si="130"/>
        <v>48367.38</v>
      </c>
      <c r="AZ212" s="2">
        <f t="shared" si="130"/>
        <v>0</v>
      </c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>
        <v>0</v>
      </c>
    </row>
    <row r="214" spans="1:118" x14ac:dyDescent="0.2">
      <c r="A214" s="4">
        <v>50</v>
      </c>
      <c r="B214" s="4">
        <v>0</v>
      </c>
      <c r="C214" s="4">
        <v>0</v>
      </c>
      <c r="D214" s="4">
        <v>1</v>
      </c>
      <c r="E214" s="4">
        <v>201</v>
      </c>
      <c r="F214" s="4">
        <f>ROUND(Source!O212,O214)</f>
        <v>113686.59</v>
      </c>
      <c r="G214" s="4" t="s">
        <v>107</v>
      </c>
      <c r="H214" s="4" t="s">
        <v>108</v>
      </c>
      <c r="I214" s="4"/>
      <c r="J214" s="4"/>
      <c r="K214" s="4">
        <v>201</v>
      </c>
      <c r="L214" s="4">
        <v>1</v>
      </c>
      <c r="M214" s="4">
        <v>3</v>
      </c>
      <c r="N214" s="4" t="s">
        <v>0</v>
      </c>
      <c r="O214" s="4">
        <v>2</v>
      </c>
      <c r="P214" s="4"/>
    </row>
    <row r="215" spans="1:118" x14ac:dyDescent="0.2">
      <c r="A215" s="4">
        <v>50</v>
      </c>
      <c r="B215" s="4">
        <v>0</v>
      </c>
      <c r="C215" s="4">
        <v>0</v>
      </c>
      <c r="D215" s="4">
        <v>1</v>
      </c>
      <c r="E215" s="4">
        <v>202</v>
      </c>
      <c r="F215" s="4">
        <f>ROUND(Source!P212,O215)</f>
        <v>48367.38</v>
      </c>
      <c r="G215" s="4" t="s">
        <v>109</v>
      </c>
      <c r="H215" s="4" t="s">
        <v>110</v>
      </c>
      <c r="I215" s="4"/>
      <c r="J215" s="4"/>
      <c r="K215" s="4">
        <v>202</v>
      </c>
      <c r="L215" s="4">
        <v>2</v>
      </c>
      <c r="M215" s="4">
        <v>3</v>
      </c>
      <c r="N215" s="4" t="s">
        <v>0</v>
      </c>
      <c r="O215" s="4">
        <v>2</v>
      </c>
      <c r="P215" s="4"/>
    </row>
    <row r="216" spans="1:118" x14ac:dyDescent="0.2">
      <c r="A216" s="4">
        <v>50</v>
      </c>
      <c r="B216" s="4">
        <v>0</v>
      </c>
      <c r="C216" s="4">
        <v>0</v>
      </c>
      <c r="D216" s="4">
        <v>1</v>
      </c>
      <c r="E216" s="4">
        <v>222</v>
      </c>
      <c r="F216" s="4">
        <f>ROUND(Source!AO212,O216)</f>
        <v>0</v>
      </c>
      <c r="G216" s="4" t="s">
        <v>111</v>
      </c>
      <c r="H216" s="4" t="s">
        <v>112</v>
      </c>
      <c r="I216" s="4"/>
      <c r="J216" s="4"/>
      <c r="K216" s="4">
        <v>222</v>
      </c>
      <c r="L216" s="4">
        <v>3</v>
      </c>
      <c r="M216" s="4">
        <v>3</v>
      </c>
      <c r="N216" s="4" t="s">
        <v>0</v>
      </c>
      <c r="O216" s="4">
        <v>2</v>
      </c>
      <c r="P216" s="4"/>
    </row>
    <row r="217" spans="1:118" x14ac:dyDescent="0.2">
      <c r="A217" s="4">
        <v>50</v>
      </c>
      <c r="B217" s="4">
        <v>0</v>
      </c>
      <c r="C217" s="4">
        <v>0</v>
      </c>
      <c r="D217" s="4">
        <v>1</v>
      </c>
      <c r="E217" s="4">
        <v>216</v>
      </c>
      <c r="F217" s="4">
        <f>ROUND(Source!AP212,O217)</f>
        <v>0</v>
      </c>
      <c r="G217" s="4" t="s">
        <v>113</v>
      </c>
      <c r="H217" s="4" t="s">
        <v>114</v>
      </c>
      <c r="I217" s="4"/>
      <c r="J217" s="4"/>
      <c r="K217" s="4">
        <v>216</v>
      </c>
      <c r="L217" s="4">
        <v>4</v>
      </c>
      <c r="M217" s="4">
        <v>3</v>
      </c>
      <c r="N217" s="4" t="s">
        <v>0</v>
      </c>
      <c r="O217" s="4">
        <v>2</v>
      </c>
      <c r="P217" s="4"/>
    </row>
    <row r="218" spans="1:118" x14ac:dyDescent="0.2">
      <c r="A218" s="4">
        <v>50</v>
      </c>
      <c r="B218" s="4">
        <v>0</v>
      </c>
      <c r="C218" s="4">
        <v>0</v>
      </c>
      <c r="D218" s="4">
        <v>1</v>
      </c>
      <c r="E218" s="4">
        <v>223</v>
      </c>
      <c r="F218" s="4">
        <f>ROUND(Source!AQ212,O218)</f>
        <v>0</v>
      </c>
      <c r="G218" s="4" t="s">
        <v>115</v>
      </c>
      <c r="H218" s="4" t="s">
        <v>116</v>
      </c>
      <c r="I218" s="4"/>
      <c r="J218" s="4"/>
      <c r="K218" s="4">
        <v>223</v>
      </c>
      <c r="L218" s="4">
        <v>5</v>
      </c>
      <c r="M218" s="4">
        <v>3</v>
      </c>
      <c r="N218" s="4" t="s">
        <v>0</v>
      </c>
      <c r="O218" s="4">
        <v>2</v>
      </c>
      <c r="P218" s="4"/>
    </row>
    <row r="219" spans="1:118" x14ac:dyDescent="0.2">
      <c r="A219" s="4">
        <v>50</v>
      </c>
      <c r="B219" s="4">
        <v>0</v>
      </c>
      <c r="C219" s="4">
        <v>0</v>
      </c>
      <c r="D219" s="4">
        <v>1</v>
      </c>
      <c r="E219" s="4">
        <v>203</v>
      </c>
      <c r="F219" s="4">
        <f>ROUND(Source!Q212,O219)</f>
        <v>3002.61</v>
      </c>
      <c r="G219" s="4" t="s">
        <v>117</v>
      </c>
      <c r="H219" s="4" t="s">
        <v>118</v>
      </c>
      <c r="I219" s="4"/>
      <c r="J219" s="4"/>
      <c r="K219" s="4">
        <v>203</v>
      </c>
      <c r="L219" s="4">
        <v>6</v>
      </c>
      <c r="M219" s="4">
        <v>3</v>
      </c>
      <c r="N219" s="4" t="s">
        <v>0</v>
      </c>
      <c r="O219" s="4">
        <v>2</v>
      </c>
      <c r="P219" s="4"/>
    </row>
    <row r="220" spans="1:118" x14ac:dyDescent="0.2">
      <c r="A220" s="4">
        <v>50</v>
      </c>
      <c r="B220" s="4">
        <v>0</v>
      </c>
      <c r="C220" s="4">
        <v>0</v>
      </c>
      <c r="D220" s="4">
        <v>1</v>
      </c>
      <c r="E220" s="4">
        <v>204</v>
      </c>
      <c r="F220" s="4">
        <f>ROUND(Source!R212,O220)</f>
        <v>1672.43</v>
      </c>
      <c r="G220" s="4" t="s">
        <v>119</v>
      </c>
      <c r="H220" s="4" t="s">
        <v>120</v>
      </c>
      <c r="I220" s="4"/>
      <c r="J220" s="4"/>
      <c r="K220" s="4">
        <v>204</v>
      </c>
      <c r="L220" s="4">
        <v>7</v>
      </c>
      <c r="M220" s="4">
        <v>3</v>
      </c>
      <c r="N220" s="4" t="s">
        <v>0</v>
      </c>
      <c r="O220" s="4">
        <v>2</v>
      </c>
      <c r="P220" s="4"/>
    </row>
    <row r="221" spans="1:118" x14ac:dyDescent="0.2">
      <c r="A221" s="4">
        <v>50</v>
      </c>
      <c r="B221" s="4">
        <v>0</v>
      </c>
      <c r="C221" s="4">
        <v>0</v>
      </c>
      <c r="D221" s="4">
        <v>1</v>
      </c>
      <c r="E221" s="4">
        <v>205</v>
      </c>
      <c r="F221" s="4">
        <f>ROUND(Source!S212,O221)</f>
        <v>62316.6</v>
      </c>
      <c r="G221" s="4" t="s">
        <v>121</v>
      </c>
      <c r="H221" s="4" t="s">
        <v>122</v>
      </c>
      <c r="I221" s="4"/>
      <c r="J221" s="4"/>
      <c r="K221" s="4">
        <v>205</v>
      </c>
      <c r="L221" s="4">
        <v>8</v>
      </c>
      <c r="M221" s="4">
        <v>3</v>
      </c>
      <c r="N221" s="4" t="s">
        <v>0</v>
      </c>
      <c r="O221" s="4">
        <v>2</v>
      </c>
      <c r="P221" s="4"/>
    </row>
    <row r="222" spans="1:118" x14ac:dyDescent="0.2">
      <c r="A222" s="4">
        <v>50</v>
      </c>
      <c r="B222" s="4">
        <v>0</v>
      </c>
      <c r="C222" s="4">
        <v>0</v>
      </c>
      <c r="D222" s="4">
        <v>1</v>
      </c>
      <c r="E222" s="4">
        <v>214</v>
      </c>
      <c r="F222" s="4">
        <f>ROUND(Source!AS212,O222)</f>
        <v>0</v>
      </c>
      <c r="G222" s="4" t="s">
        <v>123</v>
      </c>
      <c r="H222" s="4" t="s">
        <v>124</v>
      </c>
      <c r="I222" s="4"/>
      <c r="J222" s="4"/>
      <c r="K222" s="4">
        <v>214</v>
      </c>
      <c r="L222" s="4">
        <v>9</v>
      </c>
      <c r="M222" s="4">
        <v>3</v>
      </c>
      <c r="N222" s="4" t="s">
        <v>0</v>
      </c>
      <c r="O222" s="4">
        <v>2</v>
      </c>
      <c r="P222" s="4"/>
    </row>
    <row r="223" spans="1:118" x14ac:dyDescent="0.2">
      <c r="A223" s="4">
        <v>50</v>
      </c>
      <c r="B223" s="4">
        <v>0</v>
      </c>
      <c r="C223" s="4">
        <v>0</v>
      </c>
      <c r="D223" s="4">
        <v>1</v>
      </c>
      <c r="E223" s="4">
        <v>215</v>
      </c>
      <c r="F223" s="4">
        <f>ROUND(Source!AT212,O223)</f>
        <v>0</v>
      </c>
      <c r="G223" s="4" t="s">
        <v>125</v>
      </c>
      <c r="H223" s="4" t="s">
        <v>126</v>
      </c>
      <c r="I223" s="4"/>
      <c r="J223" s="4"/>
      <c r="K223" s="4">
        <v>215</v>
      </c>
      <c r="L223" s="4">
        <v>10</v>
      </c>
      <c r="M223" s="4">
        <v>3</v>
      </c>
      <c r="N223" s="4" t="s">
        <v>0</v>
      </c>
      <c r="O223" s="4">
        <v>2</v>
      </c>
      <c r="P223" s="4"/>
    </row>
    <row r="224" spans="1:118" x14ac:dyDescent="0.2">
      <c r="A224" s="4">
        <v>50</v>
      </c>
      <c r="B224" s="4">
        <v>0</v>
      </c>
      <c r="C224" s="4">
        <v>0</v>
      </c>
      <c r="D224" s="4">
        <v>1</v>
      </c>
      <c r="E224" s="4">
        <v>217</v>
      </c>
      <c r="F224" s="4">
        <f>ROUND(Source!AU212,O224)</f>
        <v>165346.1</v>
      </c>
      <c r="G224" s="4" t="s">
        <v>127</v>
      </c>
      <c r="H224" s="4" t="s">
        <v>128</v>
      </c>
      <c r="I224" s="4"/>
      <c r="J224" s="4"/>
      <c r="K224" s="4">
        <v>217</v>
      </c>
      <c r="L224" s="4">
        <v>11</v>
      </c>
      <c r="M224" s="4">
        <v>3</v>
      </c>
      <c r="N224" s="4" t="s">
        <v>0</v>
      </c>
      <c r="O224" s="4">
        <v>2</v>
      </c>
      <c r="P224" s="4"/>
    </row>
    <row r="225" spans="1:118" x14ac:dyDescent="0.2">
      <c r="A225" s="4">
        <v>50</v>
      </c>
      <c r="B225" s="4">
        <v>0</v>
      </c>
      <c r="C225" s="4">
        <v>0</v>
      </c>
      <c r="D225" s="4">
        <v>1</v>
      </c>
      <c r="E225" s="4">
        <v>206</v>
      </c>
      <c r="F225" s="4">
        <f>ROUND(Source!T212,O225)</f>
        <v>0</v>
      </c>
      <c r="G225" s="4" t="s">
        <v>129</v>
      </c>
      <c r="H225" s="4" t="s">
        <v>130</v>
      </c>
      <c r="I225" s="4"/>
      <c r="J225" s="4"/>
      <c r="K225" s="4">
        <v>206</v>
      </c>
      <c r="L225" s="4">
        <v>12</v>
      </c>
      <c r="M225" s="4">
        <v>3</v>
      </c>
      <c r="N225" s="4" t="s">
        <v>0</v>
      </c>
      <c r="O225" s="4">
        <v>2</v>
      </c>
      <c r="P225" s="4"/>
    </row>
    <row r="226" spans="1:118" x14ac:dyDescent="0.2">
      <c r="A226" s="4">
        <v>50</v>
      </c>
      <c r="B226" s="4">
        <v>0</v>
      </c>
      <c r="C226" s="4">
        <v>0</v>
      </c>
      <c r="D226" s="4">
        <v>1</v>
      </c>
      <c r="E226" s="4">
        <v>207</v>
      </c>
      <c r="F226" s="4">
        <f>Source!U212</f>
        <v>340.44450000000001</v>
      </c>
      <c r="G226" s="4" t="s">
        <v>131</v>
      </c>
      <c r="H226" s="4" t="s">
        <v>132</v>
      </c>
      <c r="I226" s="4"/>
      <c r="J226" s="4"/>
      <c r="K226" s="4">
        <v>207</v>
      </c>
      <c r="L226" s="4">
        <v>13</v>
      </c>
      <c r="M226" s="4">
        <v>3</v>
      </c>
      <c r="N226" s="4" t="s">
        <v>0</v>
      </c>
      <c r="O226" s="4">
        <v>-1</v>
      </c>
      <c r="P226" s="4"/>
    </row>
    <row r="227" spans="1:118" x14ac:dyDescent="0.2">
      <c r="A227" s="4">
        <v>50</v>
      </c>
      <c r="B227" s="4">
        <v>0</v>
      </c>
      <c r="C227" s="4">
        <v>0</v>
      </c>
      <c r="D227" s="4">
        <v>1</v>
      </c>
      <c r="E227" s="4">
        <v>208</v>
      </c>
      <c r="F227" s="4">
        <f>Source!V212</f>
        <v>0</v>
      </c>
      <c r="G227" s="4" t="s">
        <v>133</v>
      </c>
      <c r="H227" s="4" t="s">
        <v>134</v>
      </c>
      <c r="I227" s="4"/>
      <c r="J227" s="4"/>
      <c r="K227" s="4">
        <v>208</v>
      </c>
      <c r="L227" s="4">
        <v>14</v>
      </c>
      <c r="M227" s="4">
        <v>3</v>
      </c>
      <c r="N227" s="4" t="s">
        <v>0</v>
      </c>
      <c r="O227" s="4">
        <v>-1</v>
      </c>
      <c r="P227" s="4"/>
    </row>
    <row r="228" spans="1:118" x14ac:dyDescent="0.2">
      <c r="A228" s="4">
        <v>50</v>
      </c>
      <c r="B228" s="4">
        <v>0</v>
      </c>
      <c r="C228" s="4">
        <v>0</v>
      </c>
      <c r="D228" s="4">
        <v>1</v>
      </c>
      <c r="E228" s="4">
        <v>209</v>
      </c>
      <c r="F228" s="4">
        <f>ROUND(Source!W212,O228)</f>
        <v>0</v>
      </c>
      <c r="G228" s="4" t="s">
        <v>135</v>
      </c>
      <c r="H228" s="4" t="s">
        <v>136</v>
      </c>
      <c r="I228" s="4"/>
      <c r="J228" s="4"/>
      <c r="K228" s="4">
        <v>209</v>
      </c>
      <c r="L228" s="4">
        <v>15</v>
      </c>
      <c r="M228" s="4">
        <v>3</v>
      </c>
      <c r="N228" s="4" t="s">
        <v>0</v>
      </c>
      <c r="O228" s="4">
        <v>2</v>
      </c>
      <c r="P228" s="4"/>
    </row>
    <row r="229" spans="1:118" x14ac:dyDescent="0.2">
      <c r="A229" s="4">
        <v>50</v>
      </c>
      <c r="B229" s="4">
        <v>0</v>
      </c>
      <c r="C229" s="4">
        <v>0</v>
      </c>
      <c r="D229" s="4">
        <v>1</v>
      </c>
      <c r="E229" s="4">
        <v>210</v>
      </c>
      <c r="F229" s="4">
        <f>ROUND(Source!X212,O229)</f>
        <v>43621.63</v>
      </c>
      <c r="G229" s="4" t="s">
        <v>137</v>
      </c>
      <c r="H229" s="4" t="s">
        <v>138</v>
      </c>
      <c r="I229" s="4"/>
      <c r="J229" s="4"/>
      <c r="K229" s="4">
        <v>210</v>
      </c>
      <c r="L229" s="4">
        <v>16</v>
      </c>
      <c r="M229" s="4">
        <v>3</v>
      </c>
      <c r="N229" s="4" t="s">
        <v>0</v>
      </c>
      <c r="O229" s="4">
        <v>2</v>
      </c>
      <c r="P229" s="4"/>
    </row>
    <row r="230" spans="1:118" x14ac:dyDescent="0.2">
      <c r="A230" s="4">
        <v>50</v>
      </c>
      <c r="B230" s="4">
        <v>0</v>
      </c>
      <c r="C230" s="4">
        <v>0</v>
      </c>
      <c r="D230" s="4">
        <v>1</v>
      </c>
      <c r="E230" s="4">
        <v>211</v>
      </c>
      <c r="F230" s="4">
        <f>ROUND(Source!Y212,O230)</f>
        <v>6231.66</v>
      </c>
      <c r="G230" s="4" t="s">
        <v>139</v>
      </c>
      <c r="H230" s="4" t="s">
        <v>140</v>
      </c>
      <c r="I230" s="4"/>
      <c r="J230" s="4"/>
      <c r="K230" s="4">
        <v>211</v>
      </c>
      <c r="L230" s="4">
        <v>17</v>
      </c>
      <c r="M230" s="4">
        <v>3</v>
      </c>
      <c r="N230" s="4" t="s">
        <v>0</v>
      </c>
      <c r="O230" s="4">
        <v>2</v>
      </c>
      <c r="P230" s="4"/>
    </row>
    <row r="231" spans="1:118" x14ac:dyDescent="0.2">
      <c r="A231" s="4">
        <v>50</v>
      </c>
      <c r="B231" s="4">
        <v>0</v>
      </c>
      <c r="C231" s="4">
        <v>0</v>
      </c>
      <c r="D231" s="4">
        <v>1</v>
      </c>
      <c r="E231" s="4">
        <v>224</v>
      </c>
      <c r="F231" s="4">
        <f>ROUND(Source!AR212,O231)</f>
        <v>165346.1</v>
      </c>
      <c r="G231" s="4" t="s">
        <v>141</v>
      </c>
      <c r="H231" s="4" t="s">
        <v>142</v>
      </c>
      <c r="I231" s="4"/>
      <c r="J231" s="4"/>
      <c r="K231" s="4">
        <v>224</v>
      </c>
      <c r="L231" s="4">
        <v>18</v>
      </c>
      <c r="M231" s="4">
        <v>3</v>
      </c>
      <c r="N231" s="4" t="s">
        <v>0</v>
      </c>
      <c r="O231" s="4">
        <v>2</v>
      </c>
      <c r="P231" s="4"/>
    </row>
    <row r="233" spans="1:118" x14ac:dyDescent="0.2">
      <c r="A233" s="1">
        <v>4</v>
      </c>
      <c r="B233" s="1">
        <v>1</v>
      </c>
      <c r="C233" s="1"/>
      <c r="D233" s="1">
        <f>ROW(A300)</f>
        <v>300</v>
      </c>
      <c r="E233" s="1"/>
      <c r="F233" s="1" t="s">
        <v>9</v>
      </c>
      <c r="G233" s="1" t="s">
        <v>169</v>
      </c>
      <c r="H233" s="1" t="s">
        <v>0</v>
      </c>
      <c r="I233" s="1">
        <v>0</v>
      </c>
      <c r="J233" s="1"/>
      <c r="K233" s="1"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 t="s">
        <v>0</v>
      </c>
      <c r="V233" s="1">
        <v>0</v>
      </c>
      <c r="W233" s="1"/>
      <c r="X233" s="1"/>
      <c r="Y233" s="1"/>
      <c r="Z233" s="1"/>
      <c r="AA233" s="1"/>
      <c r="AB233" s="1" t="s">
        <v>0</v>
      </c>
      <c r="AC233" s="1" t="s">
        <v>0</v>
      </c>
      <c r="AD233" s="1" t="s">
        <v>0</v>
      </c>
      <c r="AE233" s="1" t="s">
        <v>0</v>
      </c>
      <c r="AF233" s="1" t="s">
        <v>0</v>
      </c>
      <c r="AG233" s="1" t="s">
        <v>0</v>
      </c>
      <c r="AH233" s="1"/>
      <c r="AI233" s="1"/>
      <c r="AJ233" s="1"/>
      <c r="AK233" s="1"/>
      <c r="AL233" s="1"/>
      <c r="AM233" s="1"/>
      <c r="AN233" s="1"/>
      <c r="AO233" s="1"/>
      <c r="AP233" s="1" t="s">
        <v>0</v>
      </c>
      <c r="AQ233" s="1" t="s">
        <v>0</v>
      </c>
      <c r="AR233" s="1" t="s">
        <v>0</v>
      </c>
      <c r="AS233" s="1"/>
      <c r="AT233" s="1"/>
      <c r="AU233" s="1"/>
      <c r="AV233" s="1"/>
      <c r="AW233" s="1"/>
      <c r="AX233" s="1"/>
      <c r="AY233" s="1"/>
      <c r="AZ233" s="1" t="s">
        <v>0</v>
      </c>
      <c r="BA233" s="1"/>
      <c r="BB233" s="1" t="s">
        <v>0</v>
      </c>
      <c r="BC233" s="1" t="s">
        <v>0</v>
      </c>
      <c r="BD233" s="1" t="s">
        <v>0</v>
      </c>
      <c r="BE233" s="1" t="s">
        <v>0</v>
      </c>
      <c r="BF233" s="1" t="s">
        <v>0</v>
      </c>
      <c r="BG233" s="1" t="s">
        <v>0</v>
      </c>
      <c r="BH233" s="1" t="s">
        <v>0</v>
      </c>
      <c r="BI233" s="1" t="s">
        <v>0</v>
      </c>
      <c r="BJ233" s="1" t="s">
        <v>0</v>
      </c>
      <c r="BK233" s="1" t="s">
        <v>0</v>
      </c>
      <c r="BL233" s="1" t="s">
        <v>0</v>
      </c>
      <c r="BM233" s="1" t="s">
        <v>0</v>
      </c>
      <c r="BN233" s="1" t="s">
        <v>0</v>
      </c>
      <c r="BO233" s="1" t="s">
        <v>0</v>
      </c>
      <c r="BP233" s="1" t="s">
        <v>0</v>
      </c>
      <c r="BQ233" s="1"/>
      <c r="BR233" s="1"/>
      <c r="BS233" s="1"/>
      <c r="BT233" s="1"/>
      <c r="BU233" s="1"/>
      <c r="BV233" s="1"/>
      <c r="BW233" s="1"/>
      <c r="BX233" s="1">
        <v>0</v>
      </c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>
        <v>0</v>
      </c>
    </row>
    <row r="235" spans="1:118" x14ac:dyDescent="0.2">
      <c r="A235" s="2">
        <v>52</v>
      </c>
      <c r="B235" s="2">
        <f t="shared" ref="B235:G235" si="131">B300</f>
        <v>1</v>
      </c>
      <c r="C235" s="2">
        <f t="shared" si="131"/>
        <v>4</v>
      </c>
      <c r="D235" s="2">
        <f t="shared" si="131"/>
        <v>233</v>
      </c>
      <c r="E235" s="2">
        <f t="shared" si="131"/>
        <v>0</v>
      </c>
      <c r="F235" s="2" t="str">
        <f t="shared" si="131"/>
        <v>Новый раздел</v>
      </c>
      <c r="G235" s="2" t="str">
        <f t="shared" si="131"/>
        <v>Коридор 2-го этажа</v>
      </c>
      <c r="H235" s="2"/>
      <c r="I235" s="2"/>
      <c r="J235" s="2"/>
      <c r="K235" s="2"/>
      <c r="L235" s="2"/>
      <c r="M235" s="2"/>
      <c r="N235" s="2"/>
      <c r="O235" s="2">
        <f t="shared" ref="O235:AT235" si="132">O300</f>
        <v>120318.82</v>
      </c>
      <c r="P235" s="2">
        <f t="shared" si="132"/>
        <v>91774.96</v>
      </c>
      <c r="Q235" s="2">
        <f t="shared" si="132"/>
        <v>575.83000000000004</v>
      </c>
      <c r="R235" s="2">
        <f t="shared" si="132"/>
        <v>209.45</v>
      </c>
      <c r="S235" s="2">
        <f t="shared" si="132"/>
        <v>27968.03</v>
      </c>
      <c r="T235" s="2">
        <f t="shared" si="132"/>
        <v>0</v>
      </c>
      <c r="U235" s="2">
        <f t="shared" si="132"/>
        <v>150.02969400000001</v>
      </c>
      <c r="V235" s="2">
        <f t="shared" si="132"/>
        <v>0</v>
      </c>
      <c r="W235" s="2">
        <f t="shared" si="132"/>
        <v>0</v>
      </c>
      <c r="X235" s="2">
        <f t="shared" si="132"/>
        <v>19577.63</v>
      </c>
      <c r="Y235" s="2">
        <f t="shared" si="132"/>
        <v>2796.81</v>
      </c>
      <c r="Z235" s="2">
        <f t="shared" si="132"/>
        <v>0</v>
      </c>
      <c r="AA235" s="2">
        <f t="shared" si="132"/>
        <v>0</v>
      </c>
      <c r="AB235" s="2">
        <f t="shared" si="132"/>
        <v>0</v>
      </c>
      <c r="AC235" s="2">
        <f t="shared" si="132"/>
        <v>0</v>
      </c>
      <c r="AD235" s="2">
        <f t="shared" si="132"/>
        <v>0</v>
      </c>
      <c r="AE235" s="2">
        <f t="shared" si="132"/>
        <v>0</v>
      </c>
      <c r="AF235" s="2">
        <f t="shared" si="132"/>
        <v>0</v>
      </c>
      <c r="AG235" s="2">
        <f t="shared" si="132"/>
        <v>0</v>
      </c>
      <c r="AH235" s="2">
        <f t="shared" si="132"/>
        <v>0</v>
      </c>
      <c r="AI235" s="2">
        <f t="shared" si="132"/>
        <v>0</v>
      </c>
      <c r="AJ235" s="2">
        <f t="shared" si="132"/>
        <v>0</v>
      </c>
      <c r="AK235" s="2">
        <f t="shared" si="132"/>
        <v>0</v>
      </c>
      <c r="AL235" s="2">
        <f t="shared" si="132"/>
        <v>0</v>
      </c>
      <c r="AM235" s="2">
        <f t="shared" si="132"/>
        <v>0</v>
      </c>
      <c r="AN235" s="2">
        <f t="shared" si="132"/>
        <v>0</v>
      </c>
      <c r="AO235" s="2">
        <f t="shared" si="132"/>
        <v>0</v>
      </c>
      <c r="AP235" s="2">
        <f t="shared" si="132"/>
        <v>0</v>
      </c>
      <c r="AQ235" s="2">
        <f t="shared" si="132"/>
        <v>0</v>
      </c>
      <c r="AR235" s="2">
        <f t="shared" si="132"/>
        <v>142919.47</v>
      </c>
      <c r="AS235" s="2">
        <f t="shared" si="132"/>
        <v>0</v>
      </c>
      <c r="AT235" s="2">
        <f t="shared" si="132"/>
        <v>0</v>
      </c>
      <c r="AU235" s="2">
        <f t="shared" ref="AU235:BZ235" si="133">AU300</f>
        <v>142919.47</v>
      </c>
      <c r="AV235" s="2">
        <f t="shared" si="133"/>
        <v>91774.96</v>
      </c>
      <c r="AW235" s="2">
        <f t="shared" si="133"/>
        <v>91774.96</v>
      </c>
      <c r="AX235" s="2">
        <f t="shared" si="133"/>
        <v>0</v>
      </c>
      <c r="AY235" s="2">
        <f t="shared" si="133"/>
        <v>91774.96</v>
      </c>
      <c r="AZ235" s="2">
        <f t="shared" si="133"/>
        <v>0</v>
      </c>
      <c r="BA235" s="2">
        <f t="shared" si="133"/>
        <v>0</v>
      </c>
      <c r="BB235" s="2">
        <f t="shared" si="133"/>
        <v>0</v>
      </c>
      <c r="BC235" s="2">
        <f t="shared" si="133"/>
        <v>0</v>
      </c>
      <c r="BD235" s="2">
        <f t="shared" si="133"/>
        <v>0</v>
      </c>
      <c r="BE235" s="2">
        <f t="shared" si="133"/>
        <v>0</v>
      </c>
      <c r="BF235" s="2">
        <f t="shared" si="133"/>
        <v>0</v>
      </c>
      <c r="BG235" s="2">
        <f t="shared" si="133"/>
        <v>0</v>
      </c>
      <c r="BH235" s="2">
        <f t="shared" si="133"/>
        <v>0</v>
      </c>
      <c r="BI235" s="2">
        <f t="shared" si="133"/>
        <v>0</v>
      </c>
      <c r="BJ235" s="2">
        <f t="shared" si="133"/>
        <v>0</v>
      </c>
      <c r="BK235" s="2">
        <f t="shared" si="133"/>
        <v>0</v>
      </c>
      <c r="BL235" s="2">
        <f t="shared" si="133"/>
        <v>0</v>
      </c>
      <c r="BM235" s="2">
        <f t="shared" si="133"/>
        <v>0</v>
      </c>
      <c r="BN235" s="2">
        <f t="shared" si="133"/>
        <v>0</v>
      </c>
      <c r="BO235" s="3">
        <f t="shared" si="133"/>
        <v>0</v>
      </c>
      <c r="BP235" s="3">
        <f t="shared" si="133"/>
        <v>0</v>
      </c>
      <c r="BQ235" s="3">
        <f t="shared" si="133"/>
        <v>0</v>
      </c>
      <c r="BR235" s="3">
        <f t="shared" si="133"/>
        <v>0</v>
      </c>
      <c r="BS235" s="3">
        <f t="shared" si="133"/>
        <v>0</v>
      </c>
      <c r="BT235" s="3">
        <f t="shared" si="133"/>
        <v>0</v>
      </c>
      <c r="BU235" s="3">
        <f t="shared" si="133"/>
        <v>0</v>
      </c>
      <c r="BV235" s="3">
        <f t="shared" si="133"/>
        <v>0</v>
      </c>
      <c r="BW235" s="3">
        <f t="shared" si="133"/>
        <v>0</v>
      </c>
      <c r="BX235" s="3">
        <f t="shared" si="133"/>
        <v>0</v>
      </c>
      <c r="BY235" s="3">
        <f t="shared" si="133"/>
        <v>0</v>
      </c>
      <c r="BZ235" s="3">
        <f t="shared" si="133"/>
        <v>0</v>
      </c>
      <c r="CA235" s="3">
        <f t="shared" ref="CA235:DF235" si="134">CA300</f>
        <v>0</v>
      </c>
      <c r="CB235" s="3">
        <f t="shared" si="134"/>
        <v>0</v>
      </c>
      <c r="CC235" s="3">
        <f t="shared" si="134"/>
        <v>0</v>
      </c>
      <c r="CD235" s="3">
        <f t="shared" si="134"/>
        <v>0</v>
      </c>
      <c r="CE235" s="3">
        <f t="shared" si="134"/>
        <v>0</v>
      </c>
      <c r="CF235" s="3">
        <f t="shared" si="134"/>
        <v>0</v>
      </c>
      <c r="CG235" s="3">
        <f t="shared" si="134"/>
        <v>0</v>
      </c>
      <c r="CH235" s="3">
        <f t="shared" si="134"/>
        <v>0</v>
      </c>
      <c r="CI235" s="3">
        <f t="shared" si="134"/>
        <v>0</v>
      </c>
      <c r="CJ235" s="3">
        <f t="shared" si="134"/>
        <v>0</v>
      </c>
      <c r="CK235" s="3">
        <f t="shared" si="134"/>
        <v>0</v>
      </c>
      <c r="CL235" s="3">
        <f t="shared" si="134"/>
        <v>0</v>
      </c>
      <c r="CM235" s="3">
        <f t="shared" si="134"/>
        <v>0</v>
      </c>
      <c r="CN235" s="3">
        <f t="shared" si="134"/>
        <v>0</v>
      </c>
      <c r="CO235" s="3">
        <f t="shared" si="134"/>
        <v>0</v>
      </c>
      <c r="CP235" s="3">
        <f t="shared" si="134"/>
        <v>0</v>
      </c>
      <c r="CQ235" s="3">
        <f t="shared" si="134"/>
        <v>0</v>
      </c>
      <c r="CR235" s="3">
        <f t="shared" si="134"/>
        <v>0</v>
      </c>
      <c r="CS235" s="3">
        <f t="shared" si="134"/>
        <v>0</v>
      </c>
      <c r="CT235" s="3">
        <f t="shared" si="134"/>
        <v>0</v>
      </c>
      <c r="CU235" s="3">
        <f t="shared" si="134"/>
        <v>0</v>
      </c>
      <c r="CV235" s="3">
        <f t="shared" si="134"/>
        <v>0</v>
      </c>
      <c r="CW235" s="3">
        <f t="shared" si="134"/>
        <v>0</v>
      </c>
      <c r="CX235" s="3">
        <f t="shared" si="134"/>
        <v>0</v>
      </c>
      <c r="CY235" s="3">
        <f t="shared" si="134"/>
        <v>0</v>
      </c>
      <c r="CZ235" s="3">
        <f t="shared" si="134"/>
        <v>0</v>
      </c>
      <c r="DA235" s="3">
        <f t="shared" si="134"/>
        <v>0</v>
      </c>
      <c r="DB235" s="3">
        <f t="shared" si="134"/>
        <v>0</v>
      </c>
      <c r="DC235" s="3">
        <f t="shared" si="134"/>
        <v>0</v>
      </c>
      <c r="DD235" s="3">
        <f t="shared" si="134"/>
        <v>0</v>
      </c>
      <c r="DE235" s="3">
        <f t="shared" si="134"/>
        <v>0</v>
      </c>
      <c r="DF235" s="3">
        <f t="shared" si="134"/>
        <v>0</v>
      </c>
      <c r="DG235" s="3">
        <f t="shared" ref="DG235:DN235" si="135">DG300</f>
        <v>0</v>
      </c>
      <c r="DH235" s="3">
        <f t="shared" si="135"/>
        <v>0</v>
      </c>
      <c r="DI235" s="3">
        <f t="shared" si="135"/>
        <v>0</v>
      </c>
      <c r="DJ235" s="3">
        <f t="shared" si="135"/>
        <v>0</v>
      </c>
      <c r="DK235" s="3">
        <f t="shared" si="135"/>
        <v>0</v>
      </c>
      <c r="DL235" s="3">
        <f t="shared" si="135"/>
        <v>0</v>
      </c>
      <c r="DM235" s="3">
        <f t="shared" si="135"/>
        <v>0</v>
      </c>
      <c r="DN235" s="3">
        <f t="shared" si="135"/>
        <v>0</v>
      </c>
    </row>
    <row r="237" spans="1:118" x14ac:dyDescent="0.2">
      <c r="A237" s="1">
        <v>5</v>
      </c>
      <c r="B237" s="1">
        <v>1</v>
      </c>
      <c r="C237" s="1"/>
      <c r="D237" s="1">
        <f>ROW(A246)</f>
        <v>246</v>
      </c>
      <c r="E237" s="1"/>
      <c r="F237" s="1" t="s">
        <v>11</v>
      </c>
      <c r="G237" s="1" t="s">
        <v>153</v>
      </c>
      <c r="H237" s="1" t="s">
        <v>0</v>
      </c>
      <c r="I237" s="1">
        <v>0</v>
      </c>
      <c r="J237" s="1"/>
      <c r="K237" s="1"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 t="s">
        <v>0</v>
      </c>
      <c r="V237" s="1">
        <v>0</v>
      </c>
      <c r="W237" s="1"/>
      <c r="X237" s="1"/>
      <c r="Y237" s="1"/>
      <c r="Z237" s="1"/>
      <c r="AA237" s="1"/>
      <c r="AB237" s="1" t="s">
        <v>0</v>
      </c>
      <c r="AC237" s="1" t="s">
        <v>0</v>
      </c>
      <c r="AD237" s="1" t="s">
        <v>0</v>
      </c>
      <c r="AE237" s="1" t="s">
        <v>0</v>
      </c>
      <c r="AF237" s="1" t="s">
        <v>0</v>
      </c>
      <c r="AG237" s="1" t="s">
        <v>0</v>
      </c>
      <c r="AH237" s="1"/>
      <c r="AI237" s="1"/>
      <c r="AJ237" s="1"/>
      <c r="AK237" s="1"/>
      <c r="AL237" s="1"/>
      <c r="AM237" s="1"/>
      <c r="AN237" s="1"/>
      <c r="AO237" s="1"/>
      <c r="AP237" s="1" t="s">
        <v>0</v>
      </c>
      <c r="AQ237" s="1" t="s">
        <v>0</v>
      </c>
      <c r="AR237" s="1" t="s">
        <v>0</v>
      </c>
      <c r="AS237" s="1"/>
      <c r="AT237" s="1"/>
      <c r="AU237" s="1"/>
      <c r="AV237" s="1"/>
      <c r="AW237" s="1"/>
      <c r="AX237" s="1"/>
      <c r="AY237" s="1"/>
      <c r="AZ237" s="1" t="s">
        <v>0</v>
      </c>
      <c r="BA237" s="1"/>
      <c r="BB237" s="1" t="s">
        <v>0</v>
      </c>
      <c r="BC237" s="1" t="s">
        <v>0</v>
      </c>
      <c r="BD237" s="1" t="s">
        <v>0</v>
      </c>
      <c r="BE237" s="1" t="s">
        <v>0</v>
      </c>
      <c r="BF237" s="1" t="s">
        <v>0</v>
      </c>
      <c r="BG237" s="1" t="s">
        <v>0</v>
      </c>
      <c r="BH237" s="1" t="s">
        <v>0</v>
      </c>
      <c r="BI237" s="1" t="s">
        <v>0</v>
      </c>
      <c r="BJ237" s="1" t="s">
        <v>0</v>
      </c>
      <c r="BK237" s="1" t="s">
        <v>0</v>
      </c>
      <c r="BL237" s="1" t="s">
        <v>0</v>
      </c>
      <c r="BM237" s="1" t="s">
        <v>0</v>
      </c>
      <c r="BN237" s="1" t="s">
        <v>0</v>
      </c>
      <c r="BO237" s="1" t="s">
        <v>0</v>
      </c>
      <c r="BP237" s="1" t="s">
        <v>0</v>
      </c>
      <c r="BQ237" s="1"/>
      <c r="BR237" s="1"/>
      <c r="BS237" s="1"/>
      <c r="BT237" s="1"/>
      <c r="BU237" s="1"/>
      <c r="BV237" s="1"/>
      <c r="BW237" s="1"/>
      <c r="BX237" s="1">
        <v>0</v>
      </c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>
        <v>0</v>
      </c>
    </row>
    <row r="239" spans="1:118" x14ac:dyDescent="0.2">
      <c r="A239" s="2">
        <v>52</v>
      </c>
      <c r="B239" s="2">
        <f t="shared" ref="B239:G239" si="136">B246</f>
        <v>1</v>
      </c>
      <c r="C239" s="2">
        <f t="shared" si="136"/>
        <v>5</v>
      </c>
      <c r="D239" s="2">
        <f t="shared" si="136"/>
        <v>237</v>
      </c>
      <c r="E239" s="2">
        <f t="shared" si="136"/>
        <v>0</v>
      </c>
      <c r="F239" s="2" t="str">
        <f t="shared" si="136"/>
        <v>Новый подраздел</v>
      </c>
      <c r="G239" s="2" t="str">
        <f t="shared" si="136"/>
        <v>Демонтажные работы</v>
      </c>
      <c r="H239" s="2"/>
      <c r="I239" s="2"/>
      <c r="J239" s="2"/>
      <c r="K239" s="2"/>
      <c r="L239" s="2"/>
      <c r="M239" s="2"/>
      <c r="N239" s="2"/>
      <c r="O239" s="2">
        <f t="shared" ref="O239:AT239" si="137">O246</f>
        <v>3597.62</v>
      </c>
      <c r="P239" s="2">
        <f t="shared" si="137"/>
        <v>0</v>
      </c>
      <c r="Q239" s="2">
        <f t="shared" si="137"/>
        <v>3.65</v>
      </c>
      <c r="R239" s="2">
        <f t="shared" si="137"/>
        <v>1.63</v>
      </c>
      <c r="S239" s="2">
        <f t="shared" si="137"/>
        <v>3593.97</v>
      </c>
      <c r="T239" s="2">
        <f t="shared" si="137"/>
        <v>0</v>
      </c>
      <c r="U239" s="2">
        <f t="shared" si="137"/>
        <v>23.192</v>
      </c>
      <c r="V239" s="2">
        <f t="shared" si="137"/>
        <v>0</v>
      </c>
      <c r="W239" s="2">
        <f t="shared" si="137"/>
        <v>0</v>
      </c>
      <c r="X239" s="2">
        <f t="shared" si="137"/>
        <v>2515.7800000000002</v>
      </c>
      <c r="Y239" s="2">
        <f t="shared" si="137"/>
        <v>359.4</v>
      </c>
      <c r="Z239" s="2">
        <f t="shared" si="137"/>
        <v>0</v>
      </c>
      <c r="AA239" s="2">
        <f t="shared" si="137"/>
        <v>0</v>
      </c>
      <c r="AB239" s="2">
        <f t="shared" si="137"/>
        <v>3597.62</v>
      </c>
      <c r="AC239" s="2">
        <f t="shared" si="137"/>
        <v>0</v>
      </c>
      <c r="AD239" s="2">
        <f t="shared" si="137"/>
        <v>3.65</v>
      </c>
      <c r="AE239" s="2">
        <f t="shared" si="137"/>
        <v>1.63</v>
      </c>
      <c r="AF239" s="2">
        <f t="shared" si="137"/>
        <v>3593.97</v>
      </c>
      <c r="AG239" s="2">
        <f t="shared" si="137"/>
        <v>0</v>
      </c>
      <c r="AH239" s="2">
        <f t="shared" si="137"/>
        <v>23.192</v>
      </c>
      <c r="AI239" s="2">
        <f t="shared" si="137"/>
        <v>0</v>
      </c>
      <c r="AJ239" s="2">
        <f t="shared" si="137"/>
        <v>0</v>
      </c>
      <c r="AK239" s="2">
        <f t="shared" si="137"/>
        <v>2515.7800000000002</v>
      </c>
      <c r="AL239" s="2">
        <f t="shared" si="137"/>
        <v>359.4</v>
      </c>
      <c r="AM239" s="2">
        <f t="shared" si="137"/>
        <v>0</v>
      </c>
      <c r="AN239" s="2">
        <f t="shared" si="137"/>
        <v>0</v>
      </c>
      <c r="AO239" s="2">
        <f t="shared" si="137"/>
        <v>0</v>
      </c>
      <c r="AP239" s="2">
        <f t="shared" si="137"/>
        <v>0</v>
      </c>
      <c r="AQ239" s="2">
        <f t="shared" si="137"/>
        <v>0</v>
      </c>
      <c r="AR239" s="2">
        <f t="shared" si="137"/>
        <v>6474.56</v>
      </c>
      <c r="AS239" s="2">
        <f t="shared" si="137"/>
        <v>0</v>
      </c>
      <c r="AT239" s="2">
        <f t="shared" si="137"/>
        <v>0</v>
      </c>
      <c r="AU239" s="2">
        <f t="shared" ref="AU239:BZ239" si="138">AU246</f>
        <v>6474.56</v>
      </c>
      <c r="AV239" s="2">
        <f t="shared" si="138"/>
        <v>0</v>
      </c>
      <c r="AW239" s="2">
        <f t="shared" si="138"/>
        <v>0</v>
      </c>
      <c r="AX239" s="2">
        <f t="shared" si="138"/>
        <v>0</v>
      </c>
      <c r="AY239" s="2">
        <f t="shared" si="138"/>
        <v>0</v>
      </c>
      <c r="AZ239" s="2">
        <f t="shared" si="138"/>
        <v>0</v>
      </c>
      <c r="BA239" s="2">
        <f t="shared" si="138"/>
        <v>0</v>
      </c>
      <c r="BB239" s="2">
        <f t="shared" si="138"/>
        <v>0</v>
      </c>
      <c r="BC239" s="2">
        <f t="shared" si="138"/>
        <v>0</v>
      </c>
      <c r="BD239" s="2">
        <f t="shared" si="138"/>
        <v>0</v>
      </c>
      <c r="BE239" s="2">
        <f t="shared" si="138"/>
        <v>6474.56</v>
      </c>
      <c r="BF239" s="2">
        <f t="shared" si="138"/>
        <v>0</v>
      </c>
      <c r="BG239" s="2">
        <f t="shared" si="138"/>
        <v>0</v>
      </c>
      <c r="BH239" s="2">
        <f t="shared" si="138"/>
        <v>6474.56</v>
      </c>
      <c r="BI239" s="2">
        <f t="shared" si="138"/>
        <v>0</v>
      </c>
      <c r="BJ239" s="2">
        <f t="shared" si="138"/>
        <v>0</v>
      </c>
      <c r="BK239" s="2">
        <f t="shared" si="138"/>
        <v>0</v>
      </c>
      <c r="BL239" s="2">
        <f t="shared" si="138"/>
        <v>0</v>
      </c>
      <c r="BM239" s="2">
        <f t="shared" si="138"/>
        <v>0</v>
      </c>
      <c r="BN239" s="2">
        <f t="shared" si="138"/>
        <v>0</v>
      </c>
      <c r="BO239" s="3">
        <f t="shared" si="138"/>
        <v>0</v>
      </c>
      <c r="BP239" s="3">
        <f t="shared" si="138"/>
        <v>0</v>
      </c>
      <c r="BQ239" s="3">
        <f t="shared" si="138"/>
        <v>0</v>
      </c>
      <c r="BR239" s="3">
        <f t="shared" si="138"/>
        <v>0</v>
      </c>
      <c r="BS239" s="3">
        <f t="shared" si="138"/>
        <v>0</v>
      </c>
      <c r="BT239" s="3">
        <f t="shared" si="138"/>
        <v>0</v>
      </c>
      <c r="BU239" s="3">
        <f t="shared" si="138"/>
        <v>0</v>
      </c>
      <c r="BV239" s="3">
        <f t="shared" si="138"/>
        <v>0</v>
      </c>
      <c r="BW239" s="3">
        <f t="shared" si="138"/>
        <v>0</v>
      </c>
      <c r="BX239" s="3">
        <f t="shared" si="138"/>
        <v>0</v>
      </c>
      <c r="BY239" s="3">
        <f t="shared" si="138"/>
        <v>0</v>
      </c>
      <c r="BZ239" s="3">
        <f t="shared" si="138"/>
        <v>0</v>
      </c>
      <c r="CA239" s="3">
        <f t="shared" ref="CA239:DF239" si="139">CA246</f>
        <v>0</v>
      </c>
      <c r="CB239" s="3">
        <f t="shared" si="139"/>
        <v>0</v>
      </c>
      <c r="CC239" s="3">
        <f t="shared" si="139"/>
        <v>0</v>
      </c>
      <c r="CD239" s="3">
        <f t="shared" si="139"/>
        <v>0</v>
      </c>
      <c r="CE239" s="3">
        <f t="shared" si="139"/>
        <v>0</v>
      </c>
      <c r="CF239" s="3">
        <f t="shared" si="139"/>
        <v>0</v>
      </c>
      <c r="CG239" s="3">
        <f t="shared" si="139"/>
        <v>0</v>
      </c>
      <c r="CH239" s="3">
        <f t="shared" si="139"/>
        <v>0</v>
      </c>
      <c r="CI239" s="3">
        <f t="shared" si="139"/>
        <v>0</v>
      </c>
      <c r="CJ239" s="3">
        <f t="shared" si="139"/>
        <v>0</v>
      </c>
      <c r="CK239" s="3">
        <f t="shared" si="139"/>
        <v>0</v>
      </c>
      <c r="CL239" s="3">
        <f t="shared" si="139"/>
        <v>0</v>
      </c>
      <c r="CM239" s="3">
        <f t="shared" si="139"/>
        <v>0</v>
      </c>
      <c r="CN239" s="3">
        <f t="shared" si="139"/>
        <v>0</v>
      </c>
      <c r="CO239" s="3">
        <f t="shared" si="139"/>
        <v>0</v>
      </c>
      <c r="CP239" s="3">
        <f t="shared" si="139"/>
        <v>0</v>
      </c>
      <c r="CQ239" s="3">
        <f t="shared" si="139"/>
        <v>0</v>
      </c>
      <c r="CR239" s="3">
        <f t="shared" si="139"/>
        <v>0</v>
      </c>
      <c r="CS239" s="3">
        <f t="shared" si="139"/>
        <v>0</v>
      </c>
      <c r="CT239" s="3">
        <f t="shared" si="139"/>
        <v>0</v>
      </c>
      <c r="CU239" s="3">
        <f t="shared" si="139"/>
        <v>0</v>
      </c>
      <c r="CV239" s="3">
        <f t="shared" si="139"/>
        <v>0</v>
      </c>
      <c r="CW239" s="3">
        <f t="shared" si="139"/>
        <v>0</v>
      </c>
      <c r="CX239" s="3">
        <f t="shared" si="139"/>
        <v>0</v>
      </c>
      <c r="CY239" s="3">
        <f t="shared" si="139"/>
        <v>0</v>
      </c>
      <c r="CZ239" s="3">
        <f t="shared" si="139"/>
        <v>0</v>
      </c>
      <c r="DA239" s="3">
        <f t="shared" si="139"/>
        <v>0</v>
      </c>
      <c r="DB239" s="3">
        <f t="shared" si="139"/>
        <v>0</v>
      </c>
      <c r="DC239" s="3">
        <f t="shared" si="139"/>
        <v>0</v>
      </c>
      <c r="DD239" s="3">
        <f t="shared" si="139"/>
        <v>0</v>
      </c>
      <c r="DE239" s="3">
        <f t="shared" si="139"/>
        <v>0</v>
      </c>
      <c r="DF239" s="3">
        <f t="shared" si="139"/>
        <v>0</v>
      </c>
      <c r="DG239" s="3">
        <f t="shared" ref="DG239:DN239" si="140">DG246</f>
        <v>0</v>
      </c>
      <c r="DH239" s="3">
        <f t="shared" si="140"/>
        <v>0</v>
      </c>
      <c r="DI239" s="3">
        <f t="shared" si="140"/>
        <v>0</v>
      </c>
      <c r="DJ239" s="3">
        <f t="shared" si="140"/>
        <v>0</v>
      </c>
      <c r="DK239" s="3">
        <f t="shared" si="140"/>
        <v>0</v>
      </c>
      <c r="DL239" s="3">
        <f t="shared" si="140"/>
        <v>0</v>
      </c>
      <c r="DM239" s="3">
        <f t="shared" si="140"/>
        <v>0</v>
      </c>
      <c r="DN239" s="3">
        <f t="shared" si="140"/>
        <v>0</v>
      </c>
    </row>
    <row r="241" spans="1:206" x14ac:dyDescent="0.2">
      <c r="A241">
        <v>17</v>
      </c>
      <c r="B241">
        <v>1</v>
      </c>
      <c r="C241">
        <f>ROW(SmtRes!A127)</f>
        <v>127</v>
      </c>
      <c r="D241">
        <f>ROW(EtalonRes!A126)</f>
        <v>126</v>
      </c>
      <c r="E241" t="s">
        <v>13</v>
      </c>
      <c r="F241" t="s">
        <v>170</v>
      </c>
      <c r="G241" t="s">
        <v>171</v>
      </c>
      <c r="H241" t="s">
        <v>28</v>
      </c>
      <c r="I241">
        <f>ROUND(145/100,9)</f>
        <v>1.45</v>
      </c>
      <c r="J241">
        <v>0</v>
      </c>
      <c r="O241">
        <f>ROUND(CP241+GX241,2)</f>
        <v>2590.29</v>
      </c>
      <c r="P241">
        <f>ROUND(CQ241*I241,2)</f>
        <v>0</v>
      </c>
      <c r="Q241">
        <f>ROUND(CR241*I241,2)</f>
        <v>0</v>
      </c>
      <c r="R241">
        <f>ROUND(CS241*I241,2)</f>
        <v>0</v>
      </c>
      <c r="S241">
        <f>ROUND(CT241*I241,2)</f>
        <v>2590.29</v>
      </c>
      <c r="T241">
        <f>ROUND(CU241*I241,2)</f>
        <v>0</v>
      </c>
      <c r="U241">
        <f>CV241*I241</f>
        <v>16.515499999999999</v>
      </c>
      <c r="V241">
        <f>CW241*I241</f>
        <v>0</v>
      </c>
      <c r="W241">
        <f>ROUND(CX241*I241,2)</f>
        <v>0</v>
      </c>
      <c r="X241">
        <f t="shared" ref="X241:Y244" si="141">ROUND(CY241,2)</f>
        <v>1813.2</v>
      </c>
      <c r="Y241">
        <f t="shared" si="141"/>
        <v>259.02999999999997</v>
      </c>
      <c r="AA241">
        <v>31140108</v>
      </c>
      <c r="AB241">
        <f>ROUND((AC241+AD241+AF241)+GT241,6)</f>
        <v>1786.41</v>
      </c>
      <c r="AC241">
        <f>ROUND((ES241),6)</f>
        <v>0</v>
      </c>
      <c r="AD241">
        <f>ROUND((((ET241)-(EU241))+AE241),6)</f>
        <v>0</v>
      </c>
      <c r="AE241">
        <f>ROUND((EU241),6)</f>
        <v>0</v>
      </c>
      <c r="AF241">
        <f>ROUND((EV241),6)</f>
        <v>1786.41</v>
      </c>
      <c r="AG241">
        <f>ROUND((AP241),6)</f>
        <v>0</v>
      </c>
      <c r="AH241">
        <f>(EW241)</f>
        <v>11.39</v>
      </c>
      <c r="AI241">
        <f>(EX241)</f>
        <v>0</v>
      </c>
      <c r="AJ241">
        <f>ROUND((AS241),6)</f>
        <v>0</v>
      </c>
      <c r="AK241">
        <v>1786.41</v>
      </c>
      <c r="AL241">
        <v>0</v>
      </c>
      <c r="AM241">
        <v>0</v>
      </c>
      <c r="AN241">
        <v>0</v>
      </c>
      <c r="AO241">
        <v>1786.41</v>
      </c>
      <c r="AP241">
        <v>0</v>
      </c>
      <c r="AQ241">
        <v>11.39</v>
      </c>
      <c r="AR241">
        <v>0</v>
      </c>
      <c r="AS241">
        <v>0</v>
      </c>
      <c r="AT241">
        <v>70</v>
      </c>
      <c r="AU241">
        <v>10</v>
      </c>
      <c r="AV241">
        <v>1</v>
      </c>
      <c r="AW241">
        <v>1</v>
      </c>
      <c r="AZ241">
        <v>1</v>
      </c>
      <c r="BA241">
        <v>1</v>
      </c>
      <c r="BB241">
        <v>1</v>
      </c>
      <c r="BC241">
        <v>1</v>
      </c>
      <c r="BD241" t="s">
        <v>0</v>
      </c>
      <c r="BE241" t="s">
        <v>0</v>
      </c>
      <c r="BF241" t="s">
        <v>0</v>
      </c>
      <c r="BG241" t="s">
        <v>0</v>
      </c>
      <c r="BH241">
        <v>0</v>
      </c>
      <c r="BI241">
        <v>4</v>
      </c>
      <c r="BJ241" t="s">
        <v>172</v>
      </c>
      <c r="BM241">
        <v>0</v>
      </c>
      <c r="BN241">
        <v>0</v>
      </c>
      <c r="BO241" t="s">
        <v>0</v>
      </c>
      <c r="BP241">
        <v>0</v>
      </c>
      <c r="BQ241">
        <v>1</v>
      </c>
      <c r="BR241">
        <v>0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Y241" t="s">
        <v>0</v>
      </c>
      <c r="BZ241">
        <v>70</v>
      </c>
      <c r="CA241">
        <v>10</v>
      </c>
      <c r="CF241">
        <v>0</v>
      </c>
      <c r="CG241">
        <v>0</v>
      </c>
      <c r="CM241">
        <v>0</v>
      </c>
      <c r="CN241" t="s">
        <v>0</v>
      </c>
      <c r="CO241">
        <v>0</v>
      </c>
      <c r="CP241">
        <f>(P241+Q241+S241)</f>
        <v>2590.29</v>
      </c>
      <c r="CQ241">
        <f>(AC241*BC241*AW241)</f>
        <v>0</v>
      </c>
      <c r="CR241">
        <f>((((ET241)*BB241-(EU241)*BS241)+AE241*BS241)*AV241)</f>
        <v>0</v>
      </c>
      <c r="CS241">
        <f>(AE241*BS241*AV241)</f>
        <v>0</v>
      </c>
      <c r="CT241">
        <f>(AF241*BA241*AV241)</f>
        <v>1786.41</v>
      </c>
      <c r="CU241">
        <f>AG241</f>
        <v>0</v>
      </c>
      <c r="CV241">
        <f>(AH241*AV241)</f>
        <v>11.39</v>
      </c>
      <c r="CW241">
        <f t="shared" ref="CW241:CX244" si="142">AI241</f>
        <v>0</v>
      </c>
      <c r="CX241">
        <f t="shared" si="142"/>
        <v>0</v>
      </c>
      <c r="CY241">
        <f>((S241*BZ241)/100)</f>
        <v>1813.203</v>
      </c>
      <c r="CZ241">
        <f>((S241*CA241)/100)</f>
        <v>259.029</v>
      </c>
      <c r="DC241" t="s">
        <v>0</v>
      </c>
      <c r="DD241" t="s">
        <v>0</v>
      </c>
      <c r="DE241" t="s">
        <v>0</v>
      </c>
      <c r="DF241" t="s">
        <v>0</v>
      </c>
      <c r="DG241" t="s">
        <v>0</v>
      </c>
      <c r="DH241" t="s">
        <v>0</v>
      </c>
      <c r="DI241" t="s">
        <v>0</v>
      </c>
      <c r="DJ241" t="s">
        <v>0</v>
      </c>
      <c r="DK241" t="s">
        <v>0</v>
      </c>
      <c r="DL241" t="s">
        <v>0</v>
      </c>
      <c r="DM241" t="s">
        <v>0</v>
      </c>
      <c r="DN241">
        <v>0</v>
      </c>
      <c r="DO241">
        <v>0</v>
      </c>
      <c r="DP241">
        <v>1</v>
      </c>
      <c r="DQ241">
        <v>1</v>
      </c>
      <c r="DU241">
        <v>1005</v>
      </c>
      <c r="DV241" t="s">
        <v>28</v>
      </c>
      <c r="DW241" t="s">
        <v>28</v>
      </c>
      <c r="DX241">
        <v>100</v>
      </c>
      <c r="EE241">
        <v>30895129</v>
      </c>
      <c r="EF241">
        <v>1</v>
      </c>
      <c r="EG241" t="s">
        <v>18</v>
      </c>
      <c r="EH241">
        <v>0</v>
      </c>
      <c r="EI241" t="s">
        <v>0</v>
      </c>
      <c r="EJ241">
        <v>4</v>
      </c>
      <c r="EK241">
        <v>0</v>
      </c>
      <c r="EL241" t="s">
        <v>19</v>
      </c>
      <c r="EM241" t="s">
        <v>20</v>
      </c>
      <c r="EO241" t="s">
        <v>0</v>
      </c>
      <c r="EQ241">
        <v>0</v>
      </c>
      <c r="ER241">
        <v>1786.41</v>
      </c>
      <c r="ES241">
        <v>0</v>
      </c>
      <c r="ET241">
        <v>0</v>
      </c>
      <c r="EU241">
        <v>0</v>
      </c>
      <c r="EV241">
        <v>1786.41</v>
      </c>
      <c r="EW241">
        <v>11.39</v>
      </c>
      <c r="EX241">
        <v>0</v>
      </c>
      <c r="EY241">
        <v>0</v>
      </c>
      <c r="FQ241">
        <v>0</v>
      </c>
      <c r="FR241">
        <f>ROUND(IF(AND(BH241=3,BI241=3),P241,0),2)</f>
        <v>0</v>
      </c>
      <c r="FS241">
        <v>0</v>
      </c>
      <c r="FX241">
        <v>70</v>
      </c>
      <c r="FY241">
        <v>10</v>
      </c>
      <c r="GA241" t="s">
        <v>0</v>
      </c>
      <c r="GD241">
        <v>0</v>
      </c>
      <c r="GF241">
        <v>1946849742</v>
      </c>
      <c r="GG241">
        <v>2</v>
      </c>
      <c r="GH241">
        <v>1</v>
      </c>
      <c r="GI241">
        <v>-2</v>
      </c>
      <c r="GJ241">
        <v>0</v>
      </c>
      <c r="GK241">
        <f>ROUND(R241*(R12)/100,2)</f>
        <v>0</v>
      </c>
      <c r="GL241">
        <f>ROUND(IF(AND(BH241=3,BI241=3,FS241&lt;&gt;0),P241,0),2)</f>
        <v>0</v>
      </c>
      <c r="GM241">
        <f>O241+X241+Y241+GK241</f>
        <v>4662.5199999999995</v>
      </c>
      <c r="GN241">
        <f>ROUND(IF(OR(BI241=0,BI241=1),O241+X241+Y241+GK241-GX241,0),2)</f>
        <v>0</v>
      </c>
      <c r="GO241">
        <f>ROUND(IF(BI241=2,O241+X241+Y241+GK241-GX241,0),2)</f>
        <v>0</v>
      </c>
      <c r="GP241">
        <f>ROUND(IF(BI241=4,O241+X241+Y241+GK241,GX241),2)</f>
        <v>4662.5200000000004</v>
      </c>
      <c r="GT241">
        <v>0</v>
      </c>
      <c r="GU241">
        <v>1</v>
      </c>
      <c r="GV241">
        <v>0</v>
      </c>
      <c r="GW241">
        <v>0</v>
      </c>
      <c r="GX241">
        <f>ROUND(GT241*GU241*I241,2)</f>
        <v>0</v>
      </c>
    </row>
    <row r="242" spans="1:206" x14ac:dyDescent="0.2">
      <c r="A242">
        <v>17</v>
      </c>
      <c r="B242">
        <v>1</v>
      </c>
      <c r="C242">
        <f>ROW(SmtRes!A129)</f>
        <v>129</v>
      </c>
      <c r="D242">
        <f>ROW(EtalonRes!A128)</f>
        <v>128</v>
      </c>
      <c r="E242" t="s">
        <v>21</v>
      </c>
      <c r="F242" t="s">
        <v>173</v>
      </c>
      <c r="G242" t="s">
        <v>174</v>
      </c>
      <c r="H242" t="s">
        <v>61</v>
      </c>
      <c r="I242">
        <f>ROUND(90/100,9)</f>
        <v>0.9</v>
      </c>
      <c r="J242">
        <v>0</v>
      </c>
      <c r="O242">
        <f>ROUND(CP242+GX242,2)</f>
        <v>532.16</v>
      </c>
      <c r="P242">
        <f>ROUND(CQ242*I242,2)</f>
        <v>0</v>
      </c>
      <c r="Q242">
        <f>ROUND(CR242*I242,2)</f>
        <v>0</v>
      </c>
      <c r="R242">
        <f>ROUND(CS242*I242,2)</f>
        <v>0</v>
      </c>
      <c r="S242">
        <f>ROUND(CT242*I242,2)</f>
        <v>532.16</v>
      </c>
      <c r="T242">
        <f>ROUND(CU242*I242,2)</f>
        <v>0</v>
      </c>
      <c r="U242">
        <f>CV242*I242</f>
        <v>3.3930000000000002</v>
      </c>
      <c r="V242">
        <f>CW242*I242</f>
        <v>0</v>
      </c>
      <c r="W242">
        <f>ROUND(CX242*I242,2)</f>
        <v>0</v>
      </c>
      <c r="X242">
        <f t="shared" si="141"/>
        <v>372.51</v>
      </c>
      <c r="Y242">
        <f t="shared" si="141"/>
        <v>53.22</v>
      </c>
      <c r="AA242">
        <v>31140108</v>
      </c>
      <c r="AB242">
        <f>ROUND((AC242+AD242+AF242)+GT242,6)</f>
        <v>591.29</v>
      </c>
      <c r="AC242">
        <f>ROUND((ES242),6)</f>
        <v>0</v>
      </c>
      <c r="AD242">
        <f>ROUND((((ET242)-(EU242))+AE242),6)</f>
        <v>0</v>
      </c>
      <c r="AE242">
        <f>ROUND((EU242),6)</f>
        <v>0</v>
      </c>
      <c r="AF242">
        <f>ROUND((EV242),6)</f>
        <v>591.29</v>
      </c>
      <c r="AG242">
        <f>ROUND((AP242),6)</f>
        <v>0</v>
      </c>
      <c r="AH242">
        <f>(EW242)</f>
        <v>3.77</v>
      </c>
      <c r="AI242">
        <f>(EX242)</f>
        <v>0</v>
      </c>
      <c r="AJ242">
        <f>ROUND((AS242),6)</f>
        <v>0</v>
      </c>
      <c r="AK242">
        <v>591.29</v>
      </c>
      <c r="AL242">
        <v>0</v>
      </c>
      <c r="AM242">
        <v>0</v>
      </c>
      <c r="AN242">
        <v>0</v>
      </c>
      <c r="AO242">
        <v>591.29</v>
      </c>
      <c r="AP242">
        <v>0</v>
      </c>
      <c r="AQ242">
        <v>3.77</v>
      </c>
      <c r="AR242">
        <v>0</v>
      </c>
      <c r="AS242">
        <v>0</v>
      </c>
      <c r="AT242">
        <v>70</v>
      </c>
      <c r="AU242">
        <v>10</v>
      </c>
      <c r="AV242">
        <v>1</v>
      </c>
      <c r="AW242">
        <v>1</v>
      </c>
      <c r="AZ242">
        <v>1</v>
      </c>
      <c r="BA242">
        <v>1</v>
      </c>
      <c r="BB242">
        <v>1</v>
      </c>
      <c r="BC242">
        <v>1</v>
      </c>
      <c r="BD242" t="s">
        <v>0</v>
      </c>
      <c r="BE242" t="s">
        <v>0</v>
      </c>
      <c r="BF242" t="s">
        <v>0</v>
      </c>
      <c r="BG242" t="s">
        <v>0</v>
      </c>
      <c r="BH242">
        <v>0</v>
      </c>
      <c r="BI242">
        <v>4</v>
      </c>
      <c r="BJ242" t="s">
        <v>175</v>
      </c>
      <c r="BM242">
        <v>0</v>
      </c>
      <c r="BN242">
        <v>0</v>
      </c>
      <c r="BO242" t="s">
        <v>0</v>
      </c>
      <c r="BP242">
        <v>0</v>
      </c>
      <c r="BQ242">
        <v>1</v>
      </c>
      <c r="BR242">
        <v>0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Y242" t="s">
        <v>0</v>
      </c>
      <c r="BZ242">
        <v>70</v>
      </c>
      <c r="CA242">
        <v>10</v>
      </c>
      <c r="CF242">
        <v>0</v>
      </c>
      <c r="CG242">
        <v>0</v>
      </c>
      <c r="CM242">
        <v>0</v>
      </c>
      <c r="CN242" t="s">
        <v>0</v>
      </c>
      <c r="CO242">
        <v>0</v>
      </c>
      <c r="CP242">
        <f>(P242+Q242+S242)</f>
        <v>532.16</v>
      </c>
      <c r="CQ242">
        <f>(AC242*BC242*AW242)</f>
        <v>0</v>
      </c>
      <c r="CR242">
        <f>((((ET242)*BB242-(EU242)*BS242)+AE242*BS242)*AV242)</f>
        <v>0</v>
      </c>
      <c r="CS242">
        <f>(AE242*BS242*AV242)</f>
        <v>0</v>
      </c>
      <c r="CT242">
        <f>(AF242*BA242*AV242)</f>
        <v>591.29</v>
      </c>
      <c r="CU242">
        <f>AG242</f>
        <v>0</v>
      </c>
      <c r="CV242">
        <f>(AH242*AV242)</f>
        <v>3.77</v>
      </c>
      <c r="CW242">
        <f t="shared" si="142"/>
        <v>0</v>
      </c>
      <c r="CX242">
        <f t="shared" si="142"/>
        <v>0</v>
      </c>
      <c r="CY242">
        <f>((S242*BZ242)/100)</f>
        <v>372.51199999999994</v>
      </c>
      <c r="CZ242">
        <f>((S242*CA242)/100)</f>
        <v>53.215999999999994</v>
      </c>
      <c r="DC242" t="s">
        <v>0</v>
      </c>
      <c r="DD242" t="s">
        <v>0</v>
      </c>
      <c r="DE242" t="s">
        <v>0</v>
      </c>
      <c r="DF242" t="s">
        <v>0</v>
      </c>
      <c r="DG242" t="s">
        <v>0</v>
      </c>
      <c r="DH242" t="s">
        <v>0</v>
      </c>
      <c r="DI242" t="s">
        <v>0</v>
      </c>
      <c r="DJ242" t="s">
        <v>0</v>
      </c>
      <c r="DK242" t="s">
        <v>0</v>
      </c>
      <c r="DL242" t="s">
        <v>0</v>
      </c>
      <c r="DM242" t="s">
        <v>0</v>
      </c>
      <c r="DN242">
        <v>0</v>
      </c>
      <c r="DO242">
        <v>0</v>
      </c>
      <c r="DP242">
        <v>1</v>
      </c>
      <c r="DQ242">
        <v>1</v>
      </c>
      <c r="DU242">
        <v>1003</v>
      </c>
      <c r="DV242" t="s">
        <v>61</v>
      </c>
      <c r="DW242" t="s">
        <v>61</v>
      </c>
      <c r="DX242">
        <v>100</v>
      </c>
      <c r="EE242">
        <v>30895129</v>
      </c>
      <c r="EF242">
        <v>1</v>
      </c>
      <c r="EG242" t="s">
        <v>18</v>
      </c>
      <c r="EH242">
        <v>0</v>
      </c>
      <c r="EI242" t="s">
        <v>0</v>
      </c>
      <c r="EJ242">
        <v>4</v>
      </c>
      <c r="EK242">
        <v>0</v>
      </c>
      <c r="EL242" t="s">
        <v>19</v>
      </c>
      <c r="EM242" t="s">
        <v>20</v>
      </c>
      <c r="EO242" t="s">
        <v>0</v>
      </c>
      <c r="EQ242">
        <v>0</v>
      </c>
      <c r="ER242">
        <v>591.29</v>
      </c>
      <c r="ES242">
        <v>0</v>
      </c>
      <c r="ET242">
        <v>0</v>
      </c>
      <c r="EU242">
        <v>0</v>
      </c>
      <c r="EV242">
        <v>591.29</v>
      </c>
      <c r="EW242">
        <v>3.77</v>
      </c>
      <c r="EX242">
        <v>0</v>
      </c>
      <c r="EY242">
        <v>0</v>
      </c>
      <c r="FQ242">
        <v>0</v>
      </c>
      <c r="FR242">
        <f>ROUND(IF(AND(BH242=3,BI242=3),P242,0),2)</f>
        <v>0</v>
      </c>
      <c r="FS242">
        <v>0</v>
      </c>
      <c r="FX242">
        <v>70</v>
      </c>
      <c r="FY242">
        <v>10</v>
      </c>
      <c r="GA242" t="s">
        <v>0</v>
      </c>
      <c r="GD242">
        <v>0</v>
      </c>
      <c r="GF242">
        <v>-2106991058</v>
      </c>
      <c r="GG242">
        <v>2</v>
      </c>
      <c r="GH242">
        <v>1</v>
      </c>
      <c r="GI242">
        <v>-2</v>
      </c>
      <c r="GJ242">
        <v>0</v>
      </c>
      <c r="GK242">
        <f>ROUND(R242*(R12)/100,2)</f>
        <v>0</v>
      </c>
      <c r="GL242">
        <f>ROUND(IF(AND(BH242=3,BI242=3,FS242&lt;&gt;0),P242,0),2)</f>
        <v>0</v>
      </c>
      <c r="GM242">
        <f>O242+X242+Y242+GK242</f>
        <v>957.89</v>
      </c>
      <c r="GN242">
        <f>ROUND(IF(OR(BI242=0,BI242=1),O242+X242+Y242+GK242-GX242,0),2)</f>
        <v>0</v>
      </c>
      <c r="GO242">
        <f>ROUND(IF(BI242=2,O242+X242+Y242+GK242-GX242,0),2)</f>
        <v>0</v>
      </c>
      <c r="GP242">
        <f>ROUND(IF(BI242=4,O242+X242+Y242+GK242,GX242),2)</f>
        <v>957.89</v>
      </c>
      <c r="GT242">
        <v>0</v>
      </c>
      <c r="GU242">
        <v>1</v>
      </c>
      <c r="GV242">
        <v>0</v>
      </c>
      <c r="GW242">
        <v>0</v>
      </c>
      <c r="GX242">
        <f>ROUND(GT242*GU242*I242,2)</f>
        <v>0</v>
      </c>
    </row>
    <row r="243" spans="1:206" x14ac:dyDescent="0.2">
      <c r="A243">
        <v>17</v>
      </c>
      <c r="B243">
        <v>1</v>
      </c>
      <c r="C243">
        <f>ROW(SmtRes!A135)</f>
        <v>135</v>
      </c>
      <c r="D243">
        <f>ROW(EtalonRes!A134)</f>
        <v>134</v>
      </c>
      <c r="E243" t="s">
        <v>25</v>
      </c>
      <c r="F243" t="s">
        <v>176</v>
      </c>
      <c r="G243" t="s">
        <v>177</v>
      </c>
      <c r="H243" t="s">
        <v>61</v>
      </c>
      <c r="I243">
        <f>ROUND(12.5/100,9)</f>
        <v>0.125</v>
      </c>
      <c r="J243">
        <v>0</v>
      </c>
      <c r="O243">
        <f>ROUND(CP243+GX243,2)</f>
        <v>88.97</v>
      </c>
      <c r="P243">
        <f>ROUND(CQ243*I243,2)</f>
        <v>0</v>
      </c>
      <c r="Q243">
        <f>ROUND(CR243*I243,2)</f>
        <v>1.99</v>
      </c>
      <c r="R243">
        <f>ROUND(CS243*I243,2)</f>
        <v>0.26</v>
      </c>
      <c r="S243">
        <f>ROUND(CT243*I243,2)</f>
        <v>86.98</v>
      </c>
      <c r="T243">
        <f>ROUND(CU243*I243,2)</f>
        <v>0</v>
      </c>
      <c r="U243">
        <f>CV243*I243</f>
        <v>0.47850000000000004</v>
      </c>
      <c r="V243">
        <f>CW243*I243</f>
        <v>0</v>
      </c>
      <c r="W243">
        <f>ROUND(CX243*I243,2)</f>
        <v>0</v>
      </c>
      <c r="X243">
        <f t="shared" si="141"/>
        <v>60.89</v>
      </c>
      <c r="Y243">
        <f t="shared" si="141"/>
        <v>8.6999999999999993</v>
      </c>
      <c r="AA243">
        <v>31140108</v>
      </c>
      <c r="AB243">
        <f>ROUND((AC243+AD243+AF243)+GT243,6)</f>
        <v>711.75199999999995</v>
      </c>
      <c r="AC243">
        <f>ROUND(((ES243*0)),6)</f>
        <v>0</v>
      </c>
      <c r="AD243">
        <f>ROUND(((((ET243*0.2))-((EU243*0.2)))+AE243),6)</f>
        <v>15.9</v>
      </c>
      <c r="AE243">
        <f>ROUND(((EU243*0.2)),6)</f>
        <v>2.1120000000000001</v>
      </c>
      <c r="AF243">
        <f>ROUND(((EV243*0.2)),6)</f>
        <v>695.85199999999998</v>
      </c>
      <c r="AG243">
        <f>ROUND((AP243),6)</f>
        <v>0</v>
      </c>
      <c r="AH243">
        <f>((EW243*0.2))</f>
        <v>3.8280000000000003</v>
      </c>
      <c r="AI243">
        <f>((EX243*0.2))</f>
        <v>0</v>
      </c>
      <c r="AJ243">
        <f>ROUND((AS243),6)</f>
        <v>0</v>
      </c>
      <c r="AK243">
        <v>17025.3</v>
      </c>
      <c r="AL243">
        <v>13466.54</v>
      </c>
      <c r="AM243">
        <v>79.5</v>
      </c>
      <c r="AN243">
        <v>10.56</v>
      </c>
      <c r="AO243">
        <v>3479.26</v>
      </c>
      <c r="AP243">
        <v>0</v>
      </c>
      <c r="AQ243">
        <v>19.14</v>
      </c>
      <c r="AR243">
        <v>0</v>
      </c>
      <c r="AS243">
        <v>0</v>
      </c>
      <c r="AT243">
        <v>70</v>
      </c>
      <c r="AU243">
        <v>10</v>
      </c>
      <c r="AV243">
        <v>1</v>
      </c>
      <c r="AW243">
        <v>1</v>
      </c>
      <c r="AZ243">
        <v>1</v>
      </c>
      <c r="BA243">
        <v>1</v>
      </c>
      <c r="BB243">
        <v>1</v>
      </c>
      <c r="BC243">
        <v>1</v>
      </c>
      <c r="BD243" t="s">
        <v>0</v>
      </c>
      <c r="BE243" t="s">
        <v>0</v>
      </c>
      <c r="BF243" t="s">
        <v>0</v>
      </c>
      <c r="BG243" t="s">
        <v>0</v>
      </c>
      <c r="BH243">
        <v>0</v>
      </c>
      <c r="BI243">
        <v>4</v>
      </c>
      <c r="BJ243" t="s">
        <v>178</v>
      </c>
      <c r="BM243">
        <v>0</v>
      </c>
      <c r="BN243">
        <v>0</v>
      </c>
      <c r="BO243" t="s">
        <v>0</v>
      </c>
      <c r="BP243">
        <v>0</v>
      </c>
      <c r="BQ243">
        <v>1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 t="s">
        <v>0</v>
      </c>
      <c r="BZ243">
        <v>70</v>
      </c>
      <c r="CA243">
        <v>10</v>
      </c>
      <c r="CF243">
        <v>0</v>
      </c>
      <c r="CG243">
        <v>0</v>
      </c>
      <c r="CM243">
        <v>0</v>
      </c>
      <c r="CN243" t="s">
        <v>0</v>
      </c>
      <c r="CO243">
        <v>0</v>
      </c>
      <c r="CP243">
        <f>(P243+Q243+S243)</f>
        <v>88.97</v>
      </c>
      <c r="CQ243">
        <f>(AC243*BC243*AW243)</f>
        <v>0</v>
      </c>
      <c r="CR243">
        <f>(((((ET243*0.2))*BB243-((EU243*0.2))*BS243)+AE243*BS243)*AV243)</f>
        <v>15.9</v>
      </c>
      <c r="CS243">
        <f>(AE243*BS243*AV243)</f>
        <v>2.1120000000000001</v>
      </c>
      <c r="CT243">
        <f>(AF243*BA243*AV243)</f>
        <v>695.85199999999998</v>
      </c>
      <c r="CU243">
        <f>AG243</f>
        <v>0</v>
      </c>
      <c r="CV243">
        <f>(AH243*AV243)</f>
        <v>3.8280000000000003</v>
      </c>
      <c r="CW243">
        <f t="shared" si="142"/>
        <v>0</v>
      </c>
      <c r="CX243">
        <f t="shared" si="142"/>
        <v>0</v>
      </c>
      <c r="CY243">
        <f>((S243*BZ243)/100)</f>
        <v>60.886000000000003</v>
      </c>
      <c r="CZ243">
        <f>((S243*CA243)/100)</f>
        <v>8.6980000000000004</v>
      </c>
      <c r="DC243" t="s">
        <v>0</v>
      </c>
      <c r="DD243" t="s">
        <v>179</v>
      </c>
      <c r="DE243" t="s">
        <v>180</v>
      </c>
      <c r="DF243" t="s">
        <v>180</v>
      </c>
      <c r="DG243" t="s">
        <v>180</v>
      </c>
      <c r="DH243" t="s">
        <v>0</v>
      </c>
      <c r="DI243" t="s">
        <v>180</v>
      </c>
      <c r="DJ243" t="s">
        <v>180</v>
      </c>
      <c r="DK243" t="s">
        <v>0</v>
      </c>
      <c r="DL243" t="s">
        <v>0</v>
      </c>
      <c r="DM243" t="s">
        <v>0</v>
      </c>
      <c r="DN243">
        <v>0</v>
      </c>
      <c r="DO243">
        <v>0</v>
      </c>
      <c r="DP243">
        <v>1</v>
      </c>
      <c r="DQ243">
        <v>1</v>
      </c>
      <c r="DU243">
        <v>1003</v>
      </c>
      <c r="DV243" t="s">
        <v>61</v>
      </c>
      <c r="DW243" t="s">
        <v>61</v>
      </c>
      <c r="DX243">
        <v>100</v>
      </c>
      <c r="EE243">
        <v>30895129</v>
      </c>
      <c r="EF243">
        <v>1</v>
      </c>
      <c r="EG243" t="s">
        <v>18</v>
      </c>
      <c r="EH243">
        <v>0</v>
      </c>
      <c r="EI243" t="s">
        <v>0</v>
      </c>
      <c r="EJ243">
        <v>4</v>
      </c>
      <c r="EK243">
        <v>0</v>
      </c>
      <c r="EL243" t="s">
        <v>19</v>
      </c>
      <c r="EM243" t="s">
        <v>20</v>
      </c>
      <c r="EO243" t="s">
        <v>0</v>
      </c>
      <c r="EQ243">
        <v>0</v>
      </c>
      <c r="ER243">
        <v>17025.3</v>
      </c>
      <c r="ES243">
        <v>13466.54</v>
      </c>
      <c r="ET243">
        <v>79.5</v>
      </c>
      <c r="EU243">
        <v>10.56</v>
      </c>
      <c r="EV243">
        <v>3479.26</v>
      </c>
      <c r="EW243">
        <v>19.14</v>
      </c>
      <c r="EX243">
        <v>0</v>
      </c>
      <c r="EY243">
        <v>0</v>
      </c>
      <c r="FQ243">
        <v>0</v>
      </c>
      <c r="FR243">
        <f>ROUND(IF(AND(BH243=3,BI243=3),P243,0),2)</f>
        <v>0</v>
      </c>
      <c r="FS243">
        <v>0</v>
      </c>
      <c r="FX243">
        <v>70</v>
      </c>
      <c r="FY243">
        <v>10</v>
      </c>
      <c r="GA243" t="s">
        <v>0</v>
      </c>
      <c r="GD243">
        <v>0</v>
      </c>
      <c r="GF243">
        <v>-1416504131</v>
      </c>
      <c r="GG243">
        <v>2</v>
      </c>
      <c r="GH243">
        <v>1</v>
      </c>
      <c r="GI243">
        <v>-2</v>
      </c>
      <c r="GJ243">
        <v>0</v>
      </c>
      <c r="GK243">
        <f>ROUND(R243*(R12)/100,2)</f>
        <v>0.28000000000000003</v>
      </c>
      <c r="GL243">
        <f>ROUND(IF(AND(BH243=3,BI243=3,FS243&lt;&gt;0),P243,0),2)</f>
        <v>0</v>
      </c>
      <c r="GM243">
        <f>O243+X243+Y243+GK243</f>
        <v>158.84</v>
      </c>
      <c r="GN243">
        <f>ROUND(IF(OR(BI243=0,BI243=1),O243+X243+Y243+GK243-GX243,0),2)</f>
        <v>0</v>
      </c>
      <c r="GO243">
        <f>ROUND(IF(BI243=2,O243+X243+Y243+GK243-GX243,0),2)</f>
        <v>0</v>
      </c>
      <c r="GP243">
        <f>ROUND(IF(BI243=4,O243+X243+Y243+GK243,GX243),2)</f>
        <v>158.84</v>
      </c>
      <c r="GT243">
        <v>0</v>
      </c>
      <c r="GU243">
        <v>1</v>
      </c>
      <c r="GV243">
        <v>0</v>
      </c>
      <c r="GW243">
        <v>0</v>
      </c>
      <c r="GX243">
        <f>ROUND(GT243*GU243*I243,2)</f>
        <v>0</v>
      </c>
    </row>
    <row r="244" spans="1:206" x14ac:dyDescent="0.2">
      <c r="A244">
        <v>17</v>
      </c>
      <c r="B244">
        <v>1</v>
      </c>
      <c r="C244">
        <f>ROW(SmtRes!A138)</f>
        <v>138</v>
      </c>
      <c r="D244">
        <f>ROW(EtalonRes!A137)</f>
        <v>137</v>
      </c>
      <c r="E244" t="s">
        <v>30</v>
      </c>
      <c r="F244" t="s">
        <v>181</v>
      </c>
      <c r="G244" t="s">
        <v>182</v>
      </c>
      <c r="H244" t="s">
        <v>28</v>
      </c>
      <c r="I244">
        <f>ROUND(15/100,9)</f>
        <v>0.15</v>
      </c>
      <c r="J244">
        <v>0</v>
      </c>
      <c r="O244">
        <f>ROUND(CP244+GX244,2)</f>
        <v>386.2</v>
      </c>
      <c r="P244">
        <f>ROUND(CQ244*I244,2)</f>
        <v>0</v>
      </c>
      <c r="Q244">
        <f>ROUND(CR244*I244,2)</f>
        <v>1.66</v>
      </c>
      <c r="R244">
        <f>ROUND(CS244*I244,2)</f>
        <v>1.37</v>
      </c>
      <c r="S244">
        <f>ROUND(CT244*I244,2)</f>
        <v>384.54</v>
      </c>
      <c r="T244">
        <f>ROUND(CU244*I244,2)</f>
        <v>0</v>
      </c>
      <c r="U244">
        <f>CV244*I244</f>
        <v>2.8049999999999997</v>
      </c>
      <c r="V244">
        <f>CW244*I244</f>
        <v>0</v>
      </c>
      <c r="W244">
        <f>ROUND(CX244*I244,2)</f>
        <v>0</v>
      </c>
      <c r="X244">
        <f t="shared" si="141"/>
        <v>269.18</v>
      </c>
      <c r="Y244">
        <f t="shared" si="141"/>
        <v>38.450000000000003</v>
      </c>
      <c r="AA244">
        <v>31140108</v>
      </c>
      <c r="AB244">
        <f>ROUND((AC244+AD244+AF244)+GT244,6)</f>
        <v>2574.62</v>
      </c>
      <c r="AC244">
        <f>ROUND((ES244),6)</f>
        <v>0</v>
      </c>
      <c r="AD244">
        <f>ROUND((((ET244)-(EU244))+AE244),6)</f>
        <v>11.04</v>
      </c>
      <c r="AE244">
        <f>ROUND((EU244),6)</f>
        <v>9.11</v>
      </c>
      <c r="AF244">
        <f>ROUND((EV244),6)</f>
        <v>2563.58</v>
      </c>
      <c r="AG244">
        <f>ROUND((AP244),6)</f>
        <v>0</v>
      </c>
      <c r="AH244">
        <f>(EW244)</f>
        <v>18.7</v>
      </c>
      <c r="AI244">
        <f>(EX244)</f>
        <v>0</v>
      </c>
      <c r="AJ244">
        <f>ROUND((AS244),6)</f>
        <v>0</v>
      </c>
      <c r="AK244">
        <v>2574.62</v>
      </c>
      <c r="AL244">
        <v>0</v>
      </c>
      <c r="AM244">
        <v>11.04</v>
      </c>
      <c r="AN244">
        <v>9.11</v>
      </c>
      <c r="AO244">
        <v>2563.58</v>
      </c>
      <c r="AP244">
        <v>0</v>
      </c>
      <c r="AQ244">
        <v>18.7</v>
      </c>
      <c r="AR244">
        <v>0</v>
      </c>
      <c r="AS244">
        <v>0</v>
      </c>
      <c r="AT244">
        <v>70</v>
      </c>
      <c r="AU244">
        <v>10</v>
      </c>
      <c r="AV244">
        <v>1</v>
      </c>
      <c r="AW244">
        <v>1</v>
      </c>
      <c r="AZ244">
        <v>1</v>
      </c>
      <c r="BA244">
        <v>1</v>
      </c>
      <c r="BB244">
        <v>1</v>
      </c>
      <c r="BC244">
        <v>1</v>
      </c>
      <c r="BD244" t="s">
        <v>0</v>
      </c>
      <c r="BE244" t="s">
        <v>0</v>
      </c>
      <c r="BF244" t="s">
        <v>0</v>
      </c>
      <c r="BG244" t="s">
        <v>0</v>
      </c>
      <c r="BH244">
        <v>0</v>
      </c>
      <c r="BI244">
        <v>4</v>
      </c>
      <c r="BJ244" t="s">
        <v>183</v>
      </c>
      <c r="BM244">
        <v>0</v>
      </c>
      <c r="BN244">
        <v>0</v>
      </c>
      <c r="BO244" t="s">
        <v>0</v>
      </c>
      <c r="BP244">
        <v>0</v>
      </c>
      <c r="BQ244">
        <v>1</v>
      </c>
      <c r="BR244">
        <v>0</v>
      </c>
      <c r="BS244">
        <v>1</v>
      </c>
      <c r="BT244">
        <v>1</v>
      </c>
      <c r="BU244">
        <v>1</v>
      </c>
      <c r="BV244">
        <v>1</v>
      </c>
      <c r="BW244">
        <v>1</v>
      </c>
      <c r="BX244">
        <v>1</v>
      </c>
      <c r="BY244" t="s">
        <v>0</v>
      </c>
      <c r="BZ244">
        <v>70</v>
      </c>
      <c r="CA244">
        <v>10</v>
      </c>
      <c r="CF244">
        <v>0</v>
      </c>
      <c r="CG244">
        <v>0</v>
      </c>
      <c r="CM244">
        <v>0</v>
      </c>
      <c r="CN244" t="s">
        <v>0</v>
      </c>
      <c r="CO244">
        <v>0</v>
      </c>
      <c r="CP244">
        <f>(P244+Q244+S244)</f>
        <v>386.20000000000005</v>
      </c>
      <c r="CQ244">
        <f>(AC244*BC244*AW244)</f>
        <v>0</v>
      </c>
      <c r="CR244">
        <f>((((ET244)*BB244-(EU244)*BS244)+AE244*BS244)*AV244)</f>
        <v>11.04</v>
      </c>
      <c r="CS244">
        <f>(AE244*BS244*AV244)</f>
        <v>9.11</v>
      </c>
      <c r="CT244">
        <f>(AF244*BA244*AV244)</f>
        <v>2563.58</v>
      </c>
      <c r="CU244">
        <f>AG244</f>
        <v>0</v>
      </c>
      <c r="CV244">
        <f>(AH244*AV244)</f>
        <v>18.7</v>
      </c>
      <c r="CW244">
        <f t="shared" si="142"/>
        <v>0</v>
      </c>
      <c r="CX244">
        <f t="shared" si="142"/>
        <v>0</v>
      </c>
      <c r="CY244">
        <f>((S244*BZ244)/100)</f>
        <v>269.17800000000005</v>
      </c>
      <c r="CZ244">
        <f>((S244*CA244)/100)</f>
        <v>38.454000000000001</v>
      </c>
      <c r="DC244" t="s">
        <v>0</v>
      </c>
      <c r="DD244" t="s">
        <v>0</v>
      </c>
      <c r="DE244" t="s">
        <v>0</v>
      </c>
      <c r="DF244" t="s">
        <v>0</v>
      </c>
      <c r="DG244" t="s">
        <v>0</v>
      </c>
      <c r="DH244" t="s">
        <v>0</v>
      </c>
      <c r="DI244" t="s">
        <v>0</v>
      </c>
      <c r="DJ244" t="s">
        <v>0</v>
      </c>
      <c r="DK244" t="s">
        <v>0</v>
      </c>
      <c r="DL244" t="s">
        <v>0</v>
      </c>
      <c r="DM244" t="s">
        <v>0</v>
      </c>
      <c r="DN244">
        <v>0</v>
      </c>
      <c r="DO244">
        <v>0</v>
      </c>
      <c r="DP244">
        <v>1</v>
      </c>
      <c r="DQ244">
        <v>1</v>
      </c>
      <c r="DU244">
        <v>1005</v>
      </c>
      <c r="DV244" t="s">
        <v>28</v>
      </c>
      <c r="DW244" t="s">
        <v>28</v>
      </c>
      <c r="DX244">
        <v>100</v>
      </c>
      <c r="EE244">
        <v>30895129</v>
      </c>
      <c r="EF244">
        <v>1</v>
      </c>
      <c r="EG244" t="s">
        <v>18</v>
      </c>
      <c r="EH244">
        <v>0</v>
      </c>
      <c r="EI244" t="s">
        <v>0</v>
      </c>
      <c r="EJ244">
        <v>4</v>
      </c>
      <c r="EK244">
        <v>0</v>
      </c>
      <c r="EL244" t="s">
        <v>19</v>
      </c>
      <c r="EM244" t="s">
        <v>20</v>
      </c>
      <c r="EO244" t="s">
        <v>0</v>
      </c>
      <c r="EQ244">
        <v>0</v>
      </c>
      <c r="ER244">
        <v>2574.62</v>
      </c>
      <c r="ES244">
        <v>0</v>
      </c>
      <c r="ET244">
        <v>11.04</v>
      </c>
      <c r="EU244">
        <v>9.11</v>
      </c>
      <c r="EV244">
        <v>2563.58</v>
      </c>
      <c r="EW244">
        <v>18.7</v>
      </c>
      <c r="EX244">
        <v>0</v>
      </c>
      <c r="EY244">
        <v>0</v>
      </c>
      <c r="FQ244">
        <v>0</v>
      </c>
      <c r="FR244">
        <f>ROUND(IF(AND(BH244=3,BI244=3),P244,0),2)</f>
        <v>0</v>
      </c>
      <c r="FS244">
        <v>0</v>
      </c>
      <c r="FX244">
        <v>70</v>
      </c>
      <c r="FY244">
        <v>10</v>
      </c>
      <c r="GA244" t="s">
        <v>0</v>
      </c>
      <c r="GD244">
        <v>0</v>
      </c>
      <c r="GF244">
        <v>-783693462</v>
      </c>
      <c r="GG244">
        <v>2</v>
      </c>
      <c r="GH244">
        <v>1</v>
      </c>
      <c r="GI244">
        <v>-2</v>
      </c>
      <c r="GJ244">
        <v>0</v>
      </c>
      <c r="GK244">
        <f>ROUND(R244*(R12)/100,2)</f>
        <v>1.48</v>
      </c>
      <c r="GL244">
        <f>ROUND(IF(AND(BH244=3,BI244=3,FS244&lt;&gt;0),P244,0),2)</f>
        <v>0</v>
      </c>
      <c r="GM244">
        <f>O244+X244+Y244+GK244</f>
        <v>695.31000000000006</v>
      </c>
      <c r="GN244">
        <f>ROUND(IF(OR(BI244=0,BI244=1),O244+X244+Y244+GK244-GX244,0),2)</f>
        <v>0</v>
      </c>
      <c r="GO244">
        <f>ROUND(IF(BI244=2,O244+X244+Y244+GK244-GX244,0),2)</f>
        <v>0</v>
      </c>
      <c r="GP244">
        <f>ROUND(IF(BI244=4,O244+X244+Y244+GK244,GX244),2)</f>
        <v>695.31</v>
      </c>
      <c r="GT244">
        <v>0</v>
      </c>
      <c r="GU244">
        <v>1</v>
      </c>
      <c r="GV244">
        <v>0</v>
      </c>
      <c r="GW244">
        <v>0</v>
      </c>
      <c r="GX244">
        <f>ROUND(GT244*GU244*I244,2)</f>
        <v>0</v>
      </c>
    </row>
    <row r="246" spans="1:206" x14ac:dyDescent="0.2">
      <c r="A246" s="2">
        <v>51</v>
      </c>
      <c r="B246" s="2">
        <f>B237</f>
        <v>1</v>
      </c>
      <c r="C246" s="2">
        <f>A237</f>
        <v>5</v>
      </c>
      <c r="D246" s="2">
        <f>ROW(A237)</f>
        <v>237</v>
      </c>
      <c r="E246" s="2"/>
      <c r="F246" s="2" t="str">
        <f>IF(F237&lt;&gt;"",F237,"")</f>
        <v>Новый подраздел</v>
      </c>
      <c r="G246" s="2" t="str">
        <f>IF(G237&lt;&gt;"",G237,"")</f>
        <v>Демонтажные работы</v>
      </c>
      <c r="H246" s="2"/>
      <c r="I246" s="2"/>
      <c r="J246" s="2"/>
      <c r="K246" s="2"/>
      <c r="L246" s="2"/>
      <c r="M246" s="2"/>
      <c r="N246" s="2"/>
      <c r="O246" s="2">
        <f t="shared" ref="O246:T246" si="143">ROUND(AB246,2)</f>
        <v>3597.62</v>
      </c>
      <c r="P246" s="2">
        <f t="shared" si="143"/>
        <v>0</v>
      </c>
      <c r="Q246" s="2">
        <f t="shared" si="143"/>
        <v>3.65</v>
      </c>
      <c r="R246" s="2">
        <f t="shared" si="143"/>
        <v>1.63</v>
      </c>
      <c r="S246" s="2">
        <f t="shared" si="143"/>
        <v>3593.97</v>
      </c>
      <c r="T246" s="2">
        <f t="shared" si="143"/>
        <v>0</v>
      </c>
      <c r="U246" s="2">
        <f>AH246</f>
        <v>23.192</v>
      </c>
      <c r="V246" s="2">
        <f>AI246</f>
        <v>0</v>
      </c>
      <c r="W246" s="2">
        <f>ROUND(AJ246,2)</f>
        <v>0</v>
      </c>
      <c r="X246" s="2">
        <f>ROUND(AK246,2)</f>
        <v>2515.7800000000002</v>
      </c>
      <c r="Y246" s="2">
        <f>ROUND(AL246,2)</f>
        <v>359.4</v>
      </c>
      <c r="Z246" s="2"/>
      <c r="AA246" s="2"/>
      <c r="AB246" s="2">
        <f>ROUND(SUMIF(AA241:AA244,"=31140108",O241:O244),2)</f>
        <v>3597.62</v>
      </c>
      <c r="AC246" s="2">
        <f>ROUND(SUMIF(AA241:AA244,"=31140108",P241:P244),2)</f>
        <v>0</v>
      </c>
      <c r="AD246" s="2">
        <f>ROUND(SUMIF(AA241:AA244,"=31140108",Q241:Q244),2)</f>
        <v>3.65</v>
      </c>
      <c r="AE246" s="2">
        <f>ROUND(SUMIF(AA241:AA244,"=31140108",R241:R244),2)</f>
        <v>1.63</v>
      </c>
      <c r="AF246" s="2">
        <f>ROUND(SUMIF(AA241:AA244,"=31140108",S241:S244),2)</f>
        <v>3593.97</v>
      </c>
      <c r="AG246" s="2">
        <f>ROUND(SUMIF(AA241:AA244,"=31140108",T241:T244),2)</f>
        <v>0</v>
      </c>
      <c r="AH246" s="2">
        <f>SUMIF(AA241:AA244,"=31140108",U241:U244)</f>
        <v>23.192</v>
      </c>
      <c r="AI246" s="2">
        <f>SUMIF(AA241:AA244,"=31140108",V241:V244)</f>
        <v>0</v>
      </c>
      <c r="AJ246" s="2">
        <f>ROUND(SUMIF(AA241:AA244,"=31140108",W241:W244),2)</f>
        <v>0</v>
      </c>
      <c r="AK246" s="2">
        <f>ROUND(SUMIF(AA241:AA244,"=31140108",X241:X244),2)</f>
        <v>2515.7800000000002</v>
      </c>
      <c r="AL246" s="2">
        <f>ROUND(SUMIF(AA241:AA244,"=31140108",Y241:Y244),2)</f>
        <v>359.4</v>
      </c>
      <c r="AM246" s="2"/>
      <c r="AN246" s="2"/>
      <c r="AO246" s="2">
        <f t="shared" ref="AO246:AZ246" si="144">ROUND(BB246,2)</f>
        <v>0</v>
      </c>
      <c r="AP246" s="2">
        <f t="shared" si="144"/>
        <v>0</v>
      </c>
      <c r="AQ246" s="2">
        <f t="shared" si="144"/>
        <v>0</v>
      </c>
      <c r="AR246" s="2">
        <f t="shared" si="144"/>
        <v>6474.56</v>
      </c>
      <c r="AS246" s="2">
        <f t="shared" si="144"/>
        <v>0</v>
      </c>
      <c r="AT246" s="2">
        <f t="shared" si="144"/>
        <v>0</v>
      </c>
      <c r="AU246" s="2">
        <f t="shared" si="144"/>
        <v>6474.56</v>
      </c>
      <c r="AV246" s="2">
        <f t="shared" si="144"/>
        <v>0</v>
      </c>
      <c r="AW246" s="2">
        <f t="shared" si="144"/>
        <v>0</v>
      </c>
      <c r="AX246" s="2">
        <f t="shared" si="144"/>
        <v>0</v>
      </c>
      <c r="AY246" s="2">
        <f t="shared" si="144"/>
        <v>0</v>
      </c>
      <c r="AZ246" s="2">
        <f t="shared" si="144"/>
        <v>0</v>
      </c>
      <c r="BA246" s="2"/>
      <c r="BB246" s="2">
        <f>ROUND(SUMIF(AA241:AA244,"=31140108",FQ241:FQ244),2)</f>
        <v>0</v>
      </c>
      <c r="BC246" s="2">
        <f>ROUND(SUMIF(AA241:AA244,"=31140108",FR241:FR244),2)</f>
        <v>0</v>
      </c>
      <c r="BD246" s="2">
        <f>ROUND(SUMIF(AA241:AA244,"=31140108",GL241:GL244),2)</f>
        <v>0</v>
      </c>
      <c r="BE246" s="2">
        <f>ROUND(SUMIF(AA241:AA244,"=31140108",GM241:GM244),2)</f>
        <v>6474.56</v>
      </c>
      <c r="BF246" s="2">
        <f>ROUND(SUMIF(AA241:AA244,"=31140108",GN241:GN244),2)</f>
        <v>0</v>
      </c>
      <c r="BG246" s="2">
        <f>ROUND(SUMIF(AA241:AA244,"=31140108",GO241:GO244),2)</f>
        <v>0</v>
      </c>
      <c r="BH246" s="2">
        <f>ROUND(SUMIF(AA241:AA244,"=31140108",GP241:GP244),2)</f>
        <v>6474.56</v>
      </c>
      <c r="BI246" s="2">
        <f>AC246-BB246</f>
        <v>0</v>
      </c>
      <c r="BJ246" s="2">
        <f>AC246-BC246</f>
        <v>0</v>
      </c>
      <c r="BK246" s="2">
        <f>BB246-BD246</f>
        <v>0</v>
      </c>
      <c r="BL246" s="2">
        <f>AC246-BB246-BC246+BD246</f>
        <v>0</v>
      </c>
      <c r="BM246" s="2">
        <f>BC246-BD246</f>
        <v>0</v>
      </c>
      <c r="BN246" s="2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>
        <v>0</v>
      </c>
    </row>
    <row r="248" spans="1:206" x14ac:dyDescent="0.2">
      <c r="A248" s="4">
        <v>50</v>
      </c>
      <c r="B248" s="4">
        <v>0</v>
      </c>
      <c r="C248" s="4">
        <v>0</v>
      </c>
      <c r="D248" s="4">
        <v>1</v>
      </c>
      <c r="E248" s="4">
        <v>201</v>
      </c>
      <c r="F248" s="4">
        <f>ROUND(Source!O246,O248)</f>
        <v>3597.62</v>
      </c>
      <c r="G248" s="4" t="s">
        <v>107</v>
      </c>
      <c r="H248" s="4" t="s">
        <v>108</v>
      </c>
      <c r="I248" s="4"/>
      <c r="J248" s="4"/>
      <c r="K248" s="4">
        <v>201</v>
      </c>
      <c r="L248" s="4">
        <v>1</v>
      </c>
      <c r="M248" s="4">
        <v>3</v>
      </c>
      <c r="N248" s="4" t="s">
        <v>0</v>
      </c>
      <c r="O248" s="4">
        <v>2</v>
      </c>
      <c r="P248" s="4"/>
    </row>
    <row r="249" spans="1:206" x14ac:dyDescent="0.2">
      <c r="A249" s="4">
        <v>50</v>
      </c>
      <c r="B249" s="4">
        <v>0</v>
      </c>
      <c r="C249" s="4">
        <v>0</v>
      </c>
      <c r="D249" s="4">
        <v>1</v>
      </c>
      <c r="E249" s="4">
        <v>202</v>
      </c>
      <c r="F249" s="4">
        <f>ROUND(Source!P246,O249)</f>
        <v>0</v>
      </c>
      <c r="G249" s="4" t="s">
        <v>109</v>
      </c>
      <c r="H249" s="4" t="s">
        <v>110</v>
      </c>
      <c r="I249" s="4"/>
      <c r="J249" s="4"/>
      <c r="K249" s="4">
        <v>202</v>
      </c>
      <c r="L249" s="4">
        <v>2</v>
      </c>
      <c r="M249" s="4">
        <v>3</v>
      </c>
      <c r="N249" s="4" t="s">
        <v>0</v>
      </c>
      <c r="O249" s="4">
        <v>2</v>
      </c>
      <c r="P249" s="4"/>
    </row>
    <row r="250" spans="1:206" x14ac:dyDescent="0.2">
      <c r="A250" s="4">
        <v>50</v>
      </c>
      <c r="B250" s="4">
        <v>0</v>
      </c>
      <c r="C250" s="4">
        <v>0</v>
      </c>
      <c r="D250" s="4">
        <v>1</v>
      </c>
      <c r="E250" s="4">
        <v>222</v>
      </c>
      <c r="F250" s="4">
        <f>ROUND(Source!AO246,O250)</f>
        <v>0</v>
      </c>
      <c r="G250" s="4" t="s">
        <v>111</v>
      </c>
      <c r="H250" s="4" t="s">
        <v>112</v>
      </c>
      <c r="I250" s="4"/>
      <c r="J250" s="4"/>
      <c r="K250" s="4">
        <v>222</v>
      </c>
      <c r="L250" s="4">
        <v>3</v>
      </c>
      <c r="M250" s="4">
        <v>3</v>
      </c>
      <c r="N250" s="4" t="s">
        <v>0</v>
      </c>
      <c r="O250" s="4">
        <v>2</v>
      </c>
      <c r="P250" s="4"/>
    </row>
    <row r="251" spans="1:206" x14ac:dyDescent="0.2">
      <c r="A251" s="4">
        <v>50</v>
      </c>
      <c r="B251" s="4">
        <v>0</v>
      </c>
      <c r="C251" s="4">
        <v>0</v>
      </c>
      <c r="D251" s="4">
        <v>1</v>
      </c>
      <c r="E251" s="4">
        <v>216</v>
      </c>
      <c r="F251" s="4">
        <f>ROUND(Source!AP246,O251)</f>
        <v>0</v>
      </c>
      <c r="G251" s="4" t="s">
        <v>113</v>
      </c>
      <c r="H251" s="4" t="s">
        <v>114</v>
      </c>
      <c r="I251" s="4"/>
      <c r="J251" s="4"/>
      <c r="K251" s="4">
        <v>216</v>
      </c>
      <c r="L251" s="4">
        <v>4</v>
      </c>
      <c r="M251" s="4">
        <v>3</v>
      </c>
      <c r="N251" s="4" t="s">
        <v>0</v>
      </c>
      <c r="O251" s="4">
        <v>2</v>
      </c>
      <c r="P251" s="4"/>
    </row>
    <row r="252" spans="1:206" x14ac:dyDescent="0.2">
      <c r="A252" s="4">
        <v>50</v>
      </c>
      <c r="B252" s="4">
        <v>0</v>
      </c>
      <c r="C252" s="4">
        <v>0</v>
      </c>
      <c r="D252" s="4">
        <v>1</v>
      </c>
      <c r="E252" s="4">
        <v>223</v>
      </c>
      <c r="F252" s="4">
        <f>ROUND(Source!AQ246,O252)</f>
        <v>0</v>
      </c>
      <c r="G252" s="4" t="s">
        <v>115</v>
      </c>
      <c r="H252" s="4" t="s">
        <v>116</v>
      </c>
      <c r="I252" s="4"/>
      <c r="J252" s="4"/>
      <c r="K252" s="4">
        <v>223</v>
      </c>
      <c r="L252" s="4">
        <v>5</v>
      </c>
      <c r="M252" s="4">
        <v>3</v>
      </c>
      <c r="N252" s="4" t="s">
        <v>0</v>
      </c>
      <c r="O252" s="4">
        <v>2</v>
      </c>
      <c r="P252" s="4"/>
    </row>
    <row r="253" spans="1:206" x14ac:dyDescent="0.2">
      <c r="A253" s="4">
        <v>50</v>
      </c>
      <c r="B253" s="4">
        <v>0</v>
      </c>
      <c r="C253" s="4">
        <v>0</v>
      </c>
      <c r="D253" s="4">
        <v>1</v>
      </c>
      <c r="E253" s="4">
        <v>203</v>
      </c>
      <c r="F253" s="4">
        <f>ROUND(Source!Q246,O253)</f>
        <v>3.65</v>
      </c>
      <c r="G253" s="4" t="s">
        <v>117</v>
      </c>
      <c r="H253" s="4" t="s">
        <v>118</v>
      </c>
      <c r="I253" s="4"/>
      <c r="J253" s="4"/>
      <c r="K253" s="4">
        <v>203</v>
      </c>
      <c r="L253" s="4">
        <v>6</v>
      </c>
      <c r="M253" s="4">
        <v>3</v>
      </c>
      <c r="N253" s="4" t="s">
        <v>0</v>
      </c>
      <c r="O253" s="4">
        <v>2</v>
      </c>
      <c r="P253" s="4"/>
    </row>
    <row r="254" spans="1:206" x14ac:dyDescent="0.2">
      <c r="A254" s="4">
        <v>50</v>
      </c>
      <c r="B254" s="4">
        <v>0</v>
      </c>
      <c r="C254" s="4">
        <v>0</v>
      </c>
      <c r="D254" s="4">
        <v>1</v>
      </c>
      <c r="E254" s="4">
        <v>204</v>
      </c>
      <c r="F254" s="4">
        <f>ROUND(Source!R246,O254)</f>
        <v>1.63</v>
      </c>
      <c r="G254" s="4" t="s">
        <v>119</v>
      </c>
      <c r="H254" s="4" t="s">
        <v>120</v>
      </c>
      <c r="I254" s="4"/>
      <c r="J254" s="4"/>
      <c r="K254" s="4">
        <v>204</v>
      </c>
      <c r="L254" s="4">
        <v>7</v>
      </c>
      <c r="M254" s="4">
        <v>3</v>
      </c>
      <c r="N254" s="4" t="s">
        <v>0</v>
      </c>
      <c r="O254" s="4">
        <v>2</v>
      </c>
      <c r="P254" s="4"/>
    </row>
    <row r="255" spans="1:206" x14ac:dyDescent="0.2">
      <c r="A255" s="4">
        <v>50</v>
      </c>
      <c r="B255" s="4">
        <v>0</v>
      </c>
      <c r="C255" s="4">
        <v>0</v>
      </c>
      <c r="D255" s="4">
        <v>1</v>
      </c>
      <c r="E255" s="4">
        <v>205</v>
      </c>
      <c r="F255" s="4">
        <f>ROUND(Source!S246,O255)</f>
        <v>3593.97</v>
      </c>
      <c r="G255" s="4" t="s">
        <v>121</v>
      </c>
      <c r="H255" s="4" t="s">
        <v>122</v>
      </c>
      <c r="I255" s="4"/>
      <c r="J255" s="4"/>
      <c r="K255" s="4">
        <v>205</v>
      </c>
      <c r="L255" s="4">
        <v>8</v>
      </c>
      <c r="M255" s="4">
        <v>3</v>
      </c>
      <c r="N255" s="4" t="s">
        <v>0</v>
      </c>
      <c r="O255" s="4">
        <v>2</v>
      </c>
      <c r="P255" s="4"/>
    </row>
    <row r="256" spans="1:206" x14ac:dyDescent="0.2">
      <c r="A256" s="4">
        <v>50</v>
      </c>
      <c r="B256" s="4">
        <v>0</v>
      </c>
      <c r="C256" s="4">
        <v>0</v>
      </c>
      <c r="D256" s="4">
        <v>1</v>
      </c>
      <c r="E256" s="4">
        <v>214</v>
      </c>
      <c r="F256" s="4">
        <f>ROUND(Source!AS246,O256)</f>
        <v>0</v>
      </c>
      <c r="G256" s="4" t="s">
        <v>123</v>
      </c>
      <c r="H256" s="4" t="s">
        <v>124</v>
      </c>
      <c r="I256" s="4"/>
      <c r="J256" s="4"/>
      <c r="K256" s="4">
        <v>214</v>
      </c>
      <c r="L256" s="4">
        <v>9</v>
      </c>
      <c r="M256" s="4">
        <v>3</v>
      </c>
      <c r="N256" s="4" t="s">
        <v>0</v>
      </c>
      <c r="O256" s="4">
        <v>2</v>
      </c>
      <c r="P256" s="4"/>
    </row>
    <row r="257" spans="1:206" x14ac:dyDescent="0.2">
      <c r="A257" s="4">
        <v>50</v>
      </c>
      <c r="B257" s="4">
        <v>0</v>
      </c>
      <c r="C257" s="4">
        <v>0</v>
      </c>
      <c r="D257" s="4">
        <v>1</v>
      </c>
      <c r="E257" s="4">
        <v>215</v>
      </c>
      <c r="F257" s="4">
        <f>ROUND(Source!AT246,O257)</f>
        <v>0</v>
      </c>
      <c r="G257" s="4" t="s">
        <v>125</v>
      </c>
      <c r="H257" s="4" t="s">
        <v>126</v>
      </c>
      <c r="I257" s="4"/>
      <c r="J257" s="4"/>
      <c r="K257" s="4">
        <v>215</v>
      </c>
      <c r="L257" s="4">
        <v>10</v>
      </c>
      <c r="M257" s="4">
        <v>3</v>
      </c>
      <c r="N257" s="4" t="s">
        <v>0</v>
      </c>
      <c r="O257" s="4">
        <v>2</v>
      </c>
      <c r="P257" s="4"/>
    </row>
    <row r="258" spans="1:206" x14ac:dyDescent="0.2">
      <c r="A258" s="4">
        <v>50</v>
      </c>
      <c r="B258" s="4">
        <v>0</v>
      </c>
      <c r="C258" s="4">
        <v>0</v>
      </c>
      <c r="D258" s="4">
        <v>1</v>
      </c>
      <c r="E258" s="4">
        <v>217</v>
      </c>
      <c r="F258" s="4">
        <f>ROUND(Source!AU246,O258)</f>
        <v>6474.56</v>
      </c>
      <c r="G258" s="4" t="s">
        <v>127</v>
      </c>
      <c r="H258" s="4" t="s">
        <v>128</v>
      </c>
      <c r="I258" s="4"/>
      <c r="J258" s="4"/>
      <c r="K258" s="4">
        <v>217</v>
      </c>
      <c r="L258" s="4">
        <v>11</v>
      </c>
      <c r="M258" s="4">
        <v>3</v>
      </c>
      <c r="N258" s="4" t="s">
        <v>0</v>
      </c>
      <c r="O258" s="4">
        <v>2</v>
      </c>
      <c r="P258" s="4"/>
    </row>
    <row r="259" spans="1:206" x14ac:dyDescent="0.2">
      <c r="A259" s="4">
        <v>50</v>
      </c>
      <c r="B259" s="4">
        <v>0</v>
      </c>
      <c r="C259" s="4">
        <v>0</v>
      </c>
      <c r="D259" s="4">
        <v>1</v>
      </c>
      <c r="E259" s="4">
        <v>206</v>
      </c>
      <c r="F259" s="4">
        <f>ROUND(Source!T246,O259)</f>
        <v>0</v>
      </c>
      <c r="G259" s="4" t="s">
        <v>129</v>
      </c>
      <c r="H259" s="4" t="s">
        <v>130</v>
      </c>
      <c r="I259" s="4"/>
      <c r="J259" s="4"/>
      <c r="K259" s="4">
        <v>206</v>
      </c>
      <c r="L259" s="4">
        <v>12</v>
      </c>
      <c r="M259" s="4">
        <v>3</v>
      </c>
      <c r="N259" s="4" t="s">
        <v>0</v>
      </c>
      <c r="O259" s="4">
        <v>2</v>
      </c>
      <c r="P259" s="4"/>
    </row>
    <row r="260" spans="1:206" x14ac:dyDescent="0.2">
      <c r="A260" s="4">
        <v>50</v>
      </c>
      <c r="B260" s="4">
        <v>0</v>
      </c>
      <c r="C260" s="4">
        <v>0</v>
      </c>
      <c r="D260" s="4">
        <v>1</v>
      </c>
      <c r="E260" s="4">
        <v>207</v>
      </c>
      <c r="F260" s="4">
        <f>Source!U246</f>
        <v>23.192</v>
      </c>
      <c r="G260" s="4" t="s">
        <v>131</v>
      </c>
      <c r="H260" s="4" t="s">
        <v>132</v>
      </c>
      <c r="I260" s="4"/>
      <c r="J260" s="4"/>
      <c r="K260" s="4">
        <v>207</v>
      </c>
      <c r="L260" s="4">
        <v>13</v>
      </c>
      <c r="M260" s="4">
        <v>3</v>
      </c>
      <c r="N260" s="4" t="s">
        <v>0</v>
      </c>
      <c r="O260" s="4">
        <v>-1</v>
      </c>
      <c r="P260" s="4"/>
    </row>
    <row r="261" spans="1:206" x14ac:dyDescent="0.2">
      <c r="A261" s="4">
        <v>50</v>
      </c>
      <c r="B261" s="4">
        <v>0</v>
      </c>
      <c r="C261" s="4">
        <v>0</v>
      </c>
      <c r="D261" s="4">
        <v>1</v>
      </c>
      <c r="E261" s="4">
        <v>208</v>
      </c>
      <c r="F261" s="4">
        <f>Source!V246</f>
        <v>0</v>
      </c>
      <c r="G261" s="4" t="s">
        <v>133</v>
      </c>
      <c r="H261" s="4" t="s">
        <v>134</v>
      </c>
      <c r="I261" s="4"/>
      <c r="J261" s="4"/>
      <c r="K261" s="4">
        <v>208</v>
      </c>
      <c r="L261" s="4">
        <v>14</v>
      </c>
      <c r="M261" s="4">
        <v>3</v>
      </c>
      <c r="N261" s="4" t="s">
        <v>0</v>
      </c>
      <c r="O261" s="4">
        <v>-1</v>
      </c>
      <c r="P261" s="4"/>
    </row>
    <row r="262" spans="1:206" x14ac:dyDescent="0.2">
      <c r="A262" s="4">
        <v>50</v>
      </c>
      <c r="B262" s="4">
        <v>0</v>
      </c>
      <c r="C262" s="4">
        <v>0</v>
      </c>
      <c r="D262" s="4">
        <v>1</v>
      </c>
      <c r="E262" s="4">
        <v>209</v>
      </c>
      <c r="F262" s="4">
        <f>ROUND(Source!W246,O262)</f>
        <v>0</v>
      </c>
      <c r="G262" s="4" t="s">
        <v>135</v>
      </c>
      <c r="H262" s="4" t="s">
        <v>136</v>
      </c>
      <c r="I262" s="4"/>
      <c r="J262" s="4"/>
      <c r="K262" s="4">
        <v>209</v>
      </c>
      <c r="L262" s="4">
        <v>15</v>
      </c>
      <c r="M262" s="4">
        <v>3</v>
      </c>
      <c r="N262" s="4" t="s">
        <v>0</v>
      </c>
      <c r="O262" s="4">
        <v>2</v>
      </c>
      <c r="P262" s="4"/>
    </row>
    <row r="263" spans="1:206" x14ac:dyDescent="0.2">
      <c r="A263" s="4">
        <v>50</v>
      </c>
      <c r="B263" s="4">
        <v>0</v>
      </c>
      <c r="C263" s="4">
        <v>0</v>
      </c>
      <c r="D263" s="4">
        <v>1</v>
      </c>
      <c r="E263" s="4">
        <v>210</v>
      </c>
      <c r="F263" s="4">
        <f>ROUND(Source!X246,O263)</f>
        <v>2515.7800000000002</v>
      </c>
      <c r="G263" s="4" t="s">
        <v>137</v>
      </c>
      <c r="H263" s="4" t="s">
        <v>138</v>
      </c>
      <c r="I263" s="4"/>
      <c r="J263" s="4"/>
      <c r="K263" s="4">
        <v>210</v>
      </c>
      <c r="L263" s="4">
        <v>16</v>
      </c>
      <c r="M263" s="4">
        <v>3</v>
      </c>
      <c r="N263" s="4" t="s">
        <v>0</v>
      </c>
      <c r="O263" s="4">
        <v>2</v>
      </c>
      <c r="P263" s="4"/>
    </row>
    <row r="264" spans="1:206" x14ac:dyDescent="0.2">
      <c r="A264" s="4">
        <v>50</v>
      </c>
      <c r="B264" s="4">
        <v>0</v>
      </c>
      <c r="C264" s="4">
        <v>0</v>
      </c>
      <c r="D264" s="4">
        <v>1</v>
      </c>
      <c r="E264" s="4">
        <v>211</v>
      </c>
      <c r="F264" s="4">
        <f>ROUND(Source!Y246,O264)</f>
        <v>359.4</v>
      </c>
      <c r="G264" s="4" t="s">
        <v>139</v>
      </c>
      <c r="H264" s="4" t="s">
        <v>140</v>
      </c>
      <c r="I264" s="4"/>
      <c r="J264" s="4"/>
      <c r="K264" s="4">
        <v>211</v>
      </c>
      <c r="L264" s="4">
        <v>17</v>
      </c>
      <c r="M264" s="4">
        <v>3</v>
      </c>
      <c r="N264" s="4" t="s">
        <v>0</v>
      </c>
      <c r="O264" s="4">
        <v>2</v>
      </c>
      <c r="P264" s="4"/>
    </row>
    <row r="265" spans="1:206" x14ac:dyDescent="0.2">
      <c r="A265" s="4">
        <v>50</v>
      </c>
      <c r="B265" s="4">
        <v>0</v>
      </c>
      <c r="C265" s="4">
        <v>0</v>
      </c>
      <c r="D265" s="4">
        <v>1</v>
      </c>
      <c r="E265" s="4">
        <v>224</v>
      </c>
      <c r="F265" s="4">
        <f>ROUND(Source!AR246,O265)</f>
        <v>6474.56</v>
      </c>
      <c r="G265" s="4" t="s">
        <v>141</v>
      </c>
      <c r="H265" s="4" t="s">
        <v>142</v>
      </c>
      <c r="I265" s="4"/>
      <c r="J265" s="4"/>
      <c r="K265" s="4">
        <v>224</v>
      </c>
      <c r="L265" s="4">
        <v>18</v>
      </c>
      <c r="M265" s="4">
        <v>3</v>
      </c>
      <c r="N265" s="4" t="s">
        <v>0</v>
      </c>
      <c r="O265" s="4">
        <v>2</v>
      </c>
      <c r="P265" s="4"/>
    </row>
    <row r="267" spans="1:206" x14ac:dyDescent="0.2">
      <c r="A267" s="1">
        <v>5</v>
      </c>
      <c r="B267" s="1">
        <v>1</v>
      </c>
      <c r="C267" s="1"/>
      <c r="D267" s="1">
        <f>ROW(A279)</f>
        <v>279</v>
      </c>
      <c r="E267" s="1"/>
      <c r="F267" s="1" t="s">
        <v>11</v>
      </c>
      <c r="G267" s="1" t="s">
        <v>144</v>
      </c>
      <c r="H267" s="1" t="s">
        <v>0</v>
      </c>
      <c r="I267" s="1">
        <v>0</v>
      </c>
      <c r="J267" s="1"/>
      <c r="K267" s="1">
        <v>0</v>
      </c>
      <c r="L267" s="1"/>
      <c r="M267" s="1"/>
      <c r="N267" s="1"/>
      <c r="O267" s="1"/>
      <c r="P267" s="1"/>
      <c r="Q267" s="1"/>
      <c r="R267" s="1"/>
      <c r="S267" s="1"/>
      <c r="T267" s="1"/>
      <c r="U267" s="1" t="s">
        <v>0</v>
      </c>
      <c r="V267" s="1">
        <v>0</v>
      </c>
      <c r="W267" s="1"/>
      <c r="X267" s="1"/>
      <c r="Y267" s="1"/>
      <c r="Z267" s="1"/>
      <c r="AA267" s="1"/>
      <c r="AB267" s="1" t="s">
        <v>0</v>
      </c>
      <c r="AC267" s="1" t="s">
        <v>0</v>
      </c>
      <c r="AD267" s="1" t="s">
        <v>0</v>
      </c>
      <c r="AE267" s="1" t="s">
        <v>0</v>
      </c>
      <c r="AF267" s="1" t="s">
        <v>0</v>
      </c>
      <c r="AG267" s="1" t="s">
        <v>0</v>
      </c>
      <c r="AH267" s="1"/>
      <c r="AI267" s="1"/>
      <c r="AJ267" s="1"/>
      <c r="AK267" s="1"/>
      <c r="AL267" s="1"/>
      <c r="AM267" s="1"/>
      <c r="AN267" s="1"/>
      <c r="AO267" s="1"/>
      <c r="AP267" s="1" t="s">
        <v>0</v>
      </c>
      <c r="AQ267" s="1" t="s">
        <v>0</v>
      </c>
      <c r="AR267" s="1" t="s">
        <v>0</v>
      </c>
      <c r="AS267" s="1"/>
      <c r="AT267" s="1"/>
      <c r="AU267" s="1"/>
      <c r="AV267" s="1"/>
      <c r="AW267" s="1"/>
      <c r="AX267" s="1"/>
      <c r="AY267" s="1"/>
      <c r="AZ267" s="1" t="s">
        <v>0</v>
      </c>
      <c r="BA267" s="1"/>
      <c r="BB267" s="1" t="s">
        <v>0</v>
      </c>
      <c r="BC267" s="1" t="s">
        <v>0</v>
      </c>
      <c r="BD267" s="1" t="s">
        <v>0</v>
      </c>
      <c r="BE267" s="1" t="s">
        <v>0</v>
      </c>
      <c r="BF267" s="1" t="s">
        <v>0</v>
      </c>
      <c r="BG267" s="1" t="s">
        <v>0</v>
      </c>
      <c r="BH267" s="1" t="s">
        <v>0</v>
      </c>
      <c r="BI267" s="1" t="s">
        <v>0</v>
      </c>
      <c r="BJ267" s="1" t="s">
        <v>0</v>
      </c>
      <c r="BK267" s="1" t="s">
        <v>0</v>
      </c>
      <c r="BL267" s="1" t="s">
        <v>0</v>
      </c>
      <c r="BM267" s="1" t="s">
        <v>0</v>
      </c>
      <c r="BN267" s="1" t="s">
        <v>0</v>
      </c>
      <c r="BO267" s="1" t="s">
        <v>0</v>
      </c>
      <c r="BP267" s="1" t="s">
        <v>0</v>
      </c>
      <c r="BQ267" s="1"/>
      <c r="BR267" s="1"/>
      <c r="BS267" s="1"/>
      <c r="BT267" s="1"/>
      <c r="BU267" s="1"/>
      <c r="BV267" s="1"/>
      <c r="BW267" s="1"/>
      <c r="BX267" s="1">
        <v>0</v>
      </c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>
        <v>0</v>
      </c>
    </row>
    <row r="269" spans="1:206" x14ac:dyDescent="0.2">
      <c r="A269" s="2">
        <v>52</v>
      </c>
      <c r="B269" s="2">
        <f t="shared" ref="B269:G269" si="145">B279</f>
        <v>1</v>
      </c>
      <c r="C269" s="2">
        <f t="shared" si="145"/>
        <v>5</v>
      </c>
      <c r="D269" s="2">
        <f t="shared" si="145"/>
        <v>267</v>
      </c>
      <c r="E269" s="2">
        <f t="shared" si="145"/>
        <v>0</v>
      </c>
      <c r="F269" s="2" t="str">
        <f t="shared" si="145"/>
        <v>Новый подраздел</v>
      </c>
      <c r="G269" s="2" t="str">
        <f t="shared" si="145"/>
        <v>Ремонтные работы</v>
      </c>
      <c r="H269" s="2"/>
      <c r="I269" s="2"/>
      <c r="J269" s="2"/>
      <c r="K269" s="2"/>
      <c r="L269" s="2"/>
      <c r="M269" s="2"/>
      <c r="N269" s="2"/>
      <c r="O269" s="2">
        <f t="shared" ref="O269:AT269" si="146">O279</f>
        <v>116721.2</v>
      </c>
      <c r="P269" s="2">
        <f t="shared" si="146"/>
        <v>91774.96</v>
      </c>
      <c r="Q269" s="2">
        <f t="shared" si="146"/>
        <v>572.17999999999995</v>
      </c>
      <c r="R269" s="2">
        <f t="shared" si="146"/>
        <v>207.82</v>
      </c>
      <c r="S269" s="2">
        <f t="shared" si="146"/>
        <v>24374.06</v>
      </c>
      <c r="T269" s="2">
        <f t="shared" si="146"/>
        <v>0</v>
      </c>
      <c r="U269" s="2">
        <f t="shared" si="146"/>
        <v>126.837694</v>
      </c>
      <c r="V269" s="2">
        <f t="shared" si="146"/>
        <v>0</v>
      </c>
      <c r="W269" s="2">
        <f t="shared" si="146"/>
        <v>0</v>
      </c>
      <c r="X269" s="2">
        <f t="shared" si="146"/>
        <v>17061.849999999999</v>
      </c>
      <c r="Y269" s="2">
        <f t="shared" si="146"/>
        <v>2437.41</v>
      </c>
      <c r="Z269" s="2">
        <f t="shared" si="146"/>
        <v>0</v>
      </c>
      <c r="AA269" s="2">
        <f t="shared" si="146"/>
        <v>0</v>
      </c>
      <c r="AB269" s="2">
        <f t="shared" si="146"/>
        <v>116721.2</v>
      </c>
      <c r="AC269" s="2">
        <f t="shared" si="146"/>
        <v>91774.96</v>
      </c>
      <c r="AD269" s="2">
        <f t="shared" si="146"/>
        <v>572.17999999999995</v>
      </c>
      <c r="AE269" s="2">
        <f t="shared" si="146"/>
        <v>207.82</v>
      </c>
      <c r="AF269" s="2">
        <f t="shared" si="146"/>
        <v>24374.06</v>
      </c>
      <c r="AG269" s="2">
        <f t="shared" si="146"/>
        <v>0</v>
      </c>
      <c r="AH269" s="2">
        <f t="shared" si="146"/>
        <v>126.837694</v>
      </c>
      <c r="AI269" s="2">
        <f t="shared" si="146"/>
        <v>0</v>
      </c>
      <c r="AJ269" s="2">
        <f t="shared" si="146"/>
        <v>0</v>
      </c>
      <c r="AK269" s="2">
        <f t="shared" si="146"/>
        <v>17061.849999999999</v>
      </c>
      <c r="AL269" s="2">
        <f t="shared" si="146"/>
        <v>2437.41</v>
      </c>
      <c r="AM269" s="2">
        <f t="shared" si="146"/>
        <v>0</v>
      </c>
      <c r="AN269" s="2">
        <f t="shared" si="146"/>
        <v>0</v>
      </c>
      <c r="AO269" s="2">
        <f t="shared" si="146"/>
        <v>0</v>
      </c>
      <c r="AP269" s="2">
        <f t="shared" si="146"/>
        <v>0</v>
      </c>
      <c r="AQ269" s="2">
        <f t="shared" si="146"/>
        <v>0</v>
      </c>
      <c r="AR269" s="2">
        <f t="shared" si="146"/>
        <v>136444.91</v>
      </c>
      <c r="AS269" s="2">
        <f t="shared" si="146"/>
        <v>0</v>
      </c>
      <c r="AT269" s="2">
        <f t="shared" si="146"/>
        <v>0</v>
      </c>
      <c r="AU269" s="2">
        <f t="shared" ref="AU269:BZ269" si="147">AU279</f>
        <v>136444.91</v>
      </c>
      <c r="AV269" s="2">
        <f t="shared" si="147"/>
        <v>91774.96</v>
      </c>
      <c r="AW269" s="2">
        <f t="shared" si="147"/>
        <v>91774.96</v>
      </c>
      <c r="AX269" s="2">
        <f t="shared" si="147"/>
        <v>0</v>
      </c>
      <c r="AY269" s="2">
        <f t="shared" si="147"/>
        <v>91774.96</v>
      </c>
      <c r="AZ269" s="2">
        <f t="shared" si="147"/>
        <v>0</v>
      </c>
      <c r="BA269" s="2">
        <f t="shared" si="147"/>
        <v>0</v>
      </c>
      <c r="BB269" s="2">
        <f t="shared" si="147"/>
        <v>0</v>
      </c>
      <c r="BC269" s="2">
        <f t="shared" si="147"/>
        <v>0</v>
      </c>
      <c r="BD269" s="2">
        <f t="shared" si="147"/>
        <v>0</v>
      </c>
      <c r="BE269" s="2">
        <f t="shared" si="147"/>
        <v>136444.91</v>
      </c>
      <c r="BF269" s="2">
        <f t="shared" si="147"/>
        <v>0</v>
      </c>
      <c r="BG269" s="2">
        <f t="shared" si="147"/>
        <v>0</v>
      </c>
      <c r="BH269" s="2">
        <f t="shared" si="147"/>
        <v>136444.91</v>
      </c>
      <c r="BI269" s="2">
        <f t="shared" si="147"/>
        <v>91774.96</v>
      </c>
      <c r="BJ269" s="2">
        <f t="shared" si="147"/>
        <v>91774.96</v>
      </c>
      <c r="BK269" s="2">
        <f t="shared" si="147"/>
        <v>0</v>
      </c>
      <c r="BL269" s="2">
        <f t="shared" si="147"/>
        <v>91774.96</v>
      </c>
      <c r="BM269" s="2">
        <f t="shared" si="147"/>
        <v>0</v>
      </c>
      <c r="BN269" s="2">
        <f t="shared" si="147"/>
        <v>0</v>
      </c>
      <c r="BO269" s="3">
        <f t="shared" si="147"/>
        <v>0</v>
      </c>
      <c r="BP269" s="3">
        <f t="shared" si="147"/>
        <v>0</v>
      </c>
      <c r="BQ269" s="3">
        <f t="shared" si="147"/>
        <v>0</v>
      </c>
      <c r="BR269" s="3">
        <f t="shared" si="147"/>
        <v>0</v>
      </c>
      <c r="BS269" s="3">
        <f t="shared" si="147"/>
        <v>0</v>
      </c>
      <c r="BT269" s="3">
        <f t="shared" si="147"/>
        <v>0</v>
      </c>
      <c r="BU269" s="3">
        <f t="shared" si="147"/>
        <v>0</v>
      </c>
      <c r="BV269" s="3">
        <f t="shared" si="147"/>
        <v>0</v>
      </c>
      <c r="BW269" s="3">
        <f t="shared" si="147"/>
        <v>0</v>
      </c>
      <c r="BX269" s="3">
        <f t="shared" si="147"/>
        <v>0</v>
      </c>
      <c r="BY269" s="3">
        <f t="shared" si="147"/>
        <v>0</v>
      </c>
      <c r="BZ269" s="3">
        <f t="shared" si="147"/>
        <v>0</v>
      </c>
      <c r="CA269" s="3">
        <f t="shared" ref="CA269:DF269" si="148">CA279</f>
        <v>0</v>
      </c>
      <c r="CB269" s="3">
        <f t="shared" si="148"/>
        <v>0</v>
      </c>
      <c r="CC269" s="3">
        <f t="shared" si="148"/>
        <v>0</v>
      </c>
      <c r="CD269" s="3">
        <f t="shared" si="148"/>
        <v>0</v>
      </c>
      <c r="CE269" s="3">
        <f t="shared" si="148"/>
        <v>0</v>
      </c>
      <c r="CF269" s="3">
        <f t="shared" si="148"/>
        <v>0</v>
      </c>
      <c r="CG269" s="3">
        <f t="shared" si="148"/>
        <v>0</v>
      </c>
      <c r="CH269" s="3">
        <f t="shared" si="148"/>
        <v>0</v>
      </c>
      <c r="CI269" s="3">
        <f t="shared" si="148"/>
        <v>0</v>
      </c>
      <c r="CJ269" s="3">
        <f t="shared" si="148"/>
        <v>0</v>
      </c>
      <c r="CK269" s="3">
        <f t="shared" si="148"/>
        <v>0</v>
      </c>
      <c r="CL269" s="3">
        <f t="shared" si="148"/>
        <v>0</v>
      </c>
      <c r="CM269" s="3">
        <f t="shared" si="148"/>
        <v>0</v>
      </c>
      <c r="CN269" s="3">
        <f t="shared" si="148"/>
        <v>0</v>
      </c>
      <c r="CO269" s="3">
        <f t="shared" si="148"/>
        <v>0</v>
      </c>
      <c r="CP269" s="3">
        <f t="shared" si="148"/>
        <v>0</v>
      </c>
      <c r="CQ269" s="3">
        <f t="shared" si="148"/>
        <v>0</v>
      </c>
      <c r="CR269" s="3">
        <f t="shared" si="148"/>
        <v>0</v>
      </c>
      <c r="CS269" s="3">
        <f t="shared" si="148"/>
        <v>0</v>
      </c>
      <c r="CT269" s="3">
        <f t="shared" si="148"/>
        <v>0</v>
      </c>
      <c r="CU269" s="3">
        <f t="shared" si="148"/>
        <v>0</v>
      </c>
      <c r="CV269" s="3">
        <f t="shared" si="148"/>
        <v>0</v>
      </c>
      <c r="CW269" s="3">
        <f t="shared" si="148"/>
        <v>0</v>
      </c>
      <c r="CX269" s="3">
        <f t="shared" si="148"/>
        <v>0</v>
      </c>
      <c r="CY269" s="3">
        <f t="shared" si="148"/>
        <v>0</v>
      </c>
      <c r="CZ269" s="3">
        <f t="shared" si="148"/>
        <v>0</v>
      </c>
      <c r="DA269" s="3">
        <f t="shared" si="148"/>
        <v>0</v>
      </c>
      <c r="DB269" s="3">
        <f t="shared" si="148"/>
        <v>0</v>
      </c>
      <c r="DC269" s="3">
        <f t="shared" si="148"/>
        <v>0</v>
      </c>
      <c r="DD269" s="3">
        <f t="shared" si="148"/>
        <v>0</v>
      </c>
      <c r="DE269" s="3">
        <f t="shared" si="148"/>
        <v>0</v>
      </c>
      <c r="DF269" s="3">
        <f t="shared" si="148"/>
        <v>0</v>
      </c>
      <c r="DG269" s="3">
        <f t="shared" ref="DG269:DN269" si="149">DG279</f>
        <v>0</v>
      </c>
      <c r="DH269" s="3">
        <f t="shared" si="149"/>
        <v>0</v>
      </c>
      <c r="DI269" s="3">
        <f t="shared" si="149"/>
        <v>0</v>
      </c>
      <c r="DJ269" s="3">
        <f t="shared" si="149"/>
        <v>0</v>
      </c>
      <c r="DK269" s="3">
        <f t="shared" si="149"/>
        <v>0</v>
      </c>
      <c r="DL269" s="3">
        <f t="shared" si="149"/>
        <v>0</v>
      </c>
      <c r="DM269" s="3">
        <f t="shared" si="149"/>
        <v>0</v>
      </c>
      <c r="DN269" s="3">
        <f t="shared" si="149"/>
        <v>0</v>
      </c>
    </row>
    <row r="271" spans="1:206" x14ac:dyDescent="0.2">
      <c r="A271">
        <v>17</v>
      </c>
      <c r="B271">
        <v>1</v>
      </c>
      <c r="C271">
        <f>ROW(SmtRes!A146)</f>
        <v>146</v>
      </c>
      <c r="D271">
        <f>ROW(EtalonRes!A145)</f>
        <v>145</v>
      </c>
      <c r="E271" t="s">
        <v>13</v>
      </c>
      <c r="F271" t="s">
        <v>184</v>
      </c>
      <c r="G271" t="s">
        <v>185</v>
      </c>
      <c r="H271" t="s">
        <v>28</v>
      </c>
      <c r="I271">
        <f>ROUND(13.5/100,9)</f>
        <v>0.13500000000000001</v>
      </c>
      <c r="J271">
        <v>0</v>
      </c>
      <c r="O271">
        <f t="shared" ref="O271:O277" si="150">ROUND(CP271+GX271,2)</f>
        <v>4439.3900000000003</v>
      </c>
      <c r="P271">
        <f t="shared" ref="P271:P277" si="151">ROUND(CQ271*I271,2)</f>
        <v>3442.08</v>
      </c>
      <c r="Q271">
        <f t="shared" ref="Q271:Q277" si="152">ROUND(CR271*I271,2)</f>
        <v>24.97</v>
      </c>
      <c r="R271">
        <f t="shared" ref="R271:R277" si="153">ROUND(CS271*I271,2)</f>
        <v>9.5399999999999991</v>
      </c>
      <c r="S271">
        <f t="shared" ref="S271:S277" si="154">ROUND(CT271*I271,2)</f>
        <v>972.34</v>
      </c>
      <c r="T271">
        <f t="shared" ref="T271:T277" si="155">ROUND(CU271*I271,2)</f>
        <v>0</v>
      </c>
      <c r="U271">
        <f t="shared" ref="U271:U277" si="156">CV271*I271</f>
        <v>5.1259500000000005</v>
      </c>
      <c r="V271">
        <f t="shared" ref="V271:V277" si="157">CW271*I271</f>
        <v>0</v>
      </c>
      <c r="W271">
        <f t="shared" ref="W271:W277" si="158">ROUND(CX271*I271,2)</f>
        <v>0</v>
      </c>
      <c r="X271">
        <f t="shared" ref="X271:Y277" si="159">ROUND(CY271,2)</f>
        <v>680.64</v>
      </c>
      <c r="Y271">
        <f t="shared" si="159"/>
        <v>97.23</v>
      </c>
      <c r="AA271">
        <v>31140108</v>
      </c>
      <c r="AB271">
        <f t="shared" ref="AB271:AB277" si="160">ROUND((AC271+AD271+AF271)+GT271,6)</f>
        <v>32884.370000000003</v>
      </c>
      <c r="AC271">
        <f t="shared" ref="AC271:AC277" si="161">ROUND((ES271),6)</f>
        <v>25496.9</v>
      </c>
      <c r="AD271">
        <f t="shared" ref="AD271:AD277" si="162">ROUND((((ET271)-(EU271))+AE271),6)</f>
        <v>184.96</v>
      </c>
      <c r="AE271">
        <f t="shared" ref="AE271:AF277" si="163">ROUND((EU271),6)</f>
        <v>70.66</v>
      </c>
      <c r="AF271">
        <f t="shared" si="163"/>
        <v>7202.51</v>
      </c>
      <c r="AG271">
        <f t="shared" ref="AG271:AG277" si="164">ROUND((AP271),6)</f>
        <v>0</v>
      </c>
      <c r="AH271">
        <f t="shared" ref="AH271:AI277" si="165">(EW271)</f>
        <v>37.97</v>
      </c>
      <c r="AI271">
        <f t="shared" si="165"/>
        <v>0</v>
      </c>
      <c r="AJ271">
        <f t="shared" ref="AJ271:AJ277" si="166">ROUND((AS271),6)</f>
        <v>0</v>
      </c>
      <c r="AK271">
        <v>32884.370000000003</v>
      </c>
      <c r="AL271">
        <v>25496.9</v>
      </c>
      <c r="AM271">
        <v>184.96</v>
      </c>
      <c r="AN271">
        <v>70.66</v>
      </c>
      <c r="AO271">
        <v>7202.51</v>
      </c>
      <c r="AP271">
        <v>0</v>
      </c>
      <c r="AQ271">
        <v>37.97</v>
      </c>
      <c r="AR271">
        <v>0</v>
      </c>
      <c r="AS271">
        <v>0</v>
      </c>
      <c r="AT271">
        <v>70</v>
      </c>
      <c r="AU271">
        <v>10</v>
      </c>
      <c r="AV271">
        <v>1</v>
      </c>
      <c r="AW271">
        <v>1</v>
      </c>
      <c r="AZ271">
        <v>1</v>
      </c>
      <c r="BA271">
        <v>1</v>
      </c>
      <c r="BB271">
        <v>1</v>
      </c>
      <c r="BC271">
        <v>1</v>
      </c>
      <c r="BD271" t="s">
        <v>0</v>
      </c>
      <c r="BE271" t="s">
        <v>0</v>
      </c>
      <c r="BF271" t="s">
        <v>0</v>
      </c>
      <c r="BG271" t="s">
        <v>0</v>
      </c>
      <c r="BH271">
        <v>0</v>
      </c>
      <c r="BI271">
        <v>4</v>
      </c>
      <c r="BJ271" t="s">
        <v>186</v>
      </c>
      <c r="BM271">
        <v>0</v>
      </c>
      <c r="BN271">
        <v>0</v>
      </c>
      <c r="BO271" t="s">
        <v>0</v>
      </c>
      <c r="BP271">
        <v>0</v>
      </c>
      <c r="BQ271">
        <v>1</v>
      </c>
      <c r="BR271">
        <v>0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 t="s">
        <v>0</v>
      </c>
      <c r="BZ271">
        <v>70</v>
      </c>
      <c r="CA271">
        <v>10</v>
      </c>
      <c r="CF271">
        <v>0</v>
      </c>
      <c r="CG271">
        <v>0</v>
      </c>
      <c r="CM271">
        <v>0</v>
      </c>
      <c r="CN271" t="s">
        <v>0</v>
      </c>
      <c r="CO271">
        <v>0</v>
      </c>
      <c r="CP271">
        <f t="shared" ref="CP271:CP277" si="167">(P271+Q271+S271)</f>
        <v>4439.3899999999994</v>
      </c>
      <c r="CQ271">
        <f t="shared" ref="CQ271:CQ277" si="168">(AC271*BC271*AW271)</f>
        <v>25496.9</v>
      </c>
      <c r="CR271">
        <f t="shared" ref="CR271:CR277" si="169">((((ET271)*BB271-(EU271)*BS271)+AE271*BS271)*AV271)</f>
        <v>184.96</v>
      </c>
      <c r="CS271">
        <f t="shared" ref="CS271:CS277" si="170">(AE271*BS271*AV271)</f>
        <v>70.66</v>
      </c>
      <c r="CT271">
        <f t="shared" ref="CT271:CT277" si="171">(AF271*BA271*AV271)</f>
        <v>7202.51</v>
      </c>
      <c r="CU271">
        <f t="shared" ref="CU271:CU277" si="172">AG271</f>
        <v>0</v>
      </c>
      <c r="CV271">
        <f t="shared" ref="CV271:CV277" si="173">(AH271*AV271)</f>
        <v>37.97</v>
      </c>
      <c r="CW271">
        <f t="shared" ref="CW271:CX277" si="174">AI271</f>
        <v>0</v>
      </c>
      <c r="CX271">
        <f t="shared" si="174"/>
        <v>0</v>
      </c>
      <c r="CY271">
        <f t="shared" ref="CY271:CY277" si="175">((S271*BZ271)/100)</f>
        <v>680.63800000000003</v>
      </c>
      <c r="CZ271">
        <f t="shared" ref="CZ271:CZ277" si="176">((S271*CA271)/100)</f>
        <v>97.233999999999995</v>
      </c>
      <c r="DC271" t="s">
        <v>0</v>
      </c>
      <c r="DD271" t="s">
        <v>0</v>
      </c>
      <c r="DE271" t="s">
        <v>0</v>
      </c>
      <c r="DF271" t="s">
        <v>0</v>
      </c>
      <c r="DG271" t="s">
        <v>0</v>
      </c>
      <c r="DH271" t="s">
        <v>0</v>
      </c>
      <c r="DI271" t="s">
        <v>0</v>
      </c>
      <c r="DJ271" t="s">
        <v>0</v>
      </c>
      <c r="DK271" t="s">
        <v>0</v>
      </c>
      <c r="DL271" t="s">
        <v>0</v>
      </c>
      <c r="DM271" t="s">
        <v>0</v>
      </c>
      <c r="DN271">
        <v>0</v>
      </c>
      <c r="DO271">
        <v>0</v>
      </c>
      <c r="DP271">
        <v>1</v>
      </c>
      <c r="DQ271">
        <v>1</v>
      </c>
      <c r="DU271">
        <v>1005</v>
      </c>
      <c r="DV271" t="s">
        <v>28</v>
      </c>
      <c r="DW271" t="s">
        <v>28</v>
      </c>
      <c r="DX271">
        <v>100</v>
      </c>
      <c r="EE271">
        <v>30895129</v>
      </c>
      <c r="EF271">
        <v>1</v>
      </c>
      <c r="EG271" t="s">
        <v>18</v>
      </c>
      <c r="EH271">
        <v>0</v>
      </c>
      <c r="EI271" t="s">
        <v>0</v>
      </c>
      <c r="EJ271">
        <v>4</v>
      </c>
      <c r="EK271">
        <v>0</v>
      </c>
      <c r="EL271" t="s">
        <v>19</v>
      </c>
      <c r="EM271" t="s">
        <v>20</v>
      </c>
      <c r="EO271" t="s">
        <v>0</v>
      </c>
      <c r="EQ271">
        <v>0</v>
      </c>
      <c r="ER271">
        <v>32884.370000000003</v>
      </c>
      <c r="ES271">
        <v>25496.9</v>
      </c>
      <c r="ET271">
        <v>184.96</v>
      </c>
      <c r="EU271">
        <v>70.66</v>
      </c>
      <c r="EV271">
        <v>7202.51</v>
      </c>
      <c r="EW271">
        <v>37.97</v>
      </c>
      <c r="EX271">
        <v>0</v>
      </c>
      <c r="EY271">
        <v>0</v>
      </c>
      <c r="FQ271">
        <v>0</v>
      </c>
      <c r="FR271">
        <f t="shared" ref="FR271:FR277" si="177">ROUND(IF(AND(BH271=3,BI271=3),P271,0),2)</f>
        <v>0</v>
      </c>
      <c r="FS271">
        <v>0</v>
      </c>
      <c r="FX271">
        <v>70</v>
      </c>
      <c r="FY271">
        <v>10</v>
      </c>
      <c r="GA271" t="s">
        <v>0</v>
      </c>
      <c r="GD271">
        <v>0</v>
      </c>
      <c r="GF271">
        <v>-1628538930</v>
      </c>
      <c r="GG271">
        <v>2</v>
      </c>
      <c r="GH271">
        <v>1</v>
      </c>
      <c r="GI271">
        <v>-2</v>
      </c>
      <c r="GJ271">
        <v>0</v>
      </c>
      <c r="GK271">
        <f>ROUND(R271*(R12)/100,2)</f>
        <v>10.3</v>
      </c>
      <c r="GL271">
        <f t="shared" ref="GL271:GL277" si="178">ROUND(IF(AND(BH271=3,BI271=3,FS271&lt;&gt;0),P271,0),2)</f>
        <v>0</v>
      </c>
      <c r="GM271">
        <f t="shared" ref="GM271:GM277" si="179">O271+X271+Y271+GK271</f>
        <v>5227.5600000000004</v>
      </c>
      <c r="GN271">
        <f t="shared" ref="GN271:GN277" si="180">ROUND(IF(OR(BI271=0,BI271=1),O271+X271+Y271+GK271-GX271,0),2)</f>
        <v>0</v>
      </c>
      <c r="GO271">
        <f t="shared" ref="GO271:GO277" si="181">ROUND(IF(BI271=2,O271+X271+Y271+GK271-GX271,0),2)</f>
        <v>0</v>
      </c>
      <c r="GP271">
        <f t="shared" ref="GP271:GP277" si="182">ROUND(IF(BI271=4,O271+X271+Y271+GK271,GX271),2)</f>
        <v>5227.5600000000004</v>
      </c>
      <c r="GT271">
        <v>0</v>
      </c>
      <c r="GU271">
        <v>1</v>
      </c>
      <c r="GV271">
        <v>0</v>
      </c>
      <c r="GW271">
        <v>0</v>
      </c>
      <c r="GX271">
        <f t="shared" ref="GX271:GX277" si="183">ROUND(GT271*GU271*I271,2)</f>
        <v>0</v>
      </c>
    </row>
    <row r="272" spans="1:206" x14ac:dyDescent="0.2">
      <c r="A272">
        <v>17</v>
      </c>
      <c r="B272">
        <v>1</v>
      </c>
      <c r="C272">
        <f>ROW(SmtRes!A154)</f>
        <v>154</v>
      </c>
      <c r="D272">
        <f>ROW(EtalonRes!A153)</f>
        <v>153</v>
      </c>
      <c r="E272" t="s">
        <v>21</v>
      </c>
      <c r="F272" t="s">
        <v>187</v>
      </c>
      <c r="G272" t="s">
        <v>188</v>
      </c>
      <c r="H272" t="s">
        <v>28</v>
      </c>
      <c r="I272">
        <f>ROUND(145/100,9)</f>
        <v>1.45</v>
      </c>
      <c r="J272">
        <v>0</v>
      </c>
      <c r="O272">
        <f t="shared" si="150"/>
        <v>93967.72</v>
      </c>
      <c r="P272">
        <f t="shared" si="151"/>
        <v>76862.69</v>
      </c>
      <c r="Q272">
        <f t="shared" si="152"/>
        <v>534.46</v>
      </c>
      <c r="R272">
        <f t="shared" si="153"/>
        <v>196.58</v>
      </c>
      <c r="S272">
        <f t="shared" si="154"/>
        <v>16570.57</v>
      </c>
      <c r="T272">
        <f t="shared" si="155"/>
        <v>0</v>
      </c>
      <c r="U272">
        <f t="shared" si="156"/>
        <v>87.057999999999993</v>
      </c>
      <c r="V272">
        <f t="shared" si="157"/>
        <v>0</v>
      </c>
      <c r="W272">
        <f t="shared" si="158"/>
        <v>0</v>
      </c>
      <c r="X272">
        <f t="shared" si="159"/>
        <v>11599.4</v>
      </c>
      <c r="Y272">
        <f t="shared" si="159"/>
        <v>1657.06</v>
      </c>
      <c r="AA272">
        <v>31140108</v>
      </c>
      <c r="AB272">
        <f t="shared" si="160"/>
        <v>64805.32</v>
      </c>
      <c r="AC272">
        <f t="shared" si="161"/>
        <v>53008.75</v>
      </c>
      <c r="AD272">
        <f t="shared" si="162"/>
        <v>368.59</v>
      </c>
      <c r="AE272">
        <f t="shared" si="163"/>
        <v>135.57</v>
      </c>
      <c r="AF272">
        <f t="shared" si="163"/>
        <v>11427.98</v>
      </c>
      <c r="AG272">
        <f t="shared" si="164"/>
        <v>0</v>
      </c>
      <c r="AH272">
        <f t="shared" si="165"/>
        <v>60.04</v>
      </c>
      <c r="AI272">
        <f t="shared" si="165"/>
        <v>0</v>
      </c>
      <c r="AJ272">
        <f t="shared" si="166"/>
        <v>0</v>
      </c>
      <c r="AK272">
        <v>64805.32</v>
      </c>
      <c r="AL272">
        <v>53008.75</v>
      </c>
      <c r="AM272">
        <v>368.59</v>
      </c>
      <c r="AN272">
        <v>135.57</v>
      </c>
      <c r="AO272">
        <v>11427.98</v>
      </c>
      <c r="AP272">
        <v>0</v>
      </c>
      <c r="AQ272">
        <v>60.04</v>
      </c>
      <c r="AR272">
        <v>0</v>
      </c>
      <c r="AS272">
        <v>0</v>
      </c>
      <c r="AT272">
        <v>70</v>
      </c>
      <c r="AU272">
        <v>10</v>
      </c>
      <c r="AV272">
        <v>1</v>
      </c>
      <c r="AW272">
        <v>1</v>
      </c>
      <c r="AZ272">
        <v>1</v>
      </c>
      <c r="BA272">
        <v>1</v>
      </c>
      <c r="BB272">
        <v>1</v>
      </c>
      <c r="BC272">
        <v>1</v>
      </c>
      <c r="BD272" t="s">
        <v>0</v>
      </c>
      <c r="BE272" t="s">
        <v>0</v>
      </c>
      <c r="BF272" t="s">
        <v>0</v>
      </c>
      <c r="BG272" t="s">
        <v>0</v>
      </c>
      <c r="BH272">
        <v>0</v>
      </c>
      <c r="BI272">
        <v>4</v>
      </c>
      <c r="BJ272" t="s">
        <v>189</v>
      </c>
      <c r="BM272">
        <v>0</v>
      </c>
      <c r="BN272">
        <v>0</v>
      </c>
      <c r="BO272" t="s">
        <v>0</v>
      </c>
      <c r="BP272">
        <v>0</v>
      </c>
      <c r="BQ272">
        <v>1</v>
      </c>
      <c r="BR272">
        <v>0</v>
      </c>
      <c r="BS272">
        <v>1</v>
      </c>
      <c r="BT272">
        <v>1</v>
      </c>
      <c r="BU272">
        <v>1</v>
      </c>
      <c r="BV272">
        <v>1</v>
      </c>
      <c r="BW272">
        <v>1</v>
      </c>
      <c r="BX272">
        <v>1</v>
      </c>
      <c r="BY272" t="s">
        <v>0</v>
      </c>
      <c r="BZ272">
        <v>70</v>
      </c>
      <c r="CA272">
        <v>10</v>
      </c>
      <c r="CF272">
        <v>0</v>
      </c>
      <c r="CG272">
        <v>0</v>
      </c>
      <c r="CM272">
        <v>0</v>
      </c>
      <c r="CN272" t="s">
        <v>0</v>
      </c>
      <c r="CO272">
        <v>0</v>
      </c>
      <c r="CP272">
        <f t="shared" si="167"/>
        <v>93967.72</v>
      </c>
      <c r="CQ272">
        <f t="shared" si="168"/>
        <v>53008.75</v>
      </c>
      <c r="CR272">
        <f t="shared" si="169"/>
        <v>368.59</v>
      </c>
      <c r="CS272">
        <f t="shared" si="170"/>
        <v>135.57</v>
      </c>
      <c r="CT272">
        <f t="shared" si="171"/>
        <v>11427.98</v>
      </c>
      <c r="CU272">
        <f t="shared" si="172"/>
        <v>0</v>
      </c>
      <c r="CV272">
        <f t="shared" si="173"/>
        <v>60.04</v>
      </c>
      <c r="CW272">
        <f t="shared" si="174"/>
        <v>0</v>
      </c>
      <c r="CX272">
        <f t="shared" si="174"/>
        <v>0</v>
      </c>
      <c r="CY272">
        <f t="shared" si="175"/>
        <v>11599.398999999999</v>
      </c>
      <c r="CZ272">
        <f t="shared" si="176"/>
        <v>1657.057</v>
      </c>
      <c r="DC272" t="s">
        <v>0</v>
      </c>
      <c r="DD272" t="s">
        <v>0</v>
      </c>
      <c r="DE272" t="s">
        <v>0</v>
      </c>
      <c r="DF272" t="s">
        <v>0</v>
      </c>
      <c r="DG272" t="s">
        <v>0</v>
      </c>
      <c r="DH272" t="s">
        <v>0</v>
      </c>
      <c r="DI272" t="s">
        <v>0</v>
      </c>
      <c r="DJ272" t="s">
        <v>0</v>
      </c>
      <c r="DK272" t="s">
        <v>0</v>
      </c>
      <c r="DL272" t="s">
        <v>0</v>
      </c>
      <c r="DM272" t="s">
        <v>0</v>
      </c>
      <c r="DN272">
        <v>0</v>
      </c>
      <c r="DO272">
        <v>0</v>
      </c>
      <c r="DP272">
        <v>1</v>
      </c>
      <c r="DQ272">
        <v>1</v>
      </c>
      <c r="DU272">
        <v>1005</v>
      </c>
      <c r="DV272" t="s">
        <v>28</v>
      </c>
      <c r="DW272" t="s">
        <v>28</v>
      </c>
      <c r="DX272">
        <v>100</v>
      </c>
      <c r="EE272">
        <v>30895129</v>
      </c>
      <c r="EF272">
        <v>1</v>
      </c>
      <c r="EG272" t="s">
        <v>18</v>
      </c>
      <c r="EH272">
        <v>0</v>
      </c>
      <c r="EI272" t="s">
        <v>0</v>
      </c>
      <c r="EJ272">
        <v>4</v>
      </c>
      <c r="EK272">
        <v>0</v>
      </c>
      <c r="EL272" t="s">
        <v>19</v>
      </c>
      <c r="EM272" t="s">
        <v>20</v>
      </c>
      <c r="EO272" t="s">
        <v>0</v>
      </c>
      <c r="EQ272">
        <v>0</v>
      </c>
      <c r="ER272">
        <v>64805.32</v>
      </c>
      <c r="ES272">
        <v>53008.75</v>
      </c>
      <c r="ET272">
        <v>368.59</v>
      </c>
      <c r="EU272">
        <v>135.57</v>
      </c>
      <c r="EV272">
        <v>11427.98</v>
      </c>
      <c r="EW272">
        <v>60.04</v>
      </c>
      <c r="EX272">
        <v>0</v>
      </c>
      <c r="EY272">
        <v>0</v>
      </c>
      <c r="FQ272">
        <v>0</v>
      </c>
      <c r="FR272">
        <f t="shared" si="177"/>
        <v>0</v>
      </c>
      <c r="FS272">
        <v>0</v>
      </c>
      <c r="FX272">
        <v>70</v>
      </c>
      <c r="FY272">
        <v>10</v>
      </c>
      <c r="GA272" t="s">
        <v>0</v>
      </c>
      <c r="GD272">
        <v>0</v>
      </c>
      <c r="GF272">
        <v>-1667308904</v>
      </c>
      <c r="GG272">
        <v>2</v>
      </c>
      <c r="GH272">
        <v>1</v>
      </c>
      <c r="GI272">
        <v>-2</v>
      </c>
      <c r="GJ272">
        <v>0</v>
      </c>
      <c r="GK272">
        <f>ROUND(R272*(R12)/100,2)</f>
        <v>212.31</v>
      </c>
      <c r="GL272">
        <f t="shared" si="178"/>
        <v>0</v>
      </c>
      <c r="GM272">
        <f t="shared" si="179"/>
        <v>107436.48999999999</v>
      </c>
      <c r="GN272">
        <f t="shared" si="180"/>
        <v>0</v>
      </c>
      <c r="GO272">
        <f t="shared" si="181"/>
        <v>0</v>
      </c>
      <c r="GP272">
        <f t="shared" si="182"/>
        <v>107436.49</v>
      </c>
      <c r="GT272">
        <v>0</v>
      </c>
      <c r="GU272">
        <v>1</v>
      </c>
      <c r="GV272">
        <v>0</v>
      </c>
      <c r="GW272">
        <v>0</v>
      </c>
      <c r="GX272">
        <f t="shared" si="183"/>
        <v>0</v>
      </c>
    </row>
    <row r="273" spans="1:206" x14ac:dyDescent="0.2">
      <c r="A273">
        <v>17</v>
      </c>
      <c r="B273">
        <v>1</v>
      </c>
      <c r="C273">
        <f>ROW(SmtRes!A157)</f>
        <v>157</v>
      </c>
      <c r="D273">
        <f>ROW(EtalonRes!A156)</f>
        <v>156</v>
      </c>
      <c r="E273" t="s">
        <v>25</v>
      </c>
      <c r="F273" t="s">
        <v>190</v>
      </c>
      <c r="G273" t="s">
        <v>191</v>
      </c>
      <c r="H273" t="s">
        <v>61</v>
      </c>
      <c r="I273">
        <f>ROUND(90/100,9)</f>
        <v>0.9</v>
      </c>
      <c r="J273">
        <v>0</v>
      </c>
      <c r="O273">
        <f t="shared" si="150"/>
        <v>5546.37</v>
      </c>
      <c r="P273">
        <f t="shared" si="151"/>
        <v>3527.71</v>
      </c>
      <c r="Q273">
        <f t="shared" si="152"/>
        <v>0</v>
      </c>
      <c r="R273">
        <f t="shared" si="153"/>
        <v>0</v>
      </c>
      <c r="S273">
        <f t="shared" si="154"/>
        <v>2018.66</v>
      </c>
      <c r="T273">
        <f t="shared" si="155"/>
        <v>0</v>
      </c>
      <c r="U273">
        <f t="shared" si="156"/>
        <v>9.3060000000000009</v>
      </c>
      <c r="V273">
        <f t="shared" si="157"/>
        <v>0</v>
      </c>
      <c r="W273">
        <f t="shared" si="158"/>
        <v>0</v>
      </c>
      <c r="X273">
        <f t="shared" si="159"/>
        <v>1413.06</v>
      </c>
      <c r="Y273">
        <f t="shared" si="159"/>
        <v>201.87</v>
      </c>
      <c r="AA273">
        <v>31140108</v>
      </c>
      <c r="AB273">
        <f t="shared" si="160"/>
        <v>6162.63</v>
      </c>
      <c r="AC273">
        <f t="shared" si="161"/>
        <v>3919.68</v>
      </c>
      <c r="AD273">
        <f t="shared" si="162"/>
        <v>0</v>
      </c>
      <c r="AE273">
        <f t="shared" si="163"/>
        <v>0</v>
      </c>
      <c r="AF273">
        <f t="shared" si="163"/>
        <v>2242.9499999999998</v>
      </c>
      <c r="AG273">
        <f t="shared" si="164"/>
        <v>0</v>
      </c>
      <c r="AH273">
        <f t="shared" si="165"/>
        <v>10.34</v>
      </c>
      <c r="AI273">
        <f t="shared" si="165"/>
        <v>0</v>
      </c>
      <c r="AJ273">
        <f t="shared" si="166"/>
        <v>0</v>
      </c>
      <c r="AK273">
        <v>6162.63</v>
      </c>
      <c r="AL273">
        <v>3919.68</v>
      </c>
      <c r="AM273">
        <v>0</v>
      </c>
      <c r="AN273">
        <v>0</v>
      </c>
      <c r="AO273">
        <v>2242.9499999999998</v>
      </c>
      <c r="AP273">
        <v>0</v>
      </c>
      <c r="AQ273">
        <v>10.34</v>
      </c>
      <c r="AR273">
        <v>0</v>
      </c>
      <c r="AS273">
        <v>0</v>
      </c>
      <c r="AT273">
        <v>70</v>
      </c>
      <c r="AU273">
        <v>10</v>
      </c>
      <c r="AV273">
        <v>1</v>
      </c>
      <c r="AW273">
        <v>1</v>
      </c>
      <c r="AZ273">
        <v>1</v>
      </c>
      <c r="BA273">
        <v>1</v>
      </c>
      <c r="BB273">
        <v>1</v>
      </c>
      <c r="BC273">
        <v>1</v>
      </c>
      <c r="BD273" t="s">
        <v>0</v>
      </c>
      <c r="BE273" t="s">
        <v>0</v>
      </c>
      <c r="BF273" t="s">
        <v>0</v>
      </c>
      <c r="BG273" t="s">
        <v>0</v>
      </c>
      <c r="BH273">
        <v>0</v>
      </c>
      <c r="BI273">
        <v>4</v>
      </c>
      <c r="BJ273" t="s">
        <v>192</v>
      </c>
      <c r="BM273">
        <v>0</v>
      </c>
      <c r="BN273">
        <v>0</v>
      </c>
      <c r="BO273" t="s">
        <v>0</v>
      </c>
      <c r="BP273">
        <v>0</v>
      </c>
      <c r="BQ273">
        <v>1</v>
      </c>
      <c r="BR273">
        <v>0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 t="s">
        <v>0</v>
      </c>
      <c r="BZ273">
        <v>70</v>
      </c>
      <c r="CA273">
        <v>10</v>
      </c>
      <c r="CF273">
        <v>0</v>
      </c>
      <c r="CG273">
        <v>0</v>
      </c>
      <c r="CM273">
        <v>0</v>
      </c>
      <c r="CN273" t="s">
        <v>0</v>
      </c>
      <c r="CO273">
        <v>0</v>
      </c>
      <c r="CP273">
        <f t="shared" si="167"/>
        <v>5546.37</v>
      </c>
      <c r="CQ273">
        <f t="shared" si="168"/>
        <v>3919.68</v>
      </c>
      <c r="CR273">
        <f t="shared" si="169"/>
        <v>0</v>
      </c>
      <c r="CS273">
        <f t="shared" si="170"/>
        <v>0</v>
      </c>
      <c r="CT273">
        <f t="shared" si="171"/>
        <v>2242.9499999999998</v>
      </c>
      <c r="CU273">
        <f t="shared" si="172"/>
        <v>0</v>
      </c>
      <c r="CV273">
        <f t="shared" si="173"/>
        <v>10.34</v>
      </c>
      <c r="CW273">
        <f t="shared" si="174"/>
        <v>0</v>
      </c>
      <c r="CX273">
        <f t="shared" si="174"/>
        <v>0</v>
      </c>
      <c r="CY273">
        <f t="shared" si="175"/>
        <v>1413.0620000000001</v>
      </c>
      <c r="CZ273">
        <f t="shared" si="176"/>
        <v>201.86600000000001</v>
      </c>
      <c r="DC273" t="s">
        <v>0</v>
      </c>
      <c r="DD273" t="s">
        <v>0</v>
      </c>
      <c r="DE273" t="s">
        <v>0</v>
      </c>
      <c r="DF273" t="s">
        <v>0</v>
      </c>
      <c r="DG273" t="s">
        <v>0</v>
      </c>
      <c r="DH273" t="s">
        <v>0</v>
      </c>
      <c r="DI273" t="s">
        <v>0</v>
      </c>
      <c r="DJ273" t="s">
        <v>0</v>
      </c>
      <c r="DK273" t="s">
        <v>0</v>
      </c>
      <c r="DL273" t="s">
        <v>0</v>
      </c>
      <c r="DM273" t="s">
        <v>0</v>
      </c>
      <c r="DN273">
        <v>0</v>
      </c>
      <c r="DO273">
        <v>0</v>
      </c>
      <c r="DP273">
        <v>1</v>
      </c>
      <c r="DQ273">
        <v>1</v>
      </c>
      <c r="DU273">
        <v>1003</v>
      </c>
      <c r="DV273" t="s">
        <v>61</v>
      </c>
      <c r="DW273" t="s">
        <v>61</v>
      </c>
      <c r="DX273">
        <v>100</v>
      </c>
      <c r="EE273">
        <v>30895129</v>
      </c>
      <c r="EF273">
        <v>1</v>
      </c>
      <c r="EG273" t="s">
        <v>18</v>
      </c>
      <c r="EH273">
        <v>0</v>
      </c>
      <c r="EI273" t="s">
        <v>0</v>
      </c>
      <c r="EJ273">
        <v>4</v>
      </c>
      <c r="EK273">
        <v>0</v>
      </c>
      <c r="EL273" t="s">
        <v>19</v>
      </c>
      <c r="EM273" t="s">
        <v>20</v>
      </c>
      <c r="EO273" t="s">
        <v>0</v>
      </c>
      <c r="EQ273">
        <v>0</v>
      </c>
      <c r="ER273">
        <v>6162.63</v>
      </c>
      <c r="ES273">
        <v>3919.68</v>
      </c>
      <c r="ET273">
        <v>0</v>
      </c>
      <c r="EU273">
        <v>0</v>
      </c>
      <c r="EV273">
        <v>2242.9499999999998</v>
      </c>
      <c r="EW273">
        <v>10.34</v>
      </c>
      <c r="EX273">
        <v>0</v>
      </c>
      <c r="EY273">
        <v>0</v>
      </c>
      <c r="FQ273">
        <v>0</v>
      </c>
      <c r="FR273">
        <f t="shared" si="177"/>
        <v>0</v>
      </c>
      <c r="FS273">
        <v>0</v>
      </c>
      <c r="FX273">
        <v>70</v>
      </c>
      <c r="FY273">
        <v>10</v>
      </c>
      <c r="GA273" t="s">
        <v>0</v>
      </c>
      <c r="GD273">
        <v>0</v>
      </c>
      <c r="GF273">
        <v>-1392932439</v>
      </c>
      <c r="GG273">
        <v>2</v>
      </c>
      <c r="GH273">
        <v>1</v>
      </c>
      <c r="GI273">
        <v>-2</v>
      </c>
      <c r="GJ273">
        <v>0</v>
      </c>
      <c r="GK273">
        <f>ROUND(R273*(R12)/100,2)</f>
        <v>0</v>
      </c>
      <c r="GL273">
        <f t="shared" si="178"/>
        <v>0</v>
      </c>
      <c r="GM273">
        <f t="shared" si="179"/>
        <v>7161.3</v>
      </c>
      <c r="GN273">
        <f t="shared" si="180"/>
        <v>0</v>
      </c>
      <c r="GO273">
        <f t="shared" si="181"/>
        <v>0</v>
      </c>
      <c r="GP273">
        <f t="shared" si="182"/>
        <v>7161.3</v>
      </c>
      <c r="GT273">
        <v>0</v>
      </c>
      <c r="GU273">
        <v>1</v>
      </c>
      <c r="GV273">
        <v>0</v>
      </c>
      <c r="GW273">
        <v>0</v>
      </c>
      <c r="GX273">
        <f t="shared" si="183"/>
        <v>0</v>
      </c>
    </row>
    <row r="274" spans="1:206" x14ac:dyDescent="0.2">
      <c r="A274">
        <v>17</v>
      </c>
      <c r="B274">
        <v>1</v>
      </c>
      <c r="C274">
        <f>ROW(SmtRes!A163)</f>
        <v>163</v>
      </c>
      <c r="D274">
        <f>ROW(EtalonRes!A162)</f>
        <v>162</v>
      </c>
      <c r="E274" t="s">
        <v>30</v>
      </c>
      <c r="F274" t="s">
        <v>176</v>
      </c>
      <c r="G274" t="s">
        <v>177</v>
      </c>
      <c r="H274" t="s">
        <v>61</v>
      </c>
      <c r="I274">
        <f>ROUND(16/100,9)</f>
        <v>0.16</v>
      </c>
      <c r="J274">
        <v>0</v>
      </c>
      <c r="O274">
        <f t="shared" si="150"/>
        <v>2724.05</v>
      </c>
      <c r="P274">
        <f t="shared" si="151"/>
        <v>2154.65</v>
      </c>
      <c r="Q274">
        <f t="shared" si="152"/>
        <v>12.72</v>
      </c>
      <c r="R274">
        <f t="shared" si="153"/>
        <v>1.69</v>
      </c>
      <c r="S274">
        <f t="shared" si="154"/>
        <v>556.67999999999995</v>
      </c>
      <c r="T274">
        <f t="shared" si="155"/>
        <v>0</v>
      </c>
      <c r="U274">
        <f t="shared" si="156"/>
        <v>3.0624000000000002</v>
      </c>
      <c r="V274">
        <f t="shared" si="157"/>
        <v>0</v>
      </c>
      <c r="W274">
        <f t="shared" si="158"/>
        <v>0</v>
      </c>
      <c r="X274">
        <f t="shared" si="159"/>
        <v>389.68</v>
      </c>
      <c r="Y274">
        <f t="shared" si="159"/>
        <v>55.67</v>
      </c>
      <c r="AA274">
        <v>31140108</v>
      </c>
      <c r="AB274">
        <f t="shared" si="160"/>
        <v>17025.3</v>
      </c>
      <c r="AC274">
        <f t="shared" si="161"/>
        <v>13466.54</v>
      </c>
      <c r="AD274">
        <f t="shared" si="162"/>
        <v>79.5</v>
      </c>
      <c r="AE274">
        <f t="shared" si="163"/>
        <v>10.56</v>
      </c>
      <c r="AF274">
        <f t="shared" si="163"/>
        <v>3479.26</v>
      </c>
      <c r="AG274">
        <f t="shared" si="164"/>
        <v>0</v>
      </c>
      <c r="AH274">
        <f t="shared" si="165"/>
        <v>19.14</v>
      </c>
      <c r="AI274">
        <f t="shared" si="165"/>
        <v>0</v>
      </c>
      <c r="AJ274">
        <f t="shared" si="166"/>
        <v>0</v>
      </c>
      <c r="AK274">
        <v>17025.3</v>
      </c>
      <c r="AL274">
        <v>13466.54</v>
      </c>
      <c r="AM274">
        <v>79.5</v>
      </c>
      <c r="AN274">
        <v>10.56</v>
      </c>
      <c r="AO274">
        <v>3479.26</v>
      </c>
      <c r="AP274">
        <v>0</v>
      </c>
      <c r="AQ274">
        <v>19.14</v>
      </c>
      <c r="AR274">
        <v>0</v>
      </c>
      <c r="AS274">
        <v>0</v>
      </c>
      <c r="AT274">
        <v>70</v>
      </c>
      <c r="AU274">
        <v>10</v>
      </c>
      <c r="AV274">
        <v>1</v>
      </c>
      <c r="AW274">
        <v>1</v>
      </c>
      <c r="AZ274">
        <v>1</v>
      </c>
      <c r="BA274">
        <v>1</v>
      </c>
      <c r="BB274">
        <v>1</v>
      </c>
      <c r="BC274">
        <v>1</v>
      </c>
      <c r="BD274" t="s">
        <v>0</v>
      </c>
      <c r="BE274" t="s">
        <v>0</v>
      </c>
      <c r="BF274" t="s">
        <v>0</v>
      </c>
      <c r="BG274" t="s">
        <v>0</v>
      </c>
      <c r="BH274">
        <v>0</v>
      </c>
      <c r="BI274">
        <v>4</v>
      </c>
      <c r="BJ274" t="s">
        <v>178</v>
      </c>
      <c r="BM274">
        <v>0</v>
      </c>
      <c r="BN274">
        <v>0</v>
      </c>
      <c r="BO274" t="s">
        <v>0</v>
      </c>
      <c r="BP274">
        <v>0</v>
      </c>
      <c r="BQ274">
        <v>1</v>
      </c>
      <c r="BR274">
        <v>0</v>
      </c>
      <c r="BS274">
        <v>1</v>
      </c>
      <c r="BT274">
        <v>1</v>
      </c>
      <c r="BU274">
        <v>1</v>
      </c>
      <c r="BV274">
        <v>1</v>
      </c>
      <c r="BW274">
        <v>1</v>
      </c>
      <c r="BX274">
        <v>1</v>
      </c>
      <c r="BY274" t="s">
        <v>0</v>
      </c>
      <c r="BZ274">
        <v>70</v>
      </c>
      <c r="CA274">
        <v>10</v>
      </c>
      <c r="CF274">
        <v>0</v>
      </c>
      <c r="CG274">
        <v>0</v>
      </c>
      <c r="CM274">
        <v>0</v>
      </c>
      <c r="CN274" t="s">
        <v>0</v>
      </c>
      <c r="CO274">
        <v>0</v>
      </c>
      <c r="CP274">
        <f t="shared" si="167"/>
        <v>2724.0499999999997</v>
      </c>
      <c r="CQ274">
        <f t="shared" si="168"/>
        <v>13466.54</v>
      </c>
      <c r="CR274">
        <f t="shared" si="169"/>
        <v>79.5</v>
      </c>
      <c r="CS274">
        <f t="shared" si="170"/>
        <v>10.56</v>
      </c>
      <c r="CT274">
        <f t="shared" si="171"/>
        <v>3479.26</v>
      </c>
      <c r="CU274">
        <f t="shared" si="172"/>
        <v>0</v>
      </c>
      <c r="CV274">
        <f t="shared" si="173"/>
        <v>19.14</v>
      </c>
      <c r="CW274">
        <f t="shared" si="174"/>
        <v>0</v>
      </c>
      <c r="CX274">
        <f t="shared" si="174"/>
        <v>0</v>
      </c>
      <c r="CY274">
        <f t="shared" si="175"/>
        <v>389.67599999999999</v>
      </c>
      <c r="CZ274">
        <f t="shared" si="176"/>
        <v>55.667999999999992</v>
      </c>
      <c r="DC274" t="s">
        <v>0</v>
      </c>
      <c r="DD274" t="s">
        <v>0</v>
      </c>
      <c r="DE274" t="s">
        <v>0</v>
      </c>
      <c r="DF274" t="s">
        <v>0</v>
      </c>
      <c r="DG274" t="s">
        <v>0</v>
      </c>
      <c r="DH274" t="s">
        <v>0</v>
      </c>
      <c r="DI274" t="s">
        <v>0</v>
      </c>
      <c r="DJ274" t="s">
        <v>0</v>
      </c>
      <c r="DK274" t="s">
        <v>0</v>
      </c>
      <c r="DL274" t="s">
        <v>0</v>
      </c>
      <c r="DM274" t="s">
        <v>0</v>
      </c>
      <c r="DN274">
        <v>0</v>
      </c>
      <c r="DO274">
        <v>0</v>
      </c>
      <c r="DP274">
        <v>1</v>
      </c>
      <c r="DQ274">
        <v>1</v>
      </c>
      <c r="DU274">
        <v>1003</v>
      </c>
      <c r="DV274" t="s">
        <v>61</v>
      </c>
      <c r="DW274" t="s">
        <v>61</v>
      </c>
      <c r="DX274">
        <v>100</v>
      </c>
      <c r="EE274">
        <v>30895129</v>
      </c>
      <c r="EF274">
        <v>1</v>
      </c>
      <c r="EG274" t="s">
        <v>18</v>
      </c>
      <c r="EH274">
        <v>0</v>
      </c>
      <c r="EI274" t="s">
        <v>0</v>
      </c>
      <c r="EJ274">
        <v>4</v>
      </c>
      <c r="EK274">
        <v>0</v>
      </c>
      <c r="EL274" t="s">
        <v>19</v>
      </c>
      <c r="EM274" t="s">
        <v>20</v>
      </c>
      <c r="EO274" t="s">
        <v>0</v>
      </c>
      <c r="EQ274">
        <v>0</v>
      </c>
      <c r="ER274">
        <v>17025.3</v>
      </c>
      <c r="ES274">
        <v>13466.54</v>
      </c>
      <c r="ET274">
        <v>79.5</v>
      </c>
      <c r="EU274">
        <v>10.56</v>
      </c>
      <c r="EV274">
        <v>3479.26</v>
      </c>
      <c r="EW274">
        <v>19.14</v>
      </c>
      <c r="EX274">
        <v>0</v>
      </c>
      <c r="EY274">
        <v>0</v>
      </c>
      <c r="FQ274">
        <v>0</v>
      </c>
      <c r="FR274">
        <f t="shared" si="177"/>
        <v>0</v>
      </c>
      <c r="FS274">
        <v>0</v>
      </c>
      <c r="FX274">
        <v>70</v>
      </c>
      <c r="FY274">
        <v>10</v>
      </c>
      <c r="GA274" t="s">
        <v>0</v>
      </c>
      <c r="GD274">
        <v>0</v>
      </c>
      <c r="GF274">
        <v>-1416504131</v>
      </c>
      <c r="GG274">
        <v>2</v>
      </c>
      <c r="GH274">
        <v>1</v>
      </c>
      <c r="GI274">
        <v>-2</v>
      </c>
      <c r="GJ274">
        <v>0</v>
      </c>
      <c r="GK274">
        <f>ROUND(R274*(R12)/100,2)</f>
        <v>1.83</v>
      </c>
      <c r="GL274">
        <f t="shared" si="178"/>
        <v>0</v>
      </c>
      <c r="GM274">
        <f t="shared" si="179"/>
        <v>3171.23</v>
      </c>
      <c r="GN274">
        <f t="shared" si="180"/>
        <v>0</v>
      </c>
      <c r="GO274">
        <f t="shared" si="181"/>
        <v>0</v>
      </c>
      <c r="GP274">
        <f t="shared" si="182"/>
        <v>3171.23</v>
      </c>
      <c r="GT274">
        <v>0</v>
      </c>
      <c r="GU274">
        <v>1</v>
      </c>
      <c r="GV274">
        <v>0</v>
      </c>
      <c r="GW274">
        <v>0</v>
      </c>
      <c r="GX274">
        <f t="shared" si="183"/>
        <v>0</v>
      </c>
    </row>
    <row r="275" spans="1:206" x14ac:dyDescent="0.2">
      <c r="A275">
        <v>17</v>
      </c>
      <c r="B275">
        <v>1</v>
      </c>
      <c r="C275">
        <f>ROW(SmtRes!A167)</f>
        <v>167</v>
      </c>
      <c r="D275">
        <f>ROW(EtalonRes!A167)</f>
        <v>167</v>
      </c>
      <c r="E275" t="s">
        <v>34</v>
      </c>
      <c r="F275" t="s">
        <v>193</v>
      </c>
      <c r="G275" t="s">
        <v>194</v>
      </c>
      <c r="H275" t="s">
        <v>28</v>
      </c>
      <c r="I275">
        <f>ROUND(15/100,9)</f>
        <v>0.15</v>
      </c>
      <c r="J275">
        <v>0</v>
      </c>
      <c r="O275">
        <f t="shared" si="150"/>
        <v>6810.78</v>
      </c>
      <c r="P275">
        <f t="shared" si="151"/>
        <v>3816.48</v>
      </c>
      <c r="Q275">
        <f t="shared" si="152"/>
        <v>0</v>
      </c>
      <c r="R275">
        <f t="shared" si="153"/>
        <v>0</v>
      </c>
      <c r="S275">
        <f t="shared" si="154"/>
        <v>2994.3</v>
      </c>
      <c r="T275">
        <f t="shared" si="155"/>
        <v>0</v>
      </c>
      <c r="U275">
        <f t="shared" si="156"/>
        <v>15.6975</v>
      </c>
      <c r="V275">
        <f t="shared" si="157"/>
        <v>0</v>
      </c>
      <c r="W275">
        <f t="shared" si="158"/>
        <v>0</v>
      </c>
      <c r="X275">
        <f t="shared" si="159"/>
        <v>2096.0100000000002</v>
      </c>
      <c r="Y275">
        <f t="shared" si="159"/>
        <v>299.43</v>
      </c>
      <c r="AA275">
        <v>31140108</v>
      </c>
      <c r="AB275">
        <f t="shared" si="160"/>
        <v>45405.17</v>
      </c>
      <c r="AC275">
        <f t="shared" si="161"/>
        <v>25443.18</v>
      </c>
      <c r="AD275">
        <f t="shared" si="162"/>
        <v>0</v>
      </c>
      <c r="AE275">
        <f t="shared" si="163"/>
        <v>0</v>
      </c>
      <c r="AF275">
        <f t="shared" si="163"/>
        <v>19961.990000000002</v>
      </c>
      <c r="AG275">
        <f t="shared" si="164"/>
        <v>0</v>
      </c>
      <c r="AH275">
        <f t="shared" si="165"/>
        <v>104.65</v>
      </c>
      <c r="AI275">
        <f t="shared" si="165"/>
        <v>0</v>
      </c>
      <c r="AJ275">
        <f t="shared" si="166"/>
        <v>0</v>
      </c>
      <c r="AK275">
        <v>45405.17</v>
      </c>
      <c r="AL275">
        <v>25443.18</v>
      </c>
      <c r="AM275">
        <v>0</v>
      </c>
      <c r="AN275">
        <v>0</v>
      </c>
      <c r="AO275">
        <v>19961.990000000002</v>
      </c>
      <c r="AP275">
        <v>0</v>
      </c>
      <c r="AQ275">
        <v>104.65</v>
      </c>
      <c r="AR275">
        <v>0</v>
      </c>
      <c r="AS275">
        <v>0</v>
      </c>
      <c r="AT275">
        <v>70</v>
      </c>
      <c r="AU275">
        <v>10</v>
      </c>
      <c r="AV275">
        <v>1</v>
      </c>
      <c r="AW275">
        <v>1</v>
      </c>
      <c r="AZ275">
        <v>1</v>
      </c>
      <c r="BA275">
        <v>1</v>
      </c>
      <c r="BB275">
        <v>1</v>
      </c>
      <c r="BC275">
        <v>1</v>
      </c>
      <c r="BD275" t="s">
        <v>0</v>
      </c>
      <c r="BE275" t="s">
        <v>0</v>
      </c>
      <c r="BF275" t="s">
        <v>0</v>
      </c>
      <c r="BG275" t="s">
        <v>0</v>
      </c>
      <c r="BH275">
        <v>0</v>
      </c>
      <c r="BI275">
        <v>4</v>
      </c>
      <c r="BJ275" t="s">
        <v>195</v>
      </c>
      <c r="BM275">
        <v>0</v>
      </c>
      <c r="BN275">
        <v>0</v>
      </c>
      <c r="BO275" t="s">
        <v>0</v>
      </c>
      <c r="BP275">
        <v>0</v>
      </c>
      <c r="BQ275">
        <v>1</v>
      </c>
      <c r="BR275">
        <v>0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 t="s">
        <v>0</v>
      </c>
      <c r="BZ275">
        <v>70</v>
      </c>
      <c r="CA275">
        <v>10</v>
      </c>
      <c r="CF275">
        <v>0</v>
      </c>
      <c r="CG275">
        <v>0</v>
      </c>
      <c r="CM275">
        <v>0</v>
      </c>
      <c r="CN275" t="s">
        <v>0</v>
      </c>
      <c r="CO275">
        <v>0</v>
      </c>
      <c r="CP275">
        <f t="shared" si="167"/>
        <v>6810.7800000000007</v>
      </c>
      <c r="CQ275">
        <f t="shared" si="168"/>
        <v>25443.18</v>
      </c>
      <c r="CR275">
        <f t="shared" si="169"/>
        <v>0</v>
      </c>
      <c r="CS275">
        <f t="shared" si="170"/>
        <v>0</v>
      </c>
      <c r="CT275">
        <f t="shared" si="171"/>
        <v>19961.990000000002</v>
      </c>
      <c r="CU275">
        <f t="shared" si="172"/>
        <v>0</v>
      </c>
      <c r="CV275">
        <f t="shared" si="173"/>
        <v>104.65</v>
      </c>
      <c r="CW275">
        <f t="shared" si="174"/>
        <v>0</v>
      </c>
      <c r="CX275">
        <f t="shared" si="174"/>
        <v>0</v>
      </c>
      <c r="CY275">
        <f t="shared" si="175"/>
        <v>2096.0100000000002</v>
      </c>
      <c r="CZ275">
        <f t="shared" si="176"/>
        <v>299.43</v>
      </c>
      <c r="DC275" t="s">
        <v>0</v>
      </c>
      <c r="DD275" t="s">
        <v>0</v>
      </c>
      <c r="DE275" t="s">
        <v>0</v>
      </c>
      <c r="DF275" t="s">
        <v>0</v>
      </c>
      <c r="DG275" t="s">
        <v>0</v>
      </c>
      <c r="DH275" t="s">
        <v>0</v>
      </c>
      <c r="DI275" t="s">
        <v>0</v>
      </c>
      <c r="DJ275" t="s">
        <v>0</v>
      </c>
      <c r="DK275" t="s">
        <v>0</v>
      </c>
      <c r="DL275" t="s">
        <v>0</v>
      </c>
      <c r="DM275" t="s">
        <v>0</v>
      </c>
      <c r="DN275">
        <v>0</v>
      </c>
      <c r="DO275">
        <v>0</v>
      </c>
      <c r="DP275">
        <v>1</v>
      </c>
      <c r="DQ275">
        <v>1</v>
      </c>
      <c r="DU275">
        <v>1005</v>
      </c>
      <c r="DV275" t="s">
        <v>28</v>
      </c>
      <c r="DW275" t="s">
        <v>28</v>
      </c>
      <c r="DX275">
        <v>100</v>
      </c>
      <c r="EE275">
        <v>30895129</v>
      </c>
      <c r="EF275">
        <v>1</v>
      </c>
      <c r="EG275" t="s">
        <v>18</v>
      </c>
      <c r="EH275">
        <v>0</v>
      </c>
      <c r="EI275" t="s">
        <v>0</v>
      </c>
      <c r="EJ275">
        <v>4</v>
      </c>
      <c r="EK275">
        <v>0</v>
      </c>
      <c r="EL275" t="s">
        <v>19</v>
      </c>
      <c r="EM275" t="s">
        <v>20</v>
      </c>
      <c r="EO275" t="s">
        <v>0</v>
      </c>
      <c r="EQ275">
        <v>0</v>
      </c>
      <c r="ER275">
        <v>45405.17</v>
      </c>
      <c r="ES275">
        <v>25443.18</v>
      </c>
      <c r="ET275">
        <v>0</v>
      </c>
      <c r="EU275">
        <v>0</v>
      </c>
      <c r="EV275">
        <v>19961.990000000002</v>
      </c>
      <c r="EW275">
        <v>104.65</v>
      </c>
      <c r="EX275">
        <v>0</v>
      </c>
      <c r="EY275">
        <v>0</v>
      </c>
      <c r="FQ275">
        <v>0</v>
      </c>
      <c r="FR275">
        <f t="shared" si="177"/>
        <v>0</v>
      </c>
      <c r="FS275">
        <v>0</v>
      </c>
      <c r="FX275">
        <v>70</v>
      </c>
      <c r="FY275">
        <v>10</v>
      </c>
      <c r="GA275" t="s">
        <v>0</v>
      </c>
      <c r="GD275">
        <v>0</v>
      </c>
      <c r="GF275">
        <v>1373759472</v>
      </c>
      <c r="GG275">
        <v>2</v>
      </c>
      <c r="GH275">
        <v>1</v>
      </c>
      <c r="GI275">
        <v>-2</v>
      </c>
      <c r="GJ275">
        <v>0</v>
      </c>
      <c r="GK275">
        <f>ROUND(R275*(R12)/100,2)</f>
        <v>0</v>
      </c>
      <c r="GL275">
        <f t="shared" si="178"/>
        <v>0</v>
      </c>
      <c r="GM275">
        <f t="shared" si="179"/>
        <v>9206.2200000000012</v>
      </c>
      <c r="GN275">
        <f t="shared" si="180"/>
        <v>0</v>
      </c>
      <c r="GO275">
        <f t="shared" si="181"/>
        <v>0</v>
      </c>
      <c r="GP275">
        <f t="shared" si="182"/>
        <v>9206.2199999999993</v>
      </c>
      <c r="GT275">
        <v>0</v>
      </c>
      <c r="GU275">
        <v>1</v>
      </c>
      <c r="GV275">
        <v>0</v>
      </c>
      <c r="GW275">
        <v>0</v>
      </c>
      <c r="GX275">
        <f t="shared" si="183"/>
        <v>0</v>
      </c>
    </row>
    <row r="276" spans="1:206" x14ac:dyDescent="0.2">
      <c r="A276">
        <v>17</v>
      </c>
      <c r="B276">
        <v>1</v>
      </c>
      <c r="C276">
        <f>ROW(SmtRes!A171)</f>
        <v>171</v>
      </c>
      <c r="D276">
        <f>ROW(EtalonRes!A172)</f>
        <v>172</v>
      </c>
      <c r="E276" t="s">
        <v>38</v>
      </c>
      <c r="F276" t="s">
        <v>163</v>
      </c>
      <c r="G276" t="s">
        <v>164</v>
      </c>
      <c r="H276" t="s">
        <v>28</v>
      </c>
      <c r="I276">
        <f>ROUND(15/100,9)</f>
        <v>0.15</v>
      </c>
      <c r="J276">
        <v>0</v>
      </c>
      <c r="O276">
        <f t="shared" si="150"/>
        <v>1028.1400000000001</v>
      </c>
      <c r="P276">
        <f t="shared" si="151"/>
        <v>601.41</v>
      </c>
      <c r="Q276">
        <f t="shared" si="152"/>
        <v>0</v>
      </c>
      <c r="R276">
        <f t="shared" si="153"/>
        <v>0</v>
      </c>
      <c r="S276">
        <f t="shared" si="154"/>
        <v>426.73</v>
      </c>
      <c r="T276">
        <f t="shared" si="155"/>
        <v>0</v>
      </c>
      <c r="U276">
        <f t="shared" si="156"/>
        <v>2.3804999999999996</v>
      </c>
      <c r="V276">
        <f t="shared" si="157"/>
        <v>0</v>
      </c>
      <c r="W276">
        <f t="shared" si="158"/>
        <v>0</v>
      </c>
      <c r="X276">
        <f t="shared" si="159"/>
        <v>298.70999999999998</v>
      </c>
      <c r="Y276">
        <f t="shared" si="159"/>
        <v>42.67</v>
      </c>
      <c r="AA276">
        <v>31140108</v>
      </c>
      <c r="AB276">
        <f t="shared" si="160"/>
        <v>6854.25</v>
      </c>
      <c r="AC276">
        <f t="shared" si="161"/>
        <v>4009.39</v>
      </c>
      <c r="AD276">
        <f t="shared" si="162"/>
        <v>0</v>
      </c>
      <c r="AE276">
        <f t="shared" si="163"/>
        <v>0</v>
      </c>
      <c r="AF276">
        <f t="shared" si="163"/>
        <v>2844.86</v>
      </c>
      <c r="AG276">
        <f t="shared" si="164"/>
        <v>0</v>
      </c>
      <c r="AH276">
        <f t="shared" si="165"/>
        <v>15.87</v>
      </c>
      <c r="AI276">
        <f t="shared" si="165"/>
        <v>0</v>
      </c>
      <c r="AJ276">
        <f t="shared" si="166"/>
        <v>0</v>
      </c>
      <c r="AK276">
        <v>6854.25</v>
      </c>
      <c r="AL276">
        <v>4009.39</v>
      </c>
      <c r="AM276">
        <v>0</v>
      </c>
      <c r="AN276">
        <v>0</v>
      </c>
      <c r="AO276">
        <v>2844.86</v>
      </c>
      <c r="AP276">
        <v>0</v>
      </c>
      <c r="AQ276">
        <v>15.87</v>
      </c>
      <c r="AR276">
        <v>0</v>
      </c>
      <c r="AS276">
        <v>0</v>
      </c>
      <c r="AT276">
        <v>70</v>
      </c>
      <c r="AU276">
        <v>10</v>
      </c>
      <c r="AV276">
        <v>1</v>
      </c>
      <c r="AW276">
        <v>1</v>
      </c>
      <c r="AZ276">
        <v>1</v>
      </c>
      <c r="BA276">
        <v>1</v>
      </c>
      <c r="BB276">
        <v>1</v>
      </c>
      <c r="BC276">
        <v>1</v>
      </c>
      <c r="BD276" t="s">
        <v>0</v>
      </c>
      <c r="BE276" t="s">
        <v>0</v>
      </c>
      <c r="BF276" t="s">
        <v>0</v>
      </c>
      <c r="BG276" t="s">
        <v>0</v>
      </c>
      <c r="BH276">
        <v>0</v>
      </c>
      <c r="BI276">
        <v>4</v>
      </c>
      <c r="BJ276" t="s">
        <v>196</v>
      </c>
      <c r="BM276">
        <v>0</v>
      </c>
      <c r="BN276">
        <v>0</v>
      </c>
      <c r="BO276" t="s">
        <v>0</v>
      </c>
      <c r="BP276">
        <v>0</v>
      </c>
      <c r="BQ276">
        <v>1</v>
      </c>
      <c r="BR276">
        <v>0</v>
      </c>
      <c r="BS276">
        <v>1</v>
      </c>
      <c r="BT276">
        <v>1</v>
      </c>
      <c r="BU276">
        <v>1</v>
      </c>
      <c r="BV276">
        <v>1</v>
      </c>
      <c r="BW276">
        <v>1</v>
      </c>
      <c r="BX276">
        <v>1</v>
      </c>
      <c r="BY276" t="s">
        <v>0</v>
      </c>
      <c r="BZ276">
        <v>70</v>
      </c>
      <c r="CA276">
        <v>10</v>
      </c>
      <c r="CF276">
        <v>0</v>
      </c>
      <c r="CG276">
        <v>0</v>
      </c>
      <c r="CM276">
        <v>0</v>
      </c>
      <c r="CN276" t="s">
        <v>0</v>
      </c>
      <c r="CO276">
        <v>0</v>
      </c>
      <c r="CP276">
        <f t="shared" si="167"/>
        <v>1028.1399999999999</v>
      </c>
      <c r="CQ276">
        <f t="shared" si="168"/>
        <v>4009.39</v>
      </c>
      <c r="CR276">
        <f t="shared" si="169"/>
        <v>0</v>
      </c>
      <c r="CS276">
        <f t="shared" si="170"/>
        <v>0</v>
      </c>
      <c r="CT276">
        <f t="shared" si="171"/>
        <v>2844.86</v>
      </c>
      <c r="CU276">
        <f t="shared" si="172"/>
        <v>0</v>
      </c>
      <c r="CV276">
        <f t="shared" si="173"/>
        <v>15.87</v>
      </c>
      <c r="CW276">
        <f t="shared" si="174"/>
        <v>0</v>
      </c>
      <c r="CX276">
        <f t="shared" si="174"/>
        <v>0</v>
      </c>
      <c r="CY276">
        <f t="shared" si="175"/>
        <v>298.71100000000001</v>
      </c>
      <c r="CZ276">
        <f t="shared" si="176"/>
        <v>42.673000000000002</v>
      </c>
      <c r="DC276" t="s">
        <v>0</v>
      </c>
      <c r="DD276" t="s">
        <v>0</v>
      </c>
      <c r="DE276" t="s">
        <v>0</v>
      </c>
      <c r="DF276" t="s">
        <v>0</v>
      </c>
      <c r="DG276" t="s">
        <v>0</v>
      </c>
      <c r="DH276" t="s">
        <v>0</v>
      </c>
      <c r="DI276" t="s">
        <v>0</v>
      </c>
      <c r="DJ276" t="s">
        <v>0</v>
      </c>
      <c r="DK276" t="s">
        <v>0</v>
      </c>
      <c r="DL276" t="s">
        <v>0</v>
      </c>
      <c r="DM276" t="s">
        <v>0</v>
      </c>
      <c r="DN276">
        <v>0</v>
      </c>
      <c r="DO276">
        <v>0</v>
      </c>
      <c r="DP276">
        <v>1</v>
      </c>
      <c r="DQ276">
        <v>1</v>
      </c>
      <c r="DU276">
        <v>1005</v>
      </c>
      <c r="DV276" t="s">
        <v>28</v>
      </c>
      <c r="DW276" t="s">
        <v>28</v>
      </c>
      <c r="DX276">
        <v>100</v>
      </c>
      <c r="EE276">
        <v>30895129</v>
      </c>
      <c r="EF276">
        <v>1</v>
      </c>
      <c r="EG276" t="s">
        <v>18</v>
      </c>
      <c r="EH276">
        <v>0</v>
      </c>
      <c r="EI276" t="s">
        <v>0</v>
      </c>
      <c r="EJ276">
        <v>4</v>
      </c>
      <c r="EK276">
        <v>0</v>
      </c>
      <c r="EL276" t="s">
        <v>19</v>
      </c>
      <c r="EM276" t="s">
        <v>20</v>
      </c>
      <c r="EO276" t="s">
        <v>0</v>
      </c>
      <c r="EQ276">
        <v>0</v>
      </c>
      <c r="ER276">
        <v>6854.25</v>
      </c>
      <c r="ES276">
        <v>4009.39</v>
      </c>
      <c r="ET276">
        <v>0</v>
      </c>
      <c r="EU276">
        <v>0</v>
      </c>
      <c r="EV276">
        <v>2844.86</v>
      </c>
      <c r="EW276">
        <v>15.87</v>
      </c>
      <c r="EX276">
        <v>0</v>
      </c>
      <c r="EY276">
        <v>0</v>
      </c>
      <c r="FQ276">
        <v>0</v>
      </c>
      <c r="FR276">
        <f t="shared" si="177"/>
        <v>0</v>
      </c>
      <c r="FS276">
        <v>0</v>
      </c>
      <c r="FX276">
        <v>70</v>
      </c>
      <c r="FY276">
        <v>10</v>
      </c>
      <c r="GA276" t="s">
        <v>0</v>
      </c>
      <c r="GD276">
        <v>0</v>
      </c>
      <c r="GF276">
        <v>1729352307</v>
      </c>
      <c r="GG276">
        <v>2</v>
      </c>
      <c r="GH276">
        <v>1</v>
      </c>
      <c r="GI276">
        <v>-2</v>
      </c>
      <c r="GJ276">
        <v>0</v>
      </c>
      <c r="GK276">
        <f>ROUND(R276*(R12)/100,2)</f>
        <v>0</v>
      </c>
      <c r="GL276">
        <f t="shared" si="178"/>
        <v>0</v>
      </c>
      <c r="GM276">
        <f t="shared" si="179"/>
        <v>1369.5200000000002</v>
      </c>
      <c r="GN276">
        <f t="shared" si="180"/>
        <v>0</v>
      </c>
      <c r="GO276">
        <f t="shared" si="181"/>
        <v>0</v>
      </c>
      <c r="GP276">
        <f t="shared" si="182"/>
        <v>1369.52</v>
      </c>
      <c r="GT276">
        <v>0</v>
      </c>
      <c r="GU276">
        <v>1</v>
      </c>
      <c r="GV276">
        <v>0</v>
      </c>
      <c r="GW276">
        <v>0</v>
      </c>
      <c r="GX276">
        <f t="shared" si="183"/>
        <v>0</v>
      </c>
    </row>
    <row r="277" spans="1:206" x14ac:dyDescent="0.2">
      <c r="A277">
        <v>17</v>
      </c>
      <c r="B277">
        <v>1</v>
      </c>
      <c r="C277">
        <f>ROW(SmtRes!A177)</f>
        <v>177</v>
      </c>
      <c r="D277">
        <f>ROW(EtalonRes!A178)</f>
        <v>178</v>
      </c>
      <c r="E277" t="s">
        <v>42</v>
      </c>
      <c r="F277" t="s">
        <v>197</v>
      </c>
      <c r="G277" t="s">
        <v>198</v>
      </c>
      <c r="H277" t="s">
        <v>28</v>
      </c>
      <c r="I277">
        <f>ROUND(2.22/100,9)</f>
        <v>2.2200000000000001E-2</v>
      </c>
      <c r="J277">
        <v>0</v>
      </c>
      <c r="O277">
        <f t="shared" si="150"/>
        <v>2204.75</v>
      </c>
      <c r="P277">
        <f t="shared" si="151"/>
        <v>1369.94</v>
      </c>
      <c r="Q277">
        <f t="shared" si="152"/>
        <v>0.03</v>
      </c>
      <c r="R277">
        <f t="shared" si="153"/>
        <v>0.01</v>
      </c>
      <c r="S277">
        <f t="shared" si="154"/>
        <v>834.78</v>
      </c>
      <c r="T277">
        <f t="shared" si="155"/>
        <v>0</v>
      </c>
      <c r="U277">
        <f t="shared" si="156"/>
        <v>4.207344</v>
      </c>
      <c r="V277">
        <f t="shared" si="157"/>
        <v>0</v>
      </c>
      <c r="W277">
        <f t="shared" si="158"/>
        <v>0</v>
      </c>
      <c r="X277">
        <f t="shared" si="159"/>
        <v>584.35</v>
      </c>
      <c r="Y277">
        <f t="shared" si="159"/>
        <v>83.48</v>
      </c>
      <c r="AA277">
        <v>31140108</v>
      </c>
      <c r="AB277">
        <f t="shared" si="160"/>
        <v>99313.26</v>
      </c>
      <c r="AC277">
        <f t="shared" si="161"/>
        <v>61709.18</v>
      </c>
      <c r="AD277">
        <f t="shared" si="162"/>
        <v>1.42</v>
      </c>
      <c r="AE277">
        <f t="shared" si="163"/>
        <v>0.27</v>
      </c>
      <c r="AF277">
        <f t="shared" si="163"/>
        <v>37602.660000000003</v>
      </c>
      <c r="AG277">
        <f t="shared" si="164"/>
        <v>0</v>
      </c>
      <c r="AH277">
        <f t="shared" si="165"/>
        <v>189.52</v>
      </c>
      <c r="AI277">
        <f t="shared" si="165"/>
        <v>0</v>
      </c>
      <c r="AJ277">
        <f t="shared" si="166"/>
        <v>0</v>
      </c>
      <c r="AK277">
        <v>99313.26</v>
      </c>
      <c r="AL277">
        <v>61709.18</v>
      </c>
      <c r="AM277">
        <v>1.42</v>
      </c>
      <c r="AN277">
        <v>0.27</v>
      </c>
      <c r="AO277">
        <v>37602.660000000003</v>
      </c>
      <c r="AP277">
        <v>0</v>
      </c>
      <c r="AQ277">
        <v>189.52</v>
      </c>
      <c r="AR277">
        <v>0</v>
      </c>
      <c r="AS277">
        <v>0</v>
      </c>
      <c r="AT277">
        <v>70</v>
      </c>
      <c r="AU277">
        <v>10</v>
      </c>
      <c r="AV277">
        <v>1</v>
      </c>
      <c r="AW277">
        <v>1</v>
      </c>
      <c r="AZ277">
        <v>1</v>
      </c>
      <c r="BA277">
        <v>1</v>
      </c>
      <c r="BB277">
        <v>1</v>
      </c>
      <c r="BC277">
        <v>1</v>
      </c>
      <c r="BD277" t="s">
        <v>0</v>
      </c>
      <c r="BE277" t="s">
        <v>0</v>
      </c>
      <c r="BF277" t="s">
        <v>0</v>
      </c>
      <c r="BG277" t="s">
        <v>0</v>
      </c>
      <c r="BH277">
        <v>0</v>
      </c>
      <c r="BI277">
        <v>4</v>
      </c>
      <c r="BJ277" t="s">
        <v>199</v>
      </c>
      <c r="BM277">
        <v>0</v>
      </c>
      <c r="BN277">
        <v>0</v>
      </c>
      <c r="BO277" t="s">
        <v>0</v>
      </c>
      <c r="BP277">
        <v>0</v>
      </c>
      <c r="BQ277">
        <v>1</v>
      </c>
      <c r="BR277">
        <v>0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 t="s">
        <v>0</v>
      </c>
      <c r="BZ277">
        <v>70</v>
      </c>
      <c r="CA277">
        <v>10</v>
      </c>
      <c r="CF277">
        <v>0</v>
      </c>
      <c r="CG277">
        <v>0</v>
      </c>
      <c r="CM277">
        <v>0</v>
      </c>
      <c r="CN277" t="s">
        <v>0</v>
      </c>
      <c r="CO277">
        <v>0</v>
      </c>
      <c r="CP277">
        <f t="shared" si="167"/>
        <v>2204.75</v>
      </c>
      <c r="CQ277">
        <f t="shared" si="168"/>
        <v>61709.18</v>
      </c>
      <c r="CR277">
        <f t="shared" si="169"/>
        <v>1.42</v>
      </c>
      <c r="CS277">
        <f t="shared" si="170"/>
        <v>0.27</v>
      </c>
      <c r="CT277">
        <f t="shared" si="171"/>
        <v>37602.660000000003</v>
      </c>
      <c r="CU277">
        <f t="shared" si="172"/>
        <v>0</v>
      </c>
      <c r="CV277">
        <f t="shared" si="173"/>
        <v>189.52</v>
      </c>
      <c r="CW277">
        <f t="shared" si="174"/>
        <v>0</v>
      </c>
      <c r="CX277">
        <f t="shared" si="174"/>
        <v>0</v>
      </c>
      <c r="CY277">
        <f t="shared" si="175"/>
        <v>584.346</v>
      </c>
      <c r="CZ277">
        <f t="shared" si="176"/>
        <v>83.477999999999994</v>
      </c>
      <c r="DC277" t="s">
        <v>0</v>
      </c>
      <c r="DD277" t="s">
        <v>0</v>
      </c>
      <c r="DE277" t="s">
        <v>0</v>
      </c>
      <c r="DF277" t="s">
        <v>0</v>
      </c>
      <c r="DG277" t="s">
        <v>0</v>
      </c>
      <c r="DH277" t="s">
        <v>0</v>
      </c>
      <c r="DI277" t="s">
        <v>0</v>
      </c>
      <c r="DJ277" t="s">
        <v>0</v>
      </c>
      <c r="DK277" t="s">
        <v>0</v>
      </c>
      <c r="DL277" t="s">
        <v>0</v>
      </c>
      <c r="DM277" t="s">
        <v>0</v>
      </c>
      <c r="DN277">
        <v>0</v>
      </c>
      <c r="DO277">
        <v>0</v>
      </c>
      <c r="DP277">
        <v>1</v>
      </c>
      <c r="DQ277">
        <v>1</v>
      </c>
      <c r="DU277">
        <v>1005</v>
      </c>
      <c r="DV277" t="s">
        <v>28</v>
      </c>
      <c r="DW277" t="s">
        <v>28</v>
      </c>
      <c r="DX277">
        <v>100</v>
      </c>
      <c r="EE277">
        <v>30895129</v>
      </c>
      <c r="EF277">
        <v>1</v>
      </c>
      <c r="EG277" t="s">
        <v>18</v>
      </c>
      <c r="EH277">
        <v>0</v>
      </c>
      <c r="EI277" t="s">
        <v>0</v>
      </c>
      <c r="EJ277">
        <v>4</v>
      </c>
      <c r="EK277">
        <v>0</v>
      </c>
      <c r="EL277" t="s">
        <v>19</v>
      </c>
      <c r="EM277" t="s">
        <v>20</v>
      </c>
      <c r="EO277" t="s">
        <v>0</v>
      </c>
      <c r="EQ277">
        <v>0</v>
      </c>
      <c r="ER277">
        <v>99313.26</v>
      </c>
      <c r="ES277">
        <v>61709.18</v>
      </c>
      <c r="ET277">
        <v>1.42</v>
      </c>
      <c r="EU277">
        <v>0.27</v>
      </c>
      <c r="EV277">
        <v>37602.660000000003</v>
      </c>
      <c r="EW277">
        <v>189.52</v>
      </c>
      <c r="EX277">
        <v>0</v>
      </c>
      <c r="EY277">
        <v>0</v>
      </c>
      <c r="FQ277">
        <v>0</v>
      </c>
      <c r="FR277">
        <f t="shared" si="177"/>
        <v>0</v>
      </c>
      <c r="FS277">
        <v>0</v>
      </c>
      <c r="FX277">
        <v>70</v>
      </c>
      <c r="FY277">
        <v>10</v>
      </c>
      <c r="GA277" t="s">
        <v>0</v>
      </c>
      <c r="GD277">
        <v>0</v>
      </c>
      <c r="GF277">
        <v>1013136982</v>
      </c>
      <c r="GG277">
        <v>2</v>
      </c>
      <c r="GH277">
        <v>1</v>
      </c>
      <c r="GI277">
        <v>-2</v>
      </c>
      <c r="GJ277">
        <v>0</v>
      </c>
      <c r="GK277">
        <f>ROUND(R277*(R12)/100,2)</f>
        <v>0.01</v>
      </c>
      <c r="GL277">
        <f t="shared" si="178"/>
        <v>0</v>
      </c>
      <c r="GM277">
        <f t="shared" si="179"/>
        <v>2872.59</v>
      </c>
      <c r="GN277">
        <f t="shared" si="180"/>
        <v>0</v>
      </c>
      <c r="GO277">
        <f t="shared" si="181"/>
        <v>0</v>
      </c>
      <c r="GP277">
        <f t="shared" si="182"/>
        <v>2872.59</v>
      </c>
      <c r="GT277">
        <v>0</v>
      </c>
      <c r="GU277">
        <v>1</v>
      </c>
      <c r="GV277">
        <v>0</v>
      </c>
      <c r="GW277">
        <v>0</v>
      </c>
      <c r="GX277">
        <f t="shared" si="183"/>
        <v>0</v>
      </c>
    </row>
    <row r="279" spans="1:206" x14ac:dyDescent="0.2">
      <c r="A279" s="2">
        <v>51</v>
      </c>
      <c r="B279" s="2">
        <f>B267</f>
        <v>1</v>
      </c>
      <c r="C279" s="2">
        <f>A267</f>
        <v>5</v>
      </c>
      <c r="D279" s="2">
        <f>ROW(A267)</f>
        <v>267</v>
      </c>
      <c r="E279" s="2"/>
      <c r="F279" s="2" t="str">
        <f>IF(F267&lt;&gt;"",F267,"")</f>
        <v>Новый подраздел</v>
      </c>
      <c r="G279" s="2" t="str">
        <f>IF(G267&lt;&gt;"",G267,"")</f>
        <v>Ремонтные работы</v>
      </c>
      <c r="H279" s="2"/>
      <c r="I279" s="2"/>
      <c r="J279" s="2"/>
      <c r="K279" s="2"/>
      <c r="L279" s="2"/>
      <c r="M279" s="2"/>
      <c r="N279" s="2"/>
      <c r="O279" s="2">
        <f t="shared" ref="O279:T279" si="184">ROUND(AB279,2)</f>
        <v>116721.2</v>
      </c>
      <c r="P279" s="2">
        <f t="shared" si="184"/>
        <v>91774.96</v>
      </c>
      <c r="Q279" s="2">
        <f t="shared" si="184"/>
        <v>572.17999999999995</v>
      </c>
      <c r="R279" s="2">
        <f t="shared" si="184"/>
        <v>207.82</v>
      </c>
      <c r="S279" s="2">
        <f t="shared" si="184"/>
        <v>24374.06</v>
      </c>
      <c r="T279" s="2">
        <f t="shared" si="184"/>
        <v>0</v>
      </c>
      <c r="U279" s="2">
        <f>AH279</f>
        <v>126.837694</v>
      </c>
      <c r="V279" s="2">
        <f>AI279</f>
        <v>0</v>
      </c>
      <c r="W279" s="2">
        <f>ROUND(AJ279,2)</f>
        <v>0</v>
      </c>
      <c r="X279" s="2">
        <f>ROUND(AK279,2)</f>
        <v>17061.849999999999</v>
      </c>
      <c r="Y279" s="2">
        <f>ROUND(AL279,2)</f>
        <v>2437.41</v>
      </c>
      <c r="Z279" s="2"/>
      <c r="AA279" s="2"/>
      <c r="AB279" s="2">
        <f>ROUND(SUMIF(AA271:AA277,"=31140108",O271:O277),2)</f>
        <v>116721.2</v>
      </c>
      <c r="AC279" s="2">
        <f>ROUND(SUMIF(AA271:AA277,"=31140108",P271:P277),2)</f>
        <v>91774.96</v>
      </c>
      <c r="AD279" s="2">
        <f>ROUND(SUMIF(AA271:AA277,"=31140108",Q271:Q277),2)</f>
        <v>572.17999999999995</v>
      </c>
      <c r="AE279" s="2">
        <f>ROUND(SUMIF(AA271:AA277,"=31140108",R271:R277),2)</f>
        <v>207.82</v>
      </c>
      <c r="AF279" s="2">
        <f>ROUND(SUMIF(AA271:AA277,"=31140108",S271:S277),2)</f>
        <v>24374.06</v>
      </c>
      <c r="AG279" s="2">
        <f>ROUND(SUMIF(AA271:AA277,"=31140108",T271:T277),2)</f>
        <v>0</v>
      </c>
      <c r="AH279" s="2">
        <f>SUMIF(AA271:AA277,"=31140108",U271:U277)</f>
        <v>126.837694</v>
      </c>
      <c r="AI279" s="2">
        <f>SUMIF(AA271:AA277,"=31140108",V271:V277)</f>
        <v>0</v>
      </c>
      <c r="AJ279" s="2">
        <f>ROUND(SUMIF(AA271:AA277,"=31140108",W271:W277),2)</f>
        <v>0</v>
      </c>
      <c r="AK279" s="2">
        <f>ROUND(SUMIF(AA271:AA277,"=31140108",X271:X277),2)</f>
        <v>17061.849999999999</v>
      </c>
      <c r="AL279" s="2">
        <f>ROUND(SUMIF(AA271:AA277,"=31140108",Y271:Y277),2)</f>
        <v>2437.41</v>
      </c>
      <c r="AM279" s="2"/>
      <c r="AN279" s="2"/>
      <c r="AO279" s="2">
        <f t="shared" ref="AO279:AZ279" si="185">ROUND(BB279,2)</f>
        <v>0</v>
      </c>
      <c r="AP279" s="2">
        <f t="shared" si="185"/>
        <v>0</v>
      </c>
      <c r="AQ279" s="2">
        <f t="shared" si="185"/>
        <v>0</v>
      </c>
      <c r="AR279" s="2">
        <f t="shared" si="185"/>
        <v>136444.91</v>
      </c>
      <c r="AS279" s="2">
        <f t="shared" si="185"/>
        <v>0</v>
      </c>
      <c r="AT279" s="2">
        <f t="shared" si="185"/>
        <v>0</v>
      </c>
      <c r="AU279" s="2">
        <f t="shared" si="185"/>
        <v>136444.91</v>
      </c>
      <c r="AV279" s="2">
        <f t="shared" si="185"/>
        <v>91774.96</v>
      </c>
      <c r="AW279" s="2">
        <f t="shared" si="185"/>
        <v>91774.96</v>
      </c>
      <c r="AX279" s="2">
        <f t="shared" si="185"/>
        <v>0</v>
      </c>
      <c r="AY279" s="2">
        <f t="shared" si="185"/>
        <v>91774.96</v>
      </c>
      <c r="AZ279" s="2">
        <f t="shared" si="185"/>
        <v>0</v>
      </c>
      <c r="BA279" s="2"/>
      <c r="BB279" s="2">
        <f>ROUND(SUMIF(AA271:AA277,"=31140108",FQ271:FQ277),2)</f>
        <v>0</v>
      </c>
      <c r="BC279" s="2">
        <f>ROUND(SUMIF(AA271:AA277,"=31140108",FR271:FR277),2)</f>
        <v>0</v>
      </c>
      <c r="BD279" s="2">
        <f>ROUND(SUMIF(AA271:AA277,"=31140108",GL271:GL277),2)</f>
        <v>0</v>
      </c>
      <c r="BE279" s="2">
        <f>ROUND(SUMIF(AA271:AA277,"=31140108",GM271:GM277),2)</f>
        <v>136444.91</v>
      </c>
      <c r="BF279" s="2">
        <f>ROUND(SUMIF(AA271:AA277,"=31140108",GN271:GN277),2)</f>
        <v>0</v>
      </c>
      <c r="BG279" s="2">
        <f>ROUND(SUMIF(AA271:AA277,"=31140108",GO271:GO277),2)</f>
        <v>0</v>
      </c>
      <c r="BH279" s="2">
        <f>ROUND(SUMIF(AA271:AA277,"=31140108",GP271:GP277),2)</f>
        <v>136444.91</v>
      </c>
      <c r="BI279" s="2">
        <f>AC279-BB279</f>
        <v>91774.96</v>
      </c>
      <c r="BJ279" s="2">
        <f>AC279-BC279</f>
        <v>91774.96</v>
      </c>
      <c r="BK279" s="2">
        <f>BB279-BD279</f>
        <v>0</v>
      </c>
      <c r="BL279" s="2">
        <f>AC279-BB279-BC279+BD279</f>
        <v>91774.96</v>
      </c>
      <c r="BM279" s="2">
        <f>BC279-BD279</f>
        <v>0</v>
      </c>
      <c r="BN279" s="2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>
        <v>0</v>
      </c>
    </row>
    <row r="281" spans="1:206" x14ac:dyDescent="0.2">
      <c r="A281" s="4">
        <v>50</v>
      </c>
      <c r="B281" s="4">
        <v>0</v>
      </c>
      <c r="C281" s="4">
        <v>0</v>
      </c>
      <c r="D281" s="4">
        <v>1</v>
      </c>
      <c r="E281" s="4">
        <v>201</v>
      </c>
      <c r="F281" s="4">
        <f>ROUND(Source!O279,O281)</f>
        <v>116721.2</v>
      </c>
      <c r="G281" s="4" t="s">
        <v>107</v>
      </c>
      <c r="H281" s="4" t="s">
        <v>108</v>
      </c>
      <c r="I281" s="4"/>
      <c r="J281" s="4"/>
      <c r="K281" s="4">
        <v>201</v>
      </c>
      <c r="L281" s="4">
        <v>1</v>
      </c>
      <c r="M281" s="4">
        <v>3</v>
      </c>
      <c r="N281" s="4" t="s">
        <v>0</v>
      </c>
      <c r="O281" s="4">
        <v>2</v>
      </c>
      <c r="P281" s="4"/>
    </row>
    <row r="282" spans="1:206" x14ac:dyDescent="0.2">
      <c r="A282" s="4">
        <v>50</v>
      </c>
      <c r="B282" s="4">
        <v>0</v>
      </c>
      <c r="C282" s="4">
        <v>0</v>
      </c>
      <c r="D282" s="4">
        <v>1</v>
      </c>
      <c r="E282" s="4">
        <v>202</v>
      </c>
      <c r="F282" s="4">
        <f>ROUND(Source!P279,O282)</f>
        <v>91774.96</v>
      </c>
      <c r="G282" s="4" t="s">
        <v>109</v>
      </c>
      <c r="H282" s="4" t="s">
        <v>110</v>
      </c>
      <c r="I282" s="4"/>
      <c r="J282" s="4"/>
      <c r="K282" s="4">
        <v>202</v>
      </c>
      <c r="L282" s="4">
        <v>2</v>
      </c>
      <c r="M282" s="4">
        <v>3</v>
      </c>
      <c r="N282" s="4" t="s">
        <v>0</v>
      </c>
      <c r="O282" s="4">
        <v>2</v>
      </c>
      <c r="P282" s="4"/>
    </row>
    <row r="283" spans="1:206" x14ac:dyDescent="0.2">
      <c r="A283" s="4">
        <v>50</v>
      </c>
      <c r="B283" s="4">
        <v>0</v>
      </c>
      <c r="C283" s="4">
        <v>0</v>
      </c>
      <c r="D283" s="4">
        <v>1</v>
      </c>
      <c r="E283" s="4">
        <v>222</v>
      </c>
      <c r="F283" s="4">
        <f>ROUND(Source!AO279,O283)</f>
        <v>0</v>
      </c>
      <c r="G283" s="4" t="s">
        <v>111</v>
      </c>
      <c r="H283" s="4" t="s">
        <v>112</v>
      </c>
      <c r="I283" s="4"/>
      <c r="J283" s="4"/>
      <c r="K283" s="4">
        <v>222</v>
      </c>
      <c r="L283" s="4">
        <v>3</v>
      </c>
      <c r="M283" s="4">
        <v>3</v>
      </c>
      <c r="N283" s="4" t="s">
        <v>0</v>
      </c>
      <c r="O283" s="4">
        <v>2</v>
      </c>
      <c r="P283" s="4"/>
    </row>
    <row r="284" spans="1:206" x14ac:dyDescent="0.2">
      <c r="A284" s="4">
        <v>50</v>
      </c>
      <c r="B284" s="4">
        <v>0</v>
      </c>
      <c r="C284" s="4">
        <v>0</v>
      </c>
      <c r="D284" s="4">
        <v>1</v>
      </c>
      <c r="E284" s="4">
        <v>216</v>
      </c>
      <c r="F284" s="4">
        <f>ROUND(Source!AP279,O284)</f>
        <v>0</v>
      </c>
      <c r="G284" s="4" t="s">
        <v>113</v>
      </c>
      <c r="H284" s="4" t="s">
        <v>114</v>
      </c>
      <c r="I284" s="4"/>
      <c r="J284" s="4"/>
      <c r="K284" s="4">
        <v>216</v>
      </c>
      <c r="L284" s="4">
        <v>4</v>
      </c>
      <c r="M284" s="4">
        <v>3</v>
      </c>
      <c r="N284" s="4" t="s">
        <v>0</v>
      </c>
      <c r="O284" s="4">
        <v>2</v>
      </c>
      <c r="P284" s="4"/>
    </row>
    <row r="285" spans="1:206" x14ac:dyDescent="0.2">
      <c r="A285" s="4">
        <v>50</v>
      </c>
      <c r="B285" s="4">
        <v>0</v>
      </c>
      <c r="C285" s="4">
        <v>0</v>
      </c>
      <c r="D285" s="4">
        <v>1</v>
      </c>
      <c r="E285" s="4">
        <v>223</v>
      </c>
      <c r="F285" s="4">
        <f>ROUND(Source!AQ279,O285)</f>
        <v>0</v>
      </c>
      <c r="G285" s="4" t="s">
        <v>115</v>
      </c>
      <c r="H285" s="4" t="s">
        <v>116</v>
      </c>
      <c r="I285" s="4"/>
      <c r="J285" s="4"/>
      <c r="K285" s="4">
        <v>223</v>
      </c>
      <c r="L285" s="4">
        <v>5</v>
      </c>
      <c r="M285" s="4">
        <v>3</v>
      </c>
      <c r="N285" s="4" t="s">
        <v>0</v>
      </c>
      <c r="O285" s="4">
        <v>2</v>
      </c>
      <c r="P285" s="4"/>
    </row>
    <row r="286" spans="1:206" x14ac:dyDescent="0.2">
      <c r="A286" s="4">
        <v>50</v>
      </c>
      <c r="B286" s="4">
        <v>0</v>
      </c>
      <c r="C286" s="4">
        <v>0</v>
      </c>
      <c r="D286" s="4">
        <v>1</v>
      </c>
      <c r="E286" s="4">
        <v>203</v>
      </c>
      <c r="F286" s="4">
        <f>ROUND(Source!Q279,O286)</f>
        <v>572.17999999999995</v>
      </c>
      <c r="G286" s="4" t="s">
        <v>117</v>
      </c>
      <c r="H286" s="4" t="s">
        <v>118</v>
      </c>
      <c r="I286" s="4"/>
      <c r="J286" s="4"/>
      <c r="K286" s="4">
        <v>203</v>
      </c>
      <c r="L286" s="4">
        <v>6</v>
      </c>
      <c r="M286" s="4">
        <v>3</v>
      </c>
      <c r="N286" s="4" t="s">
        <v>0</v>
      </c>
      <c r="O286" s="4">
        <v>2</v>
      </c>
      <c r="P286" s="4"/>
    </row>
    <row r="287" spans="1:206" x14ac:dyDescent="0.2">
      <c r="A287" s="4">
        <v>50</v>
      </c>
      <c r="B287" s="4">
        <v>0</v>
      </c>
      <c r="C287" s="4">
        <v>0</v>
      </c>
      <c r="D287" s="4">
        <v>1</v>
      </c>
      <c r="E287" s="4">
        <v>204</v>
      </c>
      <c r="F287" s="4">
        <f>ROUND(Source!R279,O287)</f>
        <v>207.82</v>
      </c>
      <c r="G287" s="4" t="s">
        <v>119</v>
      </c>
      <c r="H287" s="4" t="s">
        <v>120</v>
      </c>
      <c r="I287" s="4"/>
      <c r="J287" s="4"/>
      <c r="K287" s="4">
        <v>204</v>
      </c>
      <c r="L287" s="4">
        <v>7</v>
      </c>
      <c r="M287" s="4">
        <v>3</v>
      </c>
      <c r="N287" s="4" t="s">
        <v>0</v>
      </c>
      <c r="O287" s="4">
        <v>2</v>
      </c>
      <c r="P287" s="4"/>
    </row>
    <row r="288" spans="1:206" x14ac:dyDescent="0.2">
      <c r="A288" s="4">
        <v>50</v>
      </c>
      <c r="B288" s="4">
        <v>0</v>
      </c>
      <c r="C288" s="4">
        <v>0</v>
      </c>
      <c r="D288" s="4">
        <v>1</v>
      </c>
      <c r="E288" s="4">
        <v>205</v>
      </c>
      <c r="F288" s="4">
        <f>ROUND(Source!S279,O288)</f>
        <v>24374.06</v>
      </c>
      <c r="G288" s="4" t="s">
        <v>121</v>
      </c>
      <c r="H288" s="4" t="s">
        <v>122</v>
      </c>
      <c r="I288" s="4"/>
      <c r="J288" s="4"/>
      <c r="K288" s="4">
        <v>205</v>
      </c>
      <c r="L288" s="4">
        <v>8</v>
      </c>
      <c r="M288" s="4">
        <v>3</v>
      </c>
      <c r="N288" s="4" t="s">
        <v>0</v>
      </c>
      <c r="O288" s="4">
        <v>2</v>
      </c>
      <c r="P288" s="4"/>
    </row>
    <row r="289" spans="1:118" x14ac:dyDescent="0.2">
      <c r="A289" s="4">
        <v>50</v>
      </c>
      <c r="B289" s="4">
        <v>0</v>
      </c>
      <c r="C289" s="4">
        <v>0</v>
      </c>
      <c r="D289" s="4">
        <v>1</v>
      </c>
      <c r="E289" s="4">
        <v>214</v>
      </c>
      <c r="F289" s="4">
        <f>ROUND(Source!AS279,O289)</f>
        <v>0</v>
      </c>
      <c r="G289" s="4" t="s">
        <v>123</v>
      </c>
      <c r="H289" s="4" t="s">
        <v>124</v>
      </c>
      <c r="I289" s="4"/>
      <c r="J289" s="4"/>
      <c r="K289" s="4">
        <v>214</v>
      </c>
      <c r="L289" s="4">
        <v>9</v>
      </c>
      <c r="M289" s="4">
        <v>3</v>
      </c>
      <c r="N289" s="4" t="s">
        <v>0</v>
      </c>
      <c r="O289" s="4">
        <v>2</v>
      </c>
      <c r="P289" s="4"/>
    </row>
    <row r="290" spans="1:118" x14ac:dyDescent="0.2">
      <c r="A290" s="4">
        <v>50</v>
      </c>
      <c r="B290" s="4">
        <v>0</v>
      </c>
      <c r="C290" s="4">
        <v>0</v>
      </c>
      <c r="D290" s="4">
        <v>1</v>
      </c>
      <c r="E290" s="4">
        <v>215</v>
      </c>
      <c r="F290" s="4">
        <f>ROUND(Source!AT279,O290)</f>
        <v>0</v>
      </c>
      <c r="G290" s="4" t="s">
        <v>125</v>
      </c>
      <c r="H290" s="4" t="s">
        <v>126</v>
      </c>
      <c r="I290" s="4"/>
      <c r="J290" s="4"/>
      <c r="K290" s="4">
        <v>215</v>
      </c>
      <c r="L290" s="4">
        <v>10</v>
      </c>
      <c r="M290" s="4">
        <v>3</v>
      </c>
      <c r="N290" s="4" t="s">
        <v>0</v>
      </c>
      <c r="O290" s="4">
        <v>2</v>
      </c>
      <c r="P290" s="4"/>
    </row>
    <row r="291" spans="1:118" x14ac:dyDescent="0.2">
      <c r="A291" s="4">
        <v>50</v>
      </c>
      <c r="B291" s="4">
        <v>0</v>
      </c>
      <c r="C291" s="4">
        <v>0</v>
      </c>
      <c r="D291" s="4">
        <v>1</v>
      </c>
      <c r="E291" s="4">
        <v>217</v>
      </c>
      <c r="F291" s="4">
        <f>ROUND(Source!AU279,O291)</f>
        <v>136444.91</v>
      </c>
      <c r="G291" s="4" t="s">
        <v>127</v>
      </c>
      <c r="H291" s="4" t="s">
        <v>128</v>
      </c>
      <c r="I291" s="4"/>
      <c r="J291" s="4"/>
      <c r="K291" s="4">
        <v>217</v>
      </c>
      <c r="L291" s="4">
        <v>11</v>
      </c>
      <c r="M291" s="4">
        <v>3</v>
      </c>
      <c r="N291" s="4" t="s">
        <v>0</v>
      </c>
      <c r="O291" s="4">
        <v>2</v>
      </c>
      <c r="P291" s="4"/>
    </row>
    <row r="292" spans="1:118" x14ac:dyDescent="0.2">
      <c r="A292" s="4">
        <v>50</v>
      </c>
      <c r="B292" s="4">
        <v>0</v>
      </c>
      <c r="C292" s="4">
        <v>0</v>
      </c>
      <c r="D292" s="4">
        <v>1</v>
      </c>
      <c r="E292" s="4">
        <v>206</v>
      </c>
      <c r="F292" s="4">
        <f>ROUND(Source!T279,O292)</f>
        <v>0</v>
      </c>
      <c r="G292" s="4" t="s">
        <v>129</v>
      </c>
      <c r="H292" s="4" t="s">
        <v>130</v>
      </c>
      <c r="I292" s="4"/>
      <c r="J292" s="4"/>
      <c r="K292" s="4">
        <v>206</v>
      </c>
      <c r="L292" s="4">
        <v>12</v>
      </c>
      <c r="M292" s="4">
        <v>3</v>
      </c>
      <c r="N292" s="4" t="s">
        <v>0</v>
      </c>
      <c r="O292" s="4">
        <v>2</v>
      </c>
      <c r="P292" s="4"/>
    </row>
    <row r="293" spans="1:118" x14ac:dyDescent="0.2">
      <c r="A293" s="4">
        <v>50</v>
      </c>
      <c r="B293" s="4">
        <v>0</v>
      </c>
      <c r="C293" s="4">
        <v>0</v>
      </c>
      <c r="D293" s="4">
        <v>1</v>
      </c>
      <c r="E293" s="4">
        <v>207</v>
      </c>
      <c r="F293" s="4">
        <f>Source!U279</f>
        <v>126.837694</v>
      </c>
      <c r="G293" s="4" t="s">
        <v>131</v>
      </c>
      <c r="H293" s="4" t="s">
        <v>132</v>
      </c>
      <c r="I293" s="4"/>
      <c r="J293" s="4"/>
      <c r="K293" s="4">
        <v>207</v>
      </c>
      <c r="L293" s="4">
        <v>13</v>
      </c>
      <c r="M293" s="4">
        <v>3</v>
      </c>
      <c r="N293" s="4" t="s">
        <v>0</v>
      </c>
      <c r="O293" s="4">
        <v>-1</v>
      </c>
      <c r="P293" s="4"/>
    </row>
    <row r="294" spans="1:118" x14ac:dyDescent="0.2">
      <c r="A294" s="4">
        <v>50</v>
      </c>
      <c r="B294" s="4">
        <v>0</v>
      </c>
      <c r="C294" s="4">
        <v>0</v>
      </c>
      <c r="D294" s="4">
        <v>1</v>
      </c>
      <c r="E294" s="4">
        <v>208</v>
      </c>
      <c r="F294" s="4">
        <f>Source!V279</f>
        <v>0</v>
      </c>
      <c r="G294" s="4" t="s">
        <v>133</v>
      </c>
      <c r="H294" s="4" t="s">
        <v>134</v>
      </c>
      <c r="I294" s="4"/>
      <c r="J294" s="4"/>
      <c r="K294" s="4">
        <v>208</v>
      </c>
      <c r="L294" s="4">
        <v>14</v>
      </c>
      <c r="M294" s="4">
        <v>3</v>
      </c>
      <c r="N294" s="4" t="s">
        <v>0</v>
      </c>
      <c r="O294" s="4">
        <v>-1</v>
      </c>
      <c r="P294" s="4"/>
    </row>
    <row r="295" spans="1:118" x14ac:dyDescent="0.2">
      <c r="A295" s="4">
        <v>50</v>
      </c>
      <c r="B295" s="4">
        <v>0</v>
      </c>
      <c r="C295" s="4">
        <v>0</v>
      </c>
      <c r="D295" s="4">
        <v>1</v>
      </c>
      <c r="E295" s="4">
        <v>209</v>
      </c>
      <c r="F295" s="4">
        <f>ROUND(Source!W279,O295)</f>
        <v>0</v>
      </c>
      <c r="G295" s="4" t="s">
        <v>135</v>
      </c>
      <c r="H295" s="4" t="s">
        <v>136</v>
      </c>
      <c r="I295" s="4"/>
      <c r="J295" s="4"/>
      <c r="K295" s="4">
        <v>209</v>
      </c>
      <c r="L295" s="4">
        <v>15</v>
      </c>
      <c r="M295" s="4">
        <v>3</v>
      </c>
      <c r="N295" s="4" t="s">
        <v>0</v>
      </c>
      <c r="O295" s="4">
        <v>2</v>
      </c>
      <c r="P295" s="4"/>
    </row>
    <row r="296" spans="1:118" x14ac:dyDescent="0.2">
      <c r="A296" s="4">
        <v>50</v>
      </c>
      <c r="B296" s="4">
        <v>0</v>
      </c>
      <c r="C296" s="4">
        <v>0</v>
      </c>
      <c r="D296" s="4">
        <v>1</v>
      </c>
      <c r="E296" s="4">
        <v>210</v>
      </c>
      <c r="F296" s="4">
        <f>ROUND(Source!X279,O296)</f>
        <v>17061.849999999999</v>
      </c>
      <c r="G296" s="4" t="s">
        <v>137</v>
      </c>
      <c r="H296" s="4" t="s">
        <v>138</v>
      </c>
      <c r="I296" s="4"/>
      <c r="J296" s="4"/>
      <c r="K296" s="4">
        <v>210</v>
      </c>
      <c r="L296" s="4">
        <v>16</v>
      </c>
      <c r="M296" s="4">
        <v>3</v>
      </c>
      <c r="N296" s="4" t="s">
        <v>0</v>
      </c>
      <c r="O296" s="4">
        <v>2</v>
      </c>
      <c r="P296" s="4"/>
    </row>
    <row r="297" spans="1:118" x14ac:dyDescent="0.2">
      <c r="A297" s="4">
        <v>50</v>
      </c>
      <c r="B297" s="4">
        <v>0</v>
      </c>
      <c r="C297" s="4">
        <v>0</v>
      </c>
      <c r="D297" s="4">
        <v>1</v>
      </c>
      <c r="E297" s="4">
        <v>211</v>
      </c>
      <c r="F297" s="4">
        <f>ROUND(Source!Y279,O297)</f>
        <v>2437.41</v>
      </c>
      <c r="G297" s="4" t="s">
        <v>139</v>
      </c>
      <c r="H297" s="4" t="s">
        <v>140</v>
      </c>
      <c r="I297" s="4"/>
      <c r="J297" s="4"/>
      <c r="K297" s="4">
        <v>211</v>
      </c>
      <c r="L297" s="4">
        <v>17</v>
      </c>
      <c r="M297" s="4">
        <v>3</v>
      </c>
      <c r="N297" s="4" t="s">
        <v>0</v>
      </c>
      <c r="O297" s="4">
        <v>2</v>
      </c>
      <c r="P297" s="4"/>
    </row>
    <row r="298" spans="1:118" x14ac:dyDescent="0.2">
      <c r="A298" s="4">
        <v>50</v>
      </c>
      <c r="B298" s="4">
        <v>0</v>
      </c>
      <c r="C298" s="4">
        <v>0</v>
      </c>
      <c r="D298" s="4">
        <v>1</v>
      </c>
      <c r="E298" s="4">
        <v>224</v>
      </c>
      <c r="F298" s="4">
        <f>ROUND(Source!AR279,O298)</f>
        <v>136444.91</v>
      </c>
      <c r="G298" s="4" t="s">
        <v>141</v>
      </c>
      <c r="H298" s="4" t="s">
        <v>142</v>
      </c>
      <c r="I298" s="4"/>
      <c r="J298" s="4"/>
      <c r="K298" s="4">
        <v>224</v>
      </c>
      <c r="L298" s="4">
        <v>18</v>
      </c>
      <c r="M298" s="4">
        <v>3</v>
      </c>
      <c r="N298" s="4" t="s">
        <v>0</v>
      </c>
      <c r="O298" s="4">
        <v>2</v>
      </c>
      <c r="P298" s="4"/>
    </row>
    <row r="300" spans="1:118" x14ac:dyDescent="0.2">
      <c r="A300" s="2">
        <v>51</v>
      </c>
      <c r="B300" s="2">
        <f>B233</f>
        <v>1</v>
      </c>
      <c r="C300" s="2">
        <f>A233</f>
        <v>4</v>
      </c>
      <c r="D300" s="2">
        <f>ROW(A233)</f>
        <v>233</v>
      </c>
      <c r="E300" s="2"/>
      <c r="F300" s="2" t="str">
        <f>IF(F233&lt;&gt;"",F233,"")</f>
        <v>Новый раздел</v>
      </c>
      <c r="G300" s="2" t="str">
        <f>IF(G233&lt;&gt;"",G233,"")</f>
        <v>Коридор 2-го этажа</v>
      </c>
      <c r="H300" s="2"/>
      <c r="I300" s="2"/>
      <c r="J300" s="2"/>
      <c r="K300" s="2"/>
      <c r="L300" s="2"/>
      <c r="M300" s="2"/>
      <c r="N300" s="2"/>
      <c r="O300" s="2">
        <f t="shared" ref="O300:T300" si="186">ROUND(O246+O279+AB300,2)</f>
        <v>120318.82</v>
      </c>
      <c r="P300" s="2">
        <f t="shared" si="186"/>
        <v>91774.96</v>
      </c>
      <c r="Q300" s="2">
        <f t="shared" si="186"/>
        <v>575.83000000000004</v>
      </c>
      <c r="R300" s="2">
        <f t="shared" si="186"/>
        <v>209.45</v>
      </c>
      <c r="S300" s="2">
        <f t="shared" si="186"/>
        <v>27968.03</v>
      </c>
      <c r="T300" s="2">
        <f t="shared" si="186"/>
        <v>0</v>
      </c>
      <c r="U300" s="2">
        <f>U246+U279+AH300</f>
        <v>150.02969400000001</v>
      </c>
      <c r="V300" s="2">
        <f>V246+V279+AI300</f>
        <v>0</v>
      </c>
      <c r="W300" s="2">
        <f>ROUND(W246+W279+AJ300,2)</f>
        <v>0</v>
      </c>
      <c r="X300" s="2">
        <f>ROUND(X246+X279+AK300,2)</f>
        <v>19577.63</v>
      </c>
      <c r="Y300" s="2">
        <f>ROUND(Y246+Y279+AL300,2)</f>
        <v>2796.81</v>
      </c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>
        <f t="shared" ref="AO300:AZ300" si="187">ROUND(AO246+AO279+BB300,2)</f>
        <v>0</v>
      </c>
      <c r="AP300" s="2">
        <f t="shared" si="187"/>
        <v>0</v>
      </c>
      <c r="AQ300" s="2">
        <f t="shared" si="187"/>
        <v>0</v>
      </c>
      <c r="AR300" s="2">
        <f t="shared" si="187"/>
        <v>142919.47</v>
      </c>
      <c r="AS300" s="2">
        <f t="shared" si="187"/>
        <v>0</v>
      </c>
      <c r="AT300" s="2">
        <f t="shared" si="187"/>
        <v>0</v>
      </c>
      <c r="AU300" s="2">
        <f t="shared" si="187"/>
        <v>142919.47</v>
      </c>
      <c r="AV300" s="2">
        <f t="shared" si="187"/>
        <v>91774.96</v>
      </c>
      <c r="AW300" s="2">
        <f t="shared" si="187"/>
        <v>91774.96</v>
      </c>
      <c r="AX300" s="2">
        <f t="shared" si="187"/>
        <v>0</v>
      </c>
      <c r="AY300" s="2">
        <f t="shared" si="187"/>
        <v>91774.96</v>
      </c>
      <c r="AZ300" s="2">
        <f t="shared" si="187"/>
        <v>0</v>
      </c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>
        <v>0</v>
      </c>
    </row>
    <row r="302" spans="1:118" x14ac:dyDescent="0.2">
      <c r="A302" s="4">
        <v>50</v>
      </c>
      <c r="B302" s="4">
        <v>0</v>
      </c>
      <c r="C302" s="4">
        <v>0</v>
      </c>
      <c r="D302" s="4">
        <v>1</v>
      </c>
      <c r="E302" s="4">
        <v>201</v>
      </c>
      <c r="F302" s="4">
        <f>ROUND(Source!O300,O302)</f>
        <v>120318.82</v>
      </c>
      <c r="G302" s="4" t="s">
        <v>107</v>
      </c>
      <c r="H302" s="4" t="s">
        <v>108</v>
      </c>
      <c r="I302" s="4"/>
      <c r="J302" s="4"/>
      <c r="K302" s="4">
        <v>201</v>
      </c>
      <c r="L302" s="4">
        <v>1</v>
      </c>
      <c r="M302" s="4">
        <v>3</v>
      </c>
      <c r="N302" s="4" t="s">
        <v>0</v>
      </c>
      <c r="O302" s="4">
        <v>2</v>
      </c>
      <c r="P302" s="4"/>
    </row>
    <row r="303" spans="1:118" x14ac:dyDescent="0.2">
      <c r="A303" s="4">
        <v>50</v>
      </c>
      <c r="B303" s="4">
        <v>0</v>
      </c>
      <c r="C303" s="4">
        <v>0</v>
      </c>
      <c r="D303" s="4">
        <v>1</v>
      </c>
      <c r="E303" s="4">
        <v>202</v>
      </c>
      <c r="F303" s="4">
        <f>ROUND(Source!P300,O303)</f>
        <v>91774.96</v>
      </c>
      <c r="G303" s="4" t="s">
        <v>109</v>
      </c>
      <c r="H303" s="4" t="s">
        <v>110</v>
      </c>
      <c r="I303" s="4"/>
      <c r="J303" s="4"/>
      <c r="K303" s="4">
        <v>202</v>
      </c>
      <c r="L303" s="4">
        <v>2</v>
      </c>
      <c r="M303" s="4">
        <v>3</v>
      </c>
      <c r="N303" s="4" t="s">
        <v>0</v>
      </c>
      <c r="O303" s="4">
        <v>2</v>
      </c>
      <c r="P303" s="4"/>
    </row>
    <row r="304" spans="1:118" x14ac:dyDescent="0.2">
      <c r="A304" s="4">
        <v>50</v>
      </c>
      <c r="B304" s="4">
        <v>0</v>
      </c>
      <c r="C304" s="4">
        <v>0</v>
      </c>
      <c r="D304" s="4">
        <v>1</v>
      </c>
      <c r="E304" s="4">
        <v>222</v>
      </c>
      <c r="F304" s="4">
        <f>ROUND(Source!AO300,O304)</f>
        <v>0</v>
      </c>
      <c r="G304" s="4" t="s">
        <v>111</v>
      </c>
      <c r="H304" s="4" t="s">
        <v>112</v>
      </c>
      <c r="I304" s="4"/>
      <c r="J304" s="4"/>
      <c r="K304" s="4">
        <v>222</v>
      </c>
      <c r="L304" s="4">
        <v>3</v>
      </c>
      <c r="M304" s="4">
        <v>3</v>
      </c>
      <c r="N304" s="4" t="s">
        <v>0</v>
      </c>
      <c r="O304" s="4">
        <v>2</v>
      </c>
      <c r="P304" s="4"/>
    </row>
    <row r="305" spans="1:16" x14ac:dyDescent="0.2">
      <c r="A305" s="4">
        <v>50</v>
      </c>
      <c r="B305" s="4">
        <v>0</v>
      </c>
      <c r="C305" s="4">
        <v>0</v>
      </c>
      <c r="D305" s="4">
        <v>1</v>
      </c>
      <c r="E305" s="4">
        <v>216</v>
      </c>
      <c r="F305" s="4">
        <f>ROUND(Source!AP300,O305)</f>
        <v>0</v>
      </c>
      <c r="G305" s="4" t="s">
        <v>113</v>
      </c>
      <c r="H305" s="4" t="s">
        <v>114</v>
      </c>
      <c r="I305" s="4"/>
      <c r="J305" s="4"/>
      <c r="K305" s="4">
        <v>216</v>
      </c>
      <c r="L305" s="4">
        <v>4</v>
      </c>
      <c r="M305" s="4">
        <v>3</v>
      </c>
      <c r="N305" s="4" t="s">
        <v>0</v>
      </c>
      <c r="O305" s="4">
        <v>2</v>
      </c>
      <c r="P305" s="4"/>
    </row>
    <row r="306" spans="1:16" x14ac:dyDescent="0.2">
      <c r="A306" s="4">
        <v>50</v>
      </c>
      <c r="B306" s="4">
        <v>0</v>
      </c>
      <c r="C306" s="4">
        <v>0</v>
      </c>
      <c r="D306" s="4">
        <v>1</v>
      </c>
      <c r="E306" s="4">
        <v>223</v>
      </c>
      <c r="F306" s="4">
        <f>ROUND(Source!AQ300,O306)</f>
        <v>0</v>
      </c>
      <c r="G306" s="4" t="s">
        <v>115</v>
      </c>
      <c r="H306" s="4" t="s">
        <v>116</v>
      </c>
      <c r="I306" s="4"/>
      <c r="J306" s="4"/>
      <c r="K306" s="4">
        <v>223</v>
      </c>
      <c r="L306" s="4">
        <v>5</v>
      </c>
      <c r="M306" s="4">
        <v>3</v>
      </c>
      <c r="N306" s="4" t="s">
        <v>0</v>
      </c>
      <c r="O306" s="4">
        <v>2</v>
      </c>
      <c r="P306" s="4"/>
    </row>
    <row r="307" spans="1:16" x14ac:dyDescent="0.2">
      <c r="A307" s="4">
        <v>50</v>
      </c>
      <c r="B307" s="4">
        <v>0</v>
      </c>
      <c r="C307" s="4">
        <v>0</v>
      </c>
      <c r="D307" s="4">
        <v>1</v>
      </c>
      <c r="E307" s="4">
        <v>203</v>
      </c>
      <c r="F307" s="4">
        <f>ROUND(Source!Q300,O307)</f>
        <v>575.83000000000004</v>
      </c>
      <c r="G307" s="4" t="s">
        <v>117</v>
      </c>
      <c r="H307" s="4" t="s">
        <v>118</v>
      </c>
      <c r="I307" s="4"/>
      <c r="J307" s="4"/>
      <c r="K307" s="4">
        <v>203</v>
      </c>
      <c r="L307" s="4">
        <v>6</v>
      </c>
      <c r="M307" s="4">
        <v>3</v>
      </c>
      <c r="N307" s="4" t="s">
        <v>0</v>
      </c>
      <c r="O307" s="4">
        <v>2</v>
      </c>
      <c r="P307" s="4"/>
    </row>
    <row r="308" spans="1:16" x14ac:dyDescent="0.2">
      <c r="A308" s="4">
        <v>50</v>
      </c>
      <c r="B308" s="4">
        <v>0</v>
      </c>
      <c r="C308" s="4">
        <v>0</v>
      </c>
      <c r="D308" s="4">
        <v>1</v>
      </c>
      <c r="E308" s="4">
        <v>204</v>
      </c>
      <c r="F308" s="4">
        <f>ROUND(Source!R300,O308)</f>
        <v>209.45</v>
      </c>
      <c r="G308" s="4" t="s">
        <v>119</v>
      </c>
      <c r="H308" s="4" t="s">
        <v>120</v>
      </c>
      <c r="I308" s="4"/>
      <c r="J308" s="4"/>
      <c r="K308" s="4">
        <v>204</v>
      </c>
      <c r="L308" s="4">
        <v>7</v>
      </c>
      <c r="M308" s="4">
        <v>3</v>
      </c>
      <c r="N308" s="4" t="s">
        <v>0</v>
      </c>
      <c r="O308" s="4">
        <v>2</v>
      </c>
      <c r="P308" s="4"/>
    </row>
    <row r="309" spans="1:16" x14ac:dyDescent="0.2">
      <c r="A309" s="4">
        <v>50</v>
      </c>
      <c r="B309" s="4">
        <v>0</v>
      </c>
      <c r="C309" s="4">
        <v>0</v>
      </c>
      <c r="D309" s="4">
        <v>1</v>
      </c>
      <c r="E309" s="4">
        <v>205</v>
      </c>
      <c r="F309" s="4">
        <f>ROUND(Source!S300,O309)</f>
        <v>27968.03</v>
      </c>
      <c r="G309" s="4" t="s">
        <v>121</v>
      </c>
      <c r="H309" s="4" t="s">
        <v>122</v>
      </c>
      <c r="I309" s="4"/>
      <c r="J309" s="4"/>
      <c r="K309" s="4">
        <v>205</v>
      </c>
      <c r="L309" s="4">
        <v>8</v>
      </c>
      <c r="M309" s="4">
        <v>3</v>
      </c>
      <c r="N309" s="4" t="s">
        <v>0</v>
      </c>
      <c r="O309" s="4">
        <v>2</v>
      </c>
      <c r="P309" s="4"/>
    </row>
    <row r="310" spans="1:16" x14ac:dyDescent="0.2">
      <c r="A310" s="4">
        <v>50</v>
      </c>
      <c r="B310" s="4">
        <v>0</v>
      </c>
      <c r="C310" s="4">
        <v>0</v>
      </c>
      <c r="D310" s="4">
        <v>1</v>
      </c>
      <c r="E310" s="4">
        <v>214</v>
      </c>
      <c r="F310" s="4">
        <f>ROUND(Source!AS300,O310)</f>
        <v>0</v>
      </c>
      <c r="G310" s="4" t="s">
        <v>123</v>
      </c>
      <c r="H310" s="4" t="s">
        <v>124</v>
      </c>
      <c r="I310" s="4"/>
      <c r="J310" s="4"/>
      <c r="K310" s="4">
        <v>214</v>
      </c>
      <c r="L310" s="4">
        <v>9</v>
      </c>
      <c r="M310" s="4">
        <v>3</v>
      </c>
      <c r="N310" s="4" t="s">
        <v>0</v>
      </c>
      <c r="O310" s="4">
        <v>2</v>
      </c>
      <c r="P310" s="4"/>
    </row>
    <row r="311" spans="1:16" x14ac:dyDescent="0.2">
      <c r="A311" s="4">
        <v>50</v>
      </c>
      <c r="B311" s="4">
        <v>0</v>
      </c>
      <c r="C311" s="4">
        <v>0</v>
      </c>
      <c r="D311" s="4">
        <v>1</v>
      </c>
      <c r="E311" s="4">
        <v>215</v>
      </c>
      <c r="F311" s="4">
        <f>ROUND(Source!AT300,O311)</f>
        <v>0</v>
      </c>
      <c r="G311" s="4" t="s">
        <v>125</v>
      </c>
      <c r="H311" s="4" t="s">
        <v>126</v>
      </c>
      <c r="I311" s="4"/>
      <c r="J311" s="4"/>
      <c r="K311" s="4">
        <v>215</v>
      </c>
      <c r="L311" s="4">
        <v>10</v>
      </c>
      <c r="M311" s="4">
        <v>3</v>
      </c>
      <c r="N311" s="4" t="s">
        <v>0</v>
      </c>
      <c r="O311" s="4">
        <v>2</v>
      </c>
      <c r="P311" s="4"/>
    </row>
    <row r="312" spans="1:16" x14ac:dyDescent="0.2">
      <c r="A312" s="4">
        <v>50</v>
      </c>
      <c r="B312" s="4">
        <v>0</v>
      </c>
      <c r="C312" s="4">
        <v>0</v>
      </c>
      <c r="D312" s="4">
        <v>1</v>
      </c>
      <c r="E312" s="4">
        <v>217</v>
      </c>
      <c r="F312" s="4">
        <f>ROUND(Source!AU300,O312)</f>
        <v>142919.47</v>
      </c>
      <c r="G312" s="4" t="s">
        <v>127</v>
      </c>
      <c r="H312" s="4" t="s">
        <v>128</v>
      </c>
      <c r="I312" s="4"/>
      <c r="J312" s="4"/>
      <c r="K312" s="4">
        <v>217</v>
      </c>
      <c r="L312" s="4">
        <v>11</v>
      </c>
      <c r="M312" s="4">
        <v>3</v>
      </c>
      <c r="N312" s="4" t="s">
        <v>0</v>
      </c>
      <c r="O312" s="4">
        <v>2</v>
      </c>
      <c r="P312" s="4"/>
    </row>
    <row r="313" spans="1:16" x14ac:dyDescent="0.2">
      <c r="A313" s="4">
        <v>50</v>
      </c>
      <c r="B313" s="4">
        <v>0</v>
      </c>
      <c r="C313" s="4">
        <v>0</v>
      </c>
      <c r="D313" s="4">
        <v>1</v>
      </c>
      <c r="E313" s="4">
        <v>206</v>
      </c>
      <c r="F313" s="4">
        <f>ROUND(Source!T300,O313)</f>
        <v>0</v>
      </c>
      <c r="G313" s="4" t="s">
        <v>129</v>
      </c>
      <c r="H313" s="4" t="s">
        <v>130</v>
      </c>
      <c r="I313" s="4"/>
      <c r="J313" s="4"/>
      <c r="K313" s="4">
        <v>206</v>
      </c>
      <c r="L313" s="4">
        <v>12</v>
      </c>
      <c r="M313" s="4">
        <v>3</v>
      </c>
      <c r="N313" s="4" t="s">
        <v>0</v>
      </c>
      <c r="O313" s="4">
        <v>2</v>
      </c>
      <c r="P313" s="4"/>
    </row>
    <row r="314" spans="1:16" x14ac:dyDescent="0.2">
      <c r="A314" s="4">
        <v>50</v>
      </c>
      <c r="B314" s="4">
        <v>0</v>
      </c>
      <c r="C314" s="4">
        <v>0</v>
      </c>
      <c r="D314" s="4">
        <v>1</v>
      </c>
      <c r="E314" s="4">
        <v>207</v>
      </c>
      <c r="F314" s="4">
        <f>Source!U300</f>
        <v>150.02969400000001</v>
      </c>
      <c r="G314" s="4" t="s">
        <v>131</v>
      </c>
      <c r="H314" s="4" t="s">
        <v>132</v>
      </c>
      <c r="I314" s="4"/>
      <c r="J314" s="4"/>
      <c r="K314" s="4">
        <v>207</v>
      </c>
      <c r="L314" s="4">
        <v>13</v>
      </c>
      <c r="M314" s="4">
        <v>3</v>
      </c>
      <c r="N314" s="4" t="s">
        <v>0</v>
      </c>
      <c r="O314" s="4">
        <v>-1</v>
      </c>
      <c r="P314" s="4"/>
    </row>
    <row r="315" spans="1:16" x14ac:dyDescent="0.2">
      <c r="A315" s="4">
        <v>50</v>
      </c>
      <c r="B315" s="4">
        <v>0</v>
      </c>
      <c r="C315" s="4">
        <v>0</v>
      </c>
      <c r="D315" s="4">
        <v>1</v>
      </c>
      <c r="E315" s="4">
        <v>208</v>
      </c>
      <c r="F315" s="4">
        <f>Source!V300</f>
        <v>0</v>
      </c>
      <c r="G315" s="4" t="s">
        <v>133</v>
      </c>
      <c r="H315" s="4" t="s">
        <v>134</v>
      </c>
      <c r="I315" s="4"/>
      <c r="J315" s="4"/>
      <c r="K315" s="4">
        <v>208</v>
      </c>
      <c r="L315" s="4">
        <v>14</v>
      </c>
      <c r="M315" s="4">
        <v>3</v>
      </c>
      <c r="N315" s="4" t="s">
        <v>0</v>
      </c>
      <c r="O315" s="4">
        <v>-1</v>
      </c>
      <c r="P315" s="4"/>
    </row>
    <row r="316" spans="1:16" x14ac:dyDescent="0.2">
      <c r="A316" s="4">
        <v>50</v>
      </c>
      <c r="B316" s="4">
        <v>0</v>
      </c>
      <c r="C316" s="4">
        <v>0</v>
      </c>
      <c r="D316" s="4">
        <v>1</v>
      </c>
      <c r="E316" s="4">
        <v>209</v>
      </c>
      <c r="F316" s="4">
        <f>ROUND(Source!W300,O316)</f>
        <v>0</v>
      </c>
      <c r="G316" s="4" t="s">
        <v>135</v>
      </c>
      <c r="H316" s="4" t="s">
        <v>136</v>
      </c>
      <c r="I316" s="4"/>
      <c r="J316" s="4"/>
      <c r="K316" s="4">
        <v>209</v>
      </c>
      <c r="L316" s="4">
        <v>15</v>
      </c>
      <c r="M316" s="4">
        <v>3</v>
      </c>
      <c r="N316" s="4" t="s">
        <v>0</v>
      </c>
      <c r="O316" s="4">
        <v>2</v>
      </c>
      <c r="P316" s="4"/>
    </row>
    <row r="317" spans="1:16" x14ac:dyDescent="0.2">
      <c r="A317" s="4">
        <v>50</v>
      </c>
      <c r="B317" s="4">
        <v>0</v>
      </c>
      <c r="C317" s="4">
        <v>0</v>
      </c>
      <c r="D317" s="4">
        <v>1</v>
      </c>
      <c r="E317" s="4">
        <v>210</v>
      </c>
      <c r="F317" s="4">
        <f>ROUND(Source!X300,O317)</f>
        <v>19577.63</v>
      </c>
      <c r="G317" s="4" t="s">
        <v>137</v>
      </c>
      <c r="H317" s="4" t="s">
        <v>138</v>
      </c>
      <c r="I317" s="4"/>
      <c r="J317" s="4"/>
      <c r="K317" s="4">
        <v>210</v>
      </c>
      <c r="L317" s="4">
        <v>16</v>
      </c>
      <c r="M317" s="4">
        <v>3</v>
      </c>
      <c r="N317" s="4" t="s">
        <v>0</v>
      </c>
      <c r="O317" s="4">
        <v>2</v>
      </c>
      <c r="P317" s="4"/>
    </row>
    <row r="318" spans="1:16" x14ac:dyDescent="0.2">
      <c r="A318" s="4">
        <v>50</v>
      </c>
      <c r="B318" s="4">
        <v>0</v>
      </c>
      <c r="C318" s="4">
        <v>0</v>
      </c>
      <c r="D318" s="4">
        <v>1</v>
      </c>
      <c r="E318" s="4">
        <v>211</v>
      </c>
      <c r="F318" s="4">
        <f>ROUND(Source!Y300,O318)</f>
        <v>2796.81</v>
      </c>
      <c r="G318" s="4" t="s">
        <v>139</v>
      </c>
      <c r="H318" s="4" t="s">
        <v>140</v>
      </c>
      <c r="I318" s="4"/>
      <c r="J318" s="4"/>
      <c r="K318" s="4">
        <v>211</v>
      </c>
      <c r="L318" s="4">
        <v>17</v>
      </c>
      <c r="M318" s="4">
        <v>3</v>
      </c>
      <c r="N318" s="4" t="s">
        <v>0</v>
      </c>
      <c r="O318" s="4">
        <v>2</v>
      </c>
      <c r="P318" s="4"/>
    </row>
    <row r="319" spans="1:16" x14ac:dyDescent="0.2">
      <c r="A319" s="4">
        <v>50</v>
      </c>
      <c r="B319" s="4">
        <v>0</v>
      </c>
      <c r="C319" s="4">
        <v>0</v>
      </c>
      <c r="D319" s="4">
        <v>1</v>
      </c>
      <c r="E319" s="4">
        <v>224</v>
      </c>
      <c r="F319" s="4">
        <f>ROUND(Source!AR300,O319)</f>
        <v>142919.47</v>
      </c>
      <c r="G319" s="4" t="s">
        <v>141</v>
      </c>
      <c r="H319" s="4" t="s">
        <v>142</v>
      </c>
      <c r="I319" s="4"/>
      <c r="J319" s="4"/>
      <c r="K319" s="4">
        <v>224</v>
      </c>
      <c r="L319" s="4">
        <v>18</v>
      </c>
      <c r="M319" s="4">
        <v>3</v>
      </c>
      <c r="N319" s="4" t="s">
        <v>0</v>
      </c>
      <c r="O319" s="4">
        <v>2</v>
      </c>
      <c r="P319" s="4"/>
    </row>
    <row r="321" spans="1:206" x14ac:dyDescent="0.2">
      <c r="A321" s="1">
        <v>4</v>
      </c>
      <c r="B321" s="1">
        <v>1</v>
      </c>
      <c r="C321" s="1"/>
      <c r="D321" s="1">
        <f>ROW(A389)</f>
        <v>389</v>
      </c>
      <c r="E321" s="1"/>
      <c r="F321" s="1" t="s">
        <v>9</v>
      </c>
      <c r="G321" s="1" t="s">
        <v>200</v>
      </c>
      <c r="H321" s="1" t="s">
        <v>0</v>
      </c>
      <c r="I321" s="1">
        <v>0</v>
      </c>
      <c r="J321" s="1"/>
      <c r="K321" s="1">
        <v>0</v>
      </c>
      <c r="L321" s="1"/>
      <c r="M321" s="1"/>
      <c r="N321" s="1"/>
      <c r="O321" s="1"/>
      <c r="P321" s="1"/>
      <c r="Q321" s="1"/>
      <c r="R321" s="1"/>
      <c r="S321" s="1"/>
      <c r="T321" s="1"/>
      <c r="U321" s="1" t="s">
        <v>0</v>
      </c>
      <c r="V321" s="1">
        <v>0</v>
      </c>
      <c r="W321" s="1"/>
      <c r="X321" s="1"/>
      <c r="Y321" s="1"/>
      <c r="Z321" s="1"/>
      <c r="AA321" s="1"/>
      <c r="AB321" s="1" t="s">
        <v>0</v>
      </c>
      <c r="AC321" s="1" t="s">
        <v>0</v>
      </c>
      <c r="AD321" s="1" t="s">
        <v>0</v>
      </c>
      <c r="AE321" s="1" t="s">
        <v>0</v>
      </c>
      <c r="AF321" s="1" t="s">
        <v>0</v>
      </c>
      <c r="AG321" s="1" t="s">
        <v>0</v>
      </c>
      <c r="AH321" s="1"/>
      <c r="AI321" s="1"/>
      <c r="AJ321" s="1"/>
      <c r="AK321" s="1"/>
      <c r="AL321" s="1"/>
      <c r="AM321" s="1"/>
      <c r="AN321" s="1"/>
      <c r="AO321" s="1"/>
      <c r="AP321" s="1" t="s">
        <v>0</v>
      </c>
      <c r="AQ321" s="1" t="s">
        <v>0</v>
      </c>
      <c r="AR321" s="1" t="s">
        <v>0</v>
      </c>
      <c r="AS321" s="1"/>
      <c r="AT321" s="1"/>
      <c r="AU321" s="1"/>
      <c r="AV321" s="1"/>
      <c r="AW321" s="1"/>
      <c r="AX321" s="1"/>
      <c r="AY321" s="1"/>
      <c r="AZ321" s="1" t="s">
        <v>0</v>
      </c>
      <c r="BA321" s="1"/>
      <c r="BB321" s="1" t="s">
        <v>0</v>
      </c>
      <c r="BC321" s="1" t="s">
        <v>0</v>
      </c>
      <c r="BD321" s="1" t="s">
        <v>0</v>
      </c>
      <c r="BE321" s="1" t="s">
        <v>0</v>
      </c>
      <c r="BF321" s="1" t="s">
        <v>0</v>
      </c>
      <c r="BG321" s="1" t="s">
        <v>0</v>
      </c>
      <c r="BH321" s="1" t="s">
        <v>0</v>
      </c>
      <c r="BI321" s="1" t="s">
        <v>0</v>
      </c>
      <c r="BJ321" s="1" t="s">
        <v>0</v>
      </c>
      <c r="BK321" s="1" t="s">
        <v>0</v>
      </c>
      <c r="BL321" s="1" t="s">
        <v>0</v>
      </c>
      <c r="BM321" s="1" t="s">
        <v>0</v>
      </c>
      <c r="BN321" s="1" t="s">
        <v>0</v>
      </c>
      <c r="BO321" s="1" t="s">
        <v>0</v>
      </c>
      <c r="BP321" s="1" t="s">
        <v>0</v>
      </c>
      <c r="BQ321" s="1"/>
      <c r="BR321" s="1"/>
      <c r="BS321" s="1"/>
      <c r="BT321" s="1"/>
      <c r="BU321" s="1"/>
      <c r="BV321" s="1"/>
      <c r="BW321" s="1"/>
      <c r="BX321" s="1">
        <v>0</v>
      </c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>
        <v>0</v>
      </c>
    </row>
    <row r="323" spans="1:206" x14ac:dyDescent="0.2">
      <c r="A323" s="2">
        <v>52</v>
      </c>
      <c r="B323" s="2">
        <f t="shared" ref="B323:G323" si="188">B389</f>
        <v>1</v>
      </c>
      <c r="C323" s="2">
        <f t="shared" si="188"/>
        <v>4</v>
      </c>
      <c r="D323" s="2">
        <f t="shared" si="188"/>
        <v>321</v>
      </c>
      <c r="E323" s="2">
        <f t="shared" si="188"/>
        <v>0</v>
      </c>
      <c r="F323" s="2" t="str">
        <f t="shared" si="188"/>
        <v>Новый раздел</v>
      </c>
      <c r="G323" s="2" t="str">
        <f t="shared" si="188"/>
        <v>Кровля</v>
      </c>
      <c r="H323" s="2"/>
      <c r="I323" s="2"/>
      <c r="J323" s="2"/>
      <c r="K323" s="2"/>
      <c r="L323" s="2"/>
      <c r="M323" s="2"/>
      <c r="N323" s="2"/>
      <c r="O323" s="2">
        <f t="shared" ref="O323:AT323" si="189">O389</f>
        <v>337539.66</v>
      </c>
      <c r="P323" s="2">
        <f t="shared" si="189"/>
        <v>241927.4</v>
      </c>
      <c r="Q323" s="2">
        <f t="shared" si="189"/>
        <v>4792.72</v>
      </c>
      <c r="R323" s="2">
        <f t="shared" si="189"/>
        <v>3362.58</v>
      </c>
      <c r="S323" s="2">
        <f t="shared" si="189"/>
        <v>90819.54</v>
      </c>
      <c r="T323" s="2">
        <f t="shared" si="189"/>
        <v>0</v>
      </c>
      <c r="U323" s="2">
        <f t="shared" si="189"/>
        <v>520.18780000000004</v>
      </c>
      <c r="V323" s="2">
        <f t="shared" si="189"/>
        <v>0</v>
      </c>
      <c r="W323" s="2">
        <f t="shared" si="189"/>
        <v>0</v>
      </c>
      <c r="X323" s="2">
        <f t="shared" si="189"/>
        <v>63573.68</v>
      </c>
      <c r="Y323" s="2">
        <f t="shared" si="189"/>
        <v>9081.9500000000007</v>
      </c>
      <c r="Z323" s="2">
        <f t="shared" si="189"/>
        <v>0</v>
      </c>
      <c r="AA323" s="2">
        <f t="shared" si="189"/>
        <v>0</v>
      </c>
      <c r="AB323" s="2">
        <f t="shared" si="189"/>
        <v>0</v>
      </c>
      <c r="AC323" s="2">
        <f t="shared" si="189"/>
        <v>0</v>
      </c>
      <c r="AD323" s="2">
        <f t="shared" si="189"/>
        <v>0</v>
      </c>
      <c r="AE323" s="2">
        <f t="shared" si="189"/>
        <v>0</v>
      </c>
      <c r="AF323" s="2">
        <f t="shared" si="189"/>
        <v>0</v>
      </c>
      <c r="AG323" s="2">
        <f t="shared" si="189"/>
        <v>0</v>
      </c>
      <c r="AH323" s="2">
        <f t="shared" si="189"/>
        <v>0</v>
      </c>
      <c r="AI323" s="2">
        <f t="shared" si="189"/>
        <v>0</v>
      </c>
      <c r="AJ323" s="2">
        <f t="shared" si="189"/>
        <v>0</v>
      </c>
      <c r="AK323" s="2">
        <f t="shared" si="189"/>
        <v>0</v>
      </c>
      <c r="AL323" s="2">
        <f t="shared" si="189"/>
        <v>0</v>
      </c>
      <c r="AM323" s="2">
        <f t="shared" si="189"/>
        <v>0</v>
      </c>
      <c r="AN323" s="2">
        <f t="shared" si="189"/>
        <v>0</v>
      </c>
      <c r="AO323" s="2">
        <f t="shared" si="189"/>
        <v>0</v>
      </c>
      <c r="AP323" s="2">
        <f t="shared" si="189"/>
        <v>0</v>
      </c>
      <c r="AQ323" s="2">
        <f t="shared" si="189"/>
        <v>0</v>
      </c>
      <c r="AR323" s="2">
        <f t="shared" si="189"/>
        <v>413826.88</v>
      </c>
      <c r="AS323" s="2">
        <f t="shared" si="189"/>
        <v>0</v>
      </c>
      <c r="AT323" s="2">
        <f t="shared" si="189"/>
        <v>0</v>
      </c>
      <c r="AU323" s="2">
        <f t="shared" ref="AU323:BZ323" si="190">AU389</f>
        <v>413826.88</v>
      </c>
      <c r="AV323" s="2">
        <f t="shared" si="190"/>
        <v>241927.4</v>
      </c>
      <c r="AW323" s="2">
        <f t="shared" si="190"/>
        <v>241927.4</v>
      </c>
      <c r="AX323" s="2">
        <f t="shared" si="190"/>
        <v>0</v>
      </c>
      <c r="AY323" s="2">
        <f t="shared" si="190"/>
        <v>241927.4</v>
      </c>
      <c r="AZ323" s="2">
        <f t="shared" si="190"/>
        <v>0</v>
      </c>
      <c r="BA323" s="2">
        <f t="shared" si="190"/>
        <v>0</v>
      </c>
      <c r="BB323" s="2">
        <f t="shared" si="190"/>
        <v>0</v>
      </c>
      <c r="BC323" s="2">
        <f t="shared" si="190"/>
        <v>0</v>
      </c>
      <c r="BD323" s="2">
        <f t="shared" si="190"/>
        <v>0</v>
      </c>
      <c r="BE323" s="2">
        <f t="shared" si="190"/>
        <v>0</v>
      </c>
      <c r="BF323" s="2">
        <f t="shared" si="190"/>
        <v>0</v>
      </c>
      <c r="BG323" s="2">
        <f t="shared" si="190"/>
        <v>0</v>
      </c>
      <c r="BH323" s="2">
        <f t="shared" si="190"/>
        <v>0</v>
      </c>
      <c r="BI323" s="2">
        <f t="shared" si="190"/>
        <v>0</v>
      </c>
      <c r="BJ323" s="2">
        <f t="shared" si="190"/>
        <v>0</v>
      </c>
      <c r="BK323" s="2">
        <f t="shared" si="190"/>
        <v>0</v>
      </c>
      <c r="BL323" s="2">
        <f t="shared" si="190"/>
        <v>0</v>
      </c>
      <c r="BM323" s="2">
        <f t="shared" si="190"/>
        <v>0</v>
      </c>
      <c r="BN323" s="2">
        <f t="shared" si="190"/>
        <v>0</v>
      </c>
      <c r="BO323" s="3">
        <f t="shared" si="190"/>
        <v>0</v>
      </c>
      <c r="BP323" s="3">
        <f t="shared" si="190"/>
        <v>0</v>
      </c>
      <c r="BQ323" s="3">
        <f t="shared" si="190"/>
        <v>0</v>
      </c>
      <c r="BR323" s="3">
        <f t="shared" si="190"/>
        <v>0</v>
      </c>
      <c r="BS323" s="3">
        <f t="shared" si="190"/>
        <v>0</v>
      </c>
      <c r="BT323" s="3">
        <f t="shared" si="190"/>
        <v>0</v>
      </c>
      <c r="BU323" s="3">
        <f t="shared" si="190"/>
        <v>0</v>
      </c>
      <c r="BV323" s="3">
        <f t="shared" si="190"/>
        <v>0</v>
      </c>
      <c r="BW323" s="3">
        <f t="shared" si="190"/>
        <v>0</v>
      </c>
      <c r="BX323" s="3">
        <f t="shared" si="190"/>
        <v>0</v>
      </c>
      <c r="BY323" s="3">
        <f t="shared" si="190"/>
        <v>0</v>
      </c>
      <c r="BZ323" s="3">
        <f t="shared" si="190"/>
        <v>0</v>
      </c>
      <c r="CA323" s="3">
        <f t="shared" ref="CA323:DF323" si="191">CA389</f>
        <v>0</v>
      </c>
      <c r="CB323" s="3">
        <f t="shared" si="191"/>
        <v>0</v>
      </c>
      <c r="CC323" s="3">
        <f t="shared" si="191"/>
        <v>0</v>
      </c>
      <c r="CD323" s="3">
        <f t="shared" si="191"/>
        <v>0</v>
      </c>
      <c r="CE323" s="3">
        <f t="shared" si="191"/>
        <v>0</v>
      </c>
      <c r="CF323" s="3">
        <f t="shared" si="191"/>
        <v>0</v>
      </c>
      <c r="CG323" s="3">
        <f t="shared" si="191"/>
        <v>0</v>
      </c>
      <c r="CH323" s="3">
        <f t="shared" si="191"/>
        <v>0</v>
      </c>
      <c r="CI323" s="3">
        <f t="shared" si="191"/>
        <v>0</v>
      </c>
      <c r="CJ323" s="3">
        <f t="shared" si="191"/>
        <v>0</v>
      </c>
      <c r="CK323" s="3">
        <f t="shared" si="191"/>
        <v>0</v>
      </c>
      <c r="CL323" s="3">
        <f t="shared" si="191"/>
        <v>0</v>
      </c>
      <c r="CM323" s="3">
        <f t="shared" si="191"/>
        <v>0</v>
      </c>
      <c r="CN323" s="3">
        <f t="shared" si="191"/>
        <v>0</v>
      </c>
      <c r="CO323" s="3">
        <f t="shared" si="191"/>
        <v>0</v>
      </c>
      <c r="CP323" s="3">
        <f t="shared" si="191"/>
        <v>0</v>
      </c>
      <c r="CQ323" s="3">
        <f t="shared" si="191"/>
        <v>0</v>
      </c>
      <c r="CR323" s="3">
        <f t="shared" si="191"/>
        <v>0</v>
      </c>
      <c r="CS323" s="3">
        <f t="shared" si="191"/>
        <v>0</v>
      </c>
      <c r="CT323" s="3">
        <f t="shared" si="191"/>
        <v>0</v>
      </c>
      <c r="CU323" s="3">
        <f t="shared" si="191"/>
        <v>0</v>
      </c>
      <c r="CV323" s="3">
        <f t="shared" si="191"/>
        <v>0</v>
      </c>
      <c r="CW323" s="3">
        <f t="shared" si="191"/>
        <v>0</v>
      </c>
      <c r="CX323" s="3">
        <f t="shared" si="191"/>
        <v>0</v>
      </c>
      <c r="CY323" s="3">
        <f t="shared" si="191"/>
        <v>0</v>
      </c>
      <c r="CZ323" s="3">
        <f t="shared" si="191"/>
        <v>0</v>
      </c>
      <c r="DA323" s="3">
        <f t="shared" si="191"/>
        <v>0</v>
      </c>
      <c r="DB323" s="3">
        <f t="shared" si="191"/>
        <v>0</v>
      </c>
      <c r="DC323" s="3">
        <f t="shared" si="191"/>
        <v>0</v>
      </c>
      <c r="DD323" s="3">
        <f t="shared" si="191"/>
        <v>0</v>
      </c>
      <c r="DE323" s="3">
        <f t="shared" si="191"/>
        <v>0</v>
      </c>
      <c r="DF323" s="3">
        <f t="shared" si="191"/>
        <v>0</v>
      </c>
      <c r="DG323" s="3">
        <f t="shared" ref="DG323:DN323" si="192">DG389</f>
        <v>0</v>
      </c>
      <c r="DH323" s="3">
        <f t="shared" si="192"/>
        <v>0</v>
      </c>
      <c r="DI323" s="3">
        <f t="shared" si="192"/>
        <v>0</v>
      </c>
      <c r="DJ323" s="3">
        <f t="shared" si="192"/>
        <v>0</v>
      </c>
      <c r="DK323" s="3">
        <f t="shared" si="192"/>
        <v>0</v>
      </c>
      <c r="DL323" s="3">
        <f t="shared" si="192"/>
        <v>0</v>
      </c>
      <c r="DM323" s="3">
        <f t="shared" si="192"/>
        <v>0</v>
      </c>
      <c r="DN323" s="3">
        <f t="shared" si="192"/>
        <v>0</v>
      </c>
    </row>
    <row r="325" spans="1:206" x14ac:dyDescent="0.2">
      <c r="A325" s="1">
        <v>5</v>
      </c>
      <c r="B325" s="1">
        <v>1</v>
      </c>
      <c r="C325" s="1"/>
      <c r="D325" s="1">
        <f>ROW(A333)</f>
        <v>333</v>
      </c>
      <c r="E325" s="1"/>
      <c r="F325" s="1" t="s">
        <v>11</v>
      </c>
      <c r="G325" s="1" t="s">
        <v>153</v>
      </c>
      <c r="H325" s="1" t="s">
        <v>0</v>
      </c>
      <c r="I325" s="1">
        <v>0</v>
      </c>
      <c r="J325" s="1"/>
      <c r="K325" s="1">
        <v>0</v>
      </c>
      <c r="L325" s="1"/>
      <c r="M325" s="1"/>
      <c r="N325" s="1"/>
      <c r="O325" s="1"/>
      <c r="P325" s="1"/>
      <c r="Q325" s="1"/>
      <c r="R325" s="1"/>
      <c r="S325" s="1"/>
      <c r="T325" s="1"/>
      <c r="U325" s="1" t="s">
        <v>0</v>
      </c>
      <c r="V325" s="1">
        <v>0</v>
      </c>
      <c r="W325" s="1"/>
      <c r="X325" s="1"/>
      <c r="Y325" s="1"/>
      <c r="Z325" s="1"/>
      <c r="AA325" s="1"/>
      <c r="AB325" s="1" t="s">
        <v>0</v>
      </c>
      <c r="AC325" s="1" t="s">
        <v>0</v>
      </c>
      <c r="AD325" s="1" t="s">
        <v>0</v>
      </c>
      <c r="AE325" s="1" t="s">
        <v>0</v>
      </c>
      <c r="AF325" s="1" t="s">
        <v>0</v>
      </c>
      <c r="AG325" s="1" t="s">
        <v>0</v>
      </c>
      <c r="AH325" s="1"/>
      <c r="AI325" s="1"/>
      <c r="AJ325" s="1"/>
      <c r="AK325" s="1"/>
      <c r="AL325" s="1"/>
      <c r="AM325" s="1"/>
      <c r="AN325" s="1"/>
      <c r="AO325" s="1"/>
      <c r="AP325" s="1" t="s">
        <v>0</v>
      </c>
      <c r="AQ325" s="1" t="s">
        <v>0</v>
      </c>
      <c r="AR325" s="1" t="s">
        <v>0</v>
      </c>
      <c r="AS325" s="1"/>
      <c r="AT325" s="1"/>
      <c r="AU325" s="1"/>
      <c r="AV325" s="1"/>
      <c r="AW325" s="1"/>
      <c r="AX325" s="1"/>
      <c r="AY325" s="1"/>
      <c r="AZ325" s="1" t="s">
        <v>0</v>
      </c>
      <c r="BA325" s="1"/>
      <c r="BB325" s="1" t="s">
        <v>0</v>
      </c>
      <c r="BC325" s="1" t="s">
        <v>0</v>
      </c>
      <c r="BD325" s="1" t="s">
        <v>0</v>
      </c>
      <c r="BE325" s="1" t="s">
        <v>0</v>
      </c>
      <c r="BF325" s="1" t="s">
        <v>0</v>
      </c>
      <c r="BG325" s="1" t="s">
        <v>0</v>
      </c>
      <c r="BH325" s="1" t="s">
        <v>0</v>
      </c>
      <c r="BI325" s="1" t="s">
        <v>0</v>
      </c>
      <c r="BJ325" s="1" t="s">
        <v>0</v>
      </c>
      <c r="BK325" s="1" t="s">
        <v>0</v>
      </c>
      <c r="BL325" s="1" t="s">
        <v>0</v>
      </c>
      <c r="BM325" s="1" t="s">
        <v>0</v>
      </c>
      <c r="BN325" s="1" t="s">
        <v>0</v>
      </c>
      <c r="BO325" s="1" t="s">
        <v>0</v>
      </c>
      <c r="BP325" s="1" t="s">
        <v>0</v>
      </c>
      <c r="BQ325" s="1"/>
      <c r="BR325" s="1"/>
      <c r="BS325" s="1"/>
      <c r="BT325" s="1"/>
      <c r="BU325" s="1"/>
      <c r="BV325" s="1"/>
      <c r="BW325" s="1"/>
      <c r="BX325" s="1">
        <v>0</v>
      </c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>
        <v>0</v>
      </c>
    </row>
    <row r="327" spans="1:206" x14ac:dyDescent="0.2">
      <c r="A327" s="2">
        <v>52</v>
      </c>
      <c r="B327" s="2">
        <f t="shared" ref="B327:G327" si="193">B333</f>
        <v>1</v>
      </c>
      <c r="C327" s="2">
        <f t="shared" si="193"/>
        <v>5</v>
      </c>
      <c r="D327" s="2">
        <f t="shared" si="193"/>
        <v>325</v>
      </c>
      <c r="E327" s="2">
        <f t="shared" si="193"/>
        <v>0</v>
      </c>
      <c r="F327" s="2" t="str">
        <f t="shared" si="193"/>
        <v>Новый подраздел</v>
      </c>
      <c r="G327" s="2" t="str">
        <f t="shared" si="193"/>
        <v>Демонтажные работы</v>
      </c>
      <c r="H327" s="2"/>
      <c r="I327" s="2"/>
      <c r="J327" s="2"/>
      <c r="K327" s="2"/>
      <c r="L327" s="2"/>
      <c r="M327" s="2"/>
      <c r="N327" s="2"/>
      <c r="O327" s="2">
        <f t="shared" ref="O327:AT327" si="194">O333</f>
        <v>11256.28</v>
      </c>
      <c r="P327" s="2">
        <f t="shared" si="194"/>
        <v>0</v>
      </c>
      <c r="Q327" s="2">
        <f t="shared" si="194"/>
        <v>0</v>
      </c>
      <c r="R327" s="2">
        <f t="shared" si="194"/>
        <v>0</v>
      </c>
      <c r="S327" s="2">
        <f t="shared" si="194"/>
        <v>11256.28</v>
      </c>
      <c r="T327" s="2">
        <f t="shared" si="194"/>
        <v>0</v>
      </c>
      <c r="U327" s="2">
        <f t="shared" si="194"/>
        <v>71.109400000000008</v>
      </c>
      <c r="V327" s="2">
        <f t="shared" si="194"/>
        <v>0</v>
      </c>
      <c r="W327" s="2">
        <f t="shared" si="194"/>
        <v>0</v>
      </c>
      <c r="X327" s="2">
        <f t="shared" si="194"/>
        <v>7879.4</v>
      </c>
      <c r="Y327" s="2">
        <f t="shared" si="194"/>
        <v>1125.6199999999999</v>
      </c>
      <c r="Z327" s="2">
        <f t="shared" si="194"/>
        <v>0</v>
      </c>
      <c r="AA327" s="2">
        <f t="shared" si="194"/>
        <v>0</v>
      </c>
      <c r="AB327" s="2">
        <f t="shared" si="194"/>
        <v>11256.28</v>
      </c>
      <c r="AC327" s="2">
        <f t="shared" si="194"/>
        <v>0</v>
      </c>
      <c r="AD327" s="2">
        <f t="shared" si="194"/>
        <v>0</v>
      </c>
      <c r="AE327" s="2">
        <f t="shared" si="194"/>
        <v>0</v>
      </c>
      <c r="AF327" s="2">
        <f t="shared" si="194"/>
        <v>11256.28</v>
      </c>
      <c r="AG327" s="2">
        <f t="shared" si="194"/>
        <v>0</v>
      </c>
      <c r="AH327" s="2">
        <f t="shared" si="194"/>
        <v>71.109400000000008</v>
      </c>
      <c r="AI327" s="2">
        <f t="shared" si="194"/>
        <v>0</v>
      </c>
      <c r="AJ327" s="2">
        <f t="shared" si="194"/>
        <v>0</v>
      </c>
      <c r="AK327" s="2">
        <f t="shared" si="194"/>
        <v>7879.4</v>
      </c>
      <c r="AL327" s="2">
        <f t="shared" si="194"/>
        <v>1125.6199999999999</v>
      </c>
      <c r="AM327" s="2">
        <f t="shared" si="194"/>
        <v>0</v>
      </c>
      <c r="AN327" s="2">
        <f t="shared" si="194"/>
        <v>0</v>
      </c>
      <c r="AO327" s="2">
        <f t="shared" si="194"/>
        <v>0</v>
      </c>
      <c r="AP327" s="2">
        <f t="shared" si="194"/>
        <v>0</v>
      </c>
      <c r="AQ327" s="2">
        <f t="shared" si="194"/>
        <v>0</v>
      </c>
      <c r="AR327" s="2">
        <f t="shared" si="194"/>
        <v>20261.3</v>
      </c>
      <c r="AS327" s="2">
        <f t="shared" si="194"/>
        <v>0</v>
      </c>
      <c r="AT327" s="2">
        <f t="shared" si="194"/>
        <v>0</v>
      </c>
      <c r="AU327" s="2">
        <f t="shared" ref="AU327:BZ327" si="195">AU333</f>
        <v>20261.3</v>
      </c>
      <c r="AV327" s="2">
        <f t="shared" si="195"/>
        <v>0</v>
      </c>
      <c r="AW327" s="2">
        <f t="shared" si="195"/>
        <v>0</v>
      </c>
      <c r="AX327" s="2">
        <f t="shared" si="195"/>
        <v>0</v>
      </c>
      <c r="AY327" s="2">
        <f t="shared" si="195"/>
        <v>0</v>
      </c>
      <c r="AZ327" s="2">
        <f t="shared" si="195"/>
        <v>0</v>
      </c>
      <c r="BA327" s="2">
        <f t="shared" si="195"/>
        <v>0</v>
      </c>
      <c r="BB327" s="2">
        <f t="shared" si="195"/>
        <v>0</v>
      </c>
      <c r="BC327" s="2">
        <f t="shared" si="195"/>
        <v>0</v>
      </c>
      <c r="BD327" s="2">
        <f t="shared" si="195"/>
        <v>0</v>
      </c>
      <c r="BE327" s="2">
        <f t="shared" si="195"/>
        <v>20261.3</v>
      </c>
      <c r="BF327" s="2">
        <f t="shared" si="195"/>
        <v>0</v>
      </c>
      <c r="BG327" s="2">
        <f t="shared" si="195"/>
        <v>0</v>
      </c>
      <c r="BH327" s="2">
        <f t="shared" si="195"/>
        <v>20261.3</v>
      </c>
      <c r="BI327" s="2">
        <f t="shared" si="195"/>
        <v>0</v>
      </c>
      <c r="BJ327" s="2">
        <f t="shared" si="195"/>
        <v>0</v>
      </c>
      <c r="BK327" s="2">
        <f t="shared" si="195"/>
        <v>0</v>
      </c>
      <c r="BL327" s="2">
        <f t="shared" si="195"/>
        <v>0</v>
      </c>
      <c r="BM327" s="2">
        <f t="shared" si="195"/>
        <v>0</v>
      </c>
      <c r="BN327" s="2">
        <f t="shared" si="195"/>
        <v>0</v>
      </c>
      <c r="BO327" s="3">
        <f t="shared" si="195"/>
        <v>0</v>
      </c>
      <c r="BP327" s="3">
        <f t="shared" si="195"/>
        <v>0</v>
      </c>
      <c r="BQ327" s="3">
        <f t="shared" si="195"/>
        <v>0</v>
      </c>
      <c r="BR327" s="3">
        <f t="shared" si="195"/>
        <v>0</v>
      </c>
      <c r="BS327" s="3">
        <f t="shared" si="195"/>
        <v>0</v>
      </c>
      <c r="BT327" s="3">
        <f t="shared" si="195"/>
        <v>0</v>
      </c>
      <c r="BU327" s="3">
        <f t="shared" si="195"/>
        <v>0</v>
      </c>
      <c r="BV327" s="3">
        <f t="shared" si="195"/>
        <v>0</v>
      </c>
      <c r="BW327" s="3">
        <f t="shared" si="195"/>
        <v>0</v>
      </c>
      <c r="BX327" s="3">
        <f t="shared" si="195"/>
        <v>0</v>
      </c>
      <c r="BY327" s="3">
        <f t="shared" si="195"/>
        <v>0</v>
      </c>
      <c r="BZ327" s="3">
        <f t="shared" si="195"/>
        <v>0</v>
      </c>
      <c r="CA327" s="3">
        <f t="shared" ref="CA327:DF327" si="196">CA333</f>
        <v>0</v>
      </c>
      <c r="CB327" s="3">
        <f t="shared" si="196"/>
        <v>0</v>
      </c>
      <c r="CC327" s="3">
        <f t="shared" si="196"/>
        <v>0</v>
      </c>
      <c r="CD327" s="3">
        <f t="shared" si="196"/>
        <v>0</v>
      </c>
      <c r="CE327" s="3">
        <f t="shared" si="196"/>
        <v>0</v>
      </c>
      <c r="CF327" s="3">
        <f t="shared" si="196"/>
        <v>0</v>
      </c>
      <c r="CG327" s="3">
        <f t="shared" si="196"/>
        <v>0</v>
      </c>
      <c r="CH327" s="3">
        <f t="shared" si="196"/>
        <v>0</v>
      </c>
      <c r="CI327" s="3">
        <f t="shared" si="196"/>
        <v>0</v>
      </c>
      <c r="CJ327" s="3">
        <f t="shared" si="196"/>
        <v>0</v>
      </c>
      <c r="CK327" s="3">
        <f t="shared" si="196"/>
        <v>0</v>
      </c>
      <c r="CL327" s="3">
        <f t="shared" si="196"/>
        <v>0</v>
      </c>
      <c r="CM327" s="3">
        <f t="shared" si="196"/>
        <v>0</v>
      </c>
      <c r="CN327" s="3">
        <f t="shared" si="196"/>
        <v>0</v>
      </c>
      <c r="CO327" s="3">
        <f t="shared" si="196"/>
        <v>0</v>
      </c>
      <c r="CP327" s="3">
        <f t="shared" si="196"/>
        <v>0</v>
      </c>
      <c r="CQ327" s="3">
        <f t="shared" si="196"/>
        <v>0</v>
      </c>
      <c r="CR327" s="3">
        <f t="shared" si="196"/>
        <v>0</v>
      </c>
      <c r="CS327" s="3">
        <f t="shared" si="196"/>
        <v>0</v>
      </c>
      <c r="CT327" s="3">
        <f t="shared" si="196"/>
        <v>0</v>
      </c>
      <c r="CU327" s="3">
        <f t="shared" si="196"/>
        <v>0</v>
      </c>
      <c r="CV327" s="3">
        <f t="shared" si="196"/>
        <v>0</v>
      </c>
      <c r="CW327" s="3">
        <f t="shared" si="196"/>
        <v>0</v>
      </c>
      <c r="CX327" s="3">
        <f t="shared" si="196"/>
        <v>0</v>
      </c>
      <c r="CY327" s="3">
        <f t="shared" si="196"/>
        <v>0</v>
      </c>
      <c r="CZ327" s="3">
        <f t="shared" si="196"/>
        <v>0</v>
      </c>
      <c r="DA327" s="3">
        <f t="shared" si="196"/>
        <v>0</v>
      </c>
      <c r="DB327" s="3">
        <f t="shared" si="196"/>
        <v>0</v>
      </c>
      <c r="DC327" s="3">
        <f t="shared" si="196"/>
        <v>0</v>
      </c>
      <c r="DD327" s="3">
        <f t="shared" si="196"/>
        <v>0</v>
      </c>
      <c r="DE327" s="3">
        <f t="shared" si="196"/>
        <v>0</v>
      </c>
      <c r="DF327" s="3">
        <f t="shared" si="196"/>
        <v>0</v>
      </c>
      <c r="DG327" s="3">
        <f t="shared" ref="DG327:DN327" si="197">DG333</f>
        <v>0</v>
      </c>
      <c r="DH327" s="3">
        <f t="shared" si="197"/>
        <v>0</v>
      </c>
      <c r="DI327" s="3">
        <f t="shared" si="197"/>
        <v>0</v>
      </c>
      <c r="DJ327" s="3">
        <f t="shared" si="197"/>
        <v>0</v>
      </c>
      <c r="DK327" s="3">
        <f t="shared" si="197"/>
        <v>0</v>
      </c>
      <c r="DL327" s="3">
        <f t="shared" si="197"/>
        <v>0</v>
      </c>
      <c r="DM327" s="3">
        <f t="shared" si="197"/>
        <v>0</v>
      </c>
      <c r="DN327" s="3">
        <f t="shared" si="197"/>
        <v>0</v>
      </c>
    </row>
    <row r="329" spans="1:206" x14ac:dyDescent="0.2">
      <c r="A329">
        <v>17</v>
      </c>
      <c r="B329">
        <v>1</v>
      </c>
      <c r="C329">
        <f>ROW(SmtRes!A179)</f>
        <v>179</v>
      </c>
      <c r="D329">
        <f>ROW(EtalonRes!A180)</f>
        <v>180</v>
      </c>
      <c r="E329" t="s">
        <v>13</v>
      </c>
      <c r="F329" t="s">
        <v>201</v>
      </c>
      <c r="G329" t="s">
        <v>202</v>
      </c>
      <c r="H329" t="s">
        <v>28</v>
      </c>
      <c r="I329">
        <f>ROUND(360/100,9)</f>
        <v>3.6</v>
      </c>
      <c r="J329">
        <v>0</v>
      </c>
      <c r="O329">
        <f>ROUND(CP329+GX329,2)</f>
        <v>5922.9</v>
      </c>
      <c r="P329">
        <f>ROUND(CQ329*I329,2)</f>
        <v>0</v>
      </c>
      <c r="Q329">
        <f>ROUND(CR329*I329,2)</f>
        <v>0</v>
      </c>
      <c r="R329">
        <f>ROUND(CS329*I329,2)</f>
        <v>0</v>
      </c>
      <c r="S329">
        <f>ROUND(CT329*I329,2)</f>
        <v>5922.9</v>
      </c>
      <c r="T329">
        <f>ROUND(CU329*I329,2)</f>
        <v>0</v>
      </c>
      <c r="U329">
        <f>CV329*I329</f>
        <v>37.764000000000003</v>
      </c>
      <c r="V329">
        <f>CW329*I329</f>
        <v>0</v>
      </c>
      <c r="W329">
        <f>ROUND(CX329*I329,2)</f>
        <v>0</v>
      </c>
      <c r="X329">
        <f t="shared" ref="X329:Y331" si="198">ROUND(CY329,2)</f>
        <v>4146.03</v>
      </c>
      <c r="Y329">
        <f t="shared" si="198"/>
        <v>592.29</v>
      </c>
      <c r="AA329">
        <v>31140108</v>
      </c>
      <c r="AB329">
        <f>ROUND((AC329+AD329+AF329)+GT329,6)</f>
        <v>1645.25</v>
      </c>
      <c r="AC329">
        <f>ROUND((ES329),6)</f>
        <v>0</v>
      </c>
      <c r="AD329">
        <f>ROUND((((ET329)-(EU329))+AE329),6)</f>
        <v>0</v>
      </c>
      <c r="AE329">
        <f t="shared" ref="AE329:AF331" si="199">ROUND((EU329),6)</f>
        <v>0</v>
      </c>
      <c r="AF329">
        <f t="shared" si="199"/>
        <v>1645.25</v>
      </c>
      <c r="AG329">
        <f>ROUND((AP329),6)</f>
        <v>0</v>
      </c>
      <c r="AH329">
        <f t="shared" ref="AH329:AI331" si="200">(EW329)</f>
        <v>10.49</v>
      </c>
      <c r="AI329">
        <f t="shared" si="200"/>
        <v>0</v>
      </c>
      <c r="AJ329">
        <f>ROUND((AS329),6)</f>
        <v>0</v>
      </c>
      <c r="AK329">
        <v>1645.25</v>
      </c>
      <c r="AL329">
        <v>0</v>
      </c>
      <c r="AM329">
        <v>0</v>
      </c>
      <c r="AN329">
        <v>0</v>
      </c>
      <c r="AO329">
        <v>1645.25</v>
      </c>
      <c r="AP329">
        <v>0</v>
      </c>
      <c r="AQ329">
        <v>10.49</v>
      </c>
      <c r="AR329">
        <v>0</v>
      </c>
      <c r="AS329">
        <v>0</v>
      </c>
      <c r="AT329">
        <v>70</v>
      </c>
      <c r="AU329">
        <v>10</v>
      </c>
      <c r="AV329">
        <v>1</v>
      </c>
      <c r="AW329">
        <v>1</v>
      </c>
      <c r="AZ329">
        <v>1</v>
      </c>
      <c r="BA329">
        <v>1</v>
      </c>
      <c r="BB329">
        <v>1</v>
      </c>
      <c r="BC329">
        <v>1</v>
      </c>
      <c r="BD329" t="s">
        <v>0</v>
      </c>
      <c r="BE329" t="s">
        <v>0</v>
      </c>
      <c r="BF329" t="s">
        <v>0</v>
      </c>
      <c r="BG329" t="s">
        <v>0</v>
      </c>
      <c r="BH329">
        <v>0</v>
      </c>
      <c r="BI329">
        <v>4</v>
      </c>
      <c r="BJ329" t="s">
        <v>203</v>
      </c>
      <c r="BM329">
        <v>0</v>
      </c>
      <c r="BN329">
        <v>0</v>
      </c>
      <c r="BO329" t="s">
        <v>0</v>
      </c>
      <c r="BP329">
        <v>0</v>
      </c>
      <c r="BQ329">
        <v>1</v>
      </c>
      <c r="BR329">
        <v>0</v>
      </c>
      <c r="BS329">
        <v>1</v>
      </c>
      <c r="BT329">
        <v>1</v>
      </c>
      <c r="BU329">
        <v>1</v>
      </c>
      <c r="BV329">
        <v>1</v>
      </c>
      <c r="BW329">
        <v>1</v>
      </c>
      <c r="BX329">
        <v>1</v>
      </c>
      <c r="BY329" t="s">
        <v>0</v>
      </c>
      <c r="BZ329">
        <v>70</v>
      </c>
      <c r="CA329">
        <v>10</v>
      </c>
      <c r="CF329">
        <v>0</v>
      </c>
      <c r="CG329">
        <v>0</v>
      </c>
      <c r="CM329">
        <v>0</v>
      </c>
      <c r="CN329" t="s">
        <v>0</v>
      </c>
      <c r="CO329">
        <v>0</v>
      </c>
      <c r="CP329">
        <f>(P329+Q329+S329)</f>
        <v>5922.9</v>
      </c>
      <c r="CQ329">
        <f>(AC329*BC329*AW329)</f>
        <v>0</v>
      </c>
      <c r="CR329">
        <f>((((ET329)*BB329-(EU329)*BS329)+AE329*BS329)*AV329)</f>
        <v>0</v>
      </c>
      <c r="CS329">
        <f>(AE329*BS329*AV329)</f>
        <v>0</v>
      </c>
      <c r="CT329">
        <f>(AF329*BA329*AV329)</f>
        <v>1645.25</v>
      </c>
      <c r="CU329">
        <f>AG329</f>
        <v>0</v>
      </c>
      <c r="CV329">
        <f>(AH329*AV329)</f>
        <v>10.49</v>
      </c>
      <c r="CW329">
        <f t="shared" ref="CW329:CX331" si="201">AI329</f>
        <v>0</v>
      </c>
      <c r="CX329">
        <f t="shared" si="201"/>
        <v>0</v>
      </c>
      <c r="CY329">
        <f>((S329*BZ329)/100)</f>
        <v>4146.03</v>
      </c>
      <c r="CZ329">
        <f>((S329*CA329)/100)</f>
        <v>592.29</v>
      </c>
      <c r="DC329" t="s">
        <v>0</v>
      </c>
      <c r="DD329" t="s">
        <v>0</v>
      </c>
      <c r="DE329" t="s">
        <v>0</v>
      </c>
      <c r="DF329" t="s">
        <v>0</v>
      </c>
      <c r="DG329" t="s">
        <v>0</v>
      </c>
      <c r="DH329" t="s">
        <v>0</v>
      </c>
      <c r="DI329" t="s">
        <v>0</v>
      </c>
      <c r="DJ329" t="s">
        <v>0</v>
      </c>
      <c r="DK329" t="s">
        <v>0</v>
      </c>
      <c r="DL329" t="s">
        <v>0</v>
      </c>
      <c r="DM329" t="s">
        <v>0</v>
      </c>
      <c r="DN329">
        <v>0</v>
      </c>
      <c r="DO329">
        <v>0</v>
      </c>
      <c r="DP329">
        <v>1</v>
      </c>
      <c r="DQ329">
        <v>1</v>
      </c>
      <c r="DU329">
        <v>1005</v>
      </c>
      <c r="DV329" t="s">
        <v>28</v>
      </c>
      <c r="DW329" t="s">
        <v>28</v>
      </c>
      <c r="DX329">
        <v>100</v>
      </c>
      <c r="EE329">
        <v>30895129</v>
      </c>
      <c r="EF329">
        <v>1</v>
      </c>
      <c r="EG329" t="s">
        <v>18</v>
      </c>
      <c r="EH329">
        <v>0</v>
      </c>
      <c r="EI329" t="s">
        <v>0</v>
      </c>
      <c r="EJ329">
        <v>4</v>
      </c>
      <c r="EK329">
        <v>0</v>
      </c>
      <c r="EL329" t="s">
        <v>19</v>
      </c>
      <c r="EM329" t="s">
        <v>20</v>
      </c>
      <c r="EO329" t="s">
        <v>0</v>
      </c>
      <c r="EQ329">
        <v>0</v>
      </c>
      <c r="ER329">
        <v>1645.25</v>
      </c>
      <c r="ES329">
        <v>0</v>
      </c>
      <c r="ET329">
        <v>0</v>
      </c>
      <c r="EU329">
        <v>0</v>
      </c>
      <c r="EV329">
        <v>1645.25</v>
      </c>
      <c r="EW329">
        <v>10.49</v>
      </c>
      <c r="EX329">
        <v>0</v>
      </c>
      <c r="EY329">
        <v>0</v>
      </c>
      <c r="FQ329">
        <v>0</v>
      </c>
      <c r="FR329">
        <f>ROUND(IF(AND(BH329=3,BI329=3),P329,0),2)</f>
        <v>0</v>
      </c>
      <c r="FS329">
        <v>0</v>
      </c>
      <c r="FX329">
        <v>70</v>
      </c>
      <c r="FY329">
        <v>10</v>
      </c>
      <c r="GA329" t="s">
        <v>0</v>
      </c>
      <c r="GD329">
        <v>0</v>
      </c>
      <c r="GF329">
        <v>-141920376</v>
      </c>
      <c r="GG329">
        <v>2</v>
      </c>
      <c r="GH329">
        <v>1</v>
      </c>
      <c r="GI329">
        <v>-2</v>
      </c>
      <c r="GJ329">
        <v>0</v>
      </c>
      <c r="GK329">
        <f>ROUND(R329*(R12)/100,2)</f>
        <v>0</v>
      </c>
      <c r="GL329">
        <f>ROUND(IF(AND(BH329=3,BI329=3,FS329&lt;&gt;0),P329,0),2)</f>
        <v>0</v>
      </c>
      <c r="GM329">
        <f>O329+X329+Y329+GK329</f>
        <v>10661.220000000001</v>
      </c>
      <c r="GN329">
        <f>ROUND(IF(OR(BI329=0,BI329=1),O329+X329+Y329+GK329-GX329,0),2)</f>
        <v>0</v>
      </c>
      <c r="GO329">
        <f>ROUND(IF(BI329=2,O329+X329+Y329+GK329-GX329,0),2)</f>
        <v>0</v>
      </c>
      <c r="GP329">
        <f>ROUND(IF(BI329=4,O329+X329+Y329+GK329,GX329),2)</f>
        <v>10661.22</v>
      </c>
      <c r="GT329">
        <v>0</v>
      </c>
      <c r="GU329">
        <v>1</v>
      </c>
      <c r="GV329">
        <v>0</v>
      </c>
      <c r="GW329">
        <v>0</v>
      </c>
      <c r="GX329">
        <f>ROUND(GT329*GU329*I329,2)</f>
        <v>0</v>
      </c>
    </row>
    <row r="330" spans="1:206" x14ac:dyDescent="0.2">
      <c r="A330">
        <v>17</v>
      </c>
      <c r="B330">
        <v>1</v>
      </c>
      <c r="C330">
        <f>ROW(SmtRes!A181)</f>
        <v>181</v>
      </c>
      <c r="D330">
        <f>ROW(EtalonRes!A182)</f>
        <v>182</v>
      </c>
      <c r="E330" t="s">
        <v>21</v>
      </c>
      <c r="F330" t="s">
        <v>204</v>
      </c>
      <c r="G330" t="s">
        <v>205</v>
      </c>
      <c r="H330" t="s">
        <v>79</v>
      </c>
      <c r="I330">
        <f>ROUND(7/100,9)</f>
        <v>7.0000000000000007E-2</v>
      </c>
      <c r="J330">
        <v>0</v>
      </c>
      <c r="O330">
        <f>ROUND(CP330+GX330,2)</f>
        <v>1810.24</v>
      </c>
      <c r="P330">
        <f>ROUND(CQ330*I330,2)</f>
        <v>0</v>
      </c>
      <c r="Q330">
        <f>ROUND(CR330*I330,2)</f>
        <v>0</v>
      </c>
      <c r="R330">
        <f>ROUND(CS330*I330,2)</f>
        <v>0</v>
      </c>
      <c r="S330">
        <f>ROUND(CT330*I330,2)</f>
        <v>1810.24</v>
      </c>
      <c r="T330">
        <f>ROUND(CU330*I330,2)</f>
        <v>0</v>
      </c>
      <c r="U330">
        <f>CV330*I330</f>
        <v>11.1454</v>
      </c>
      <c r="V330">
        <f>CW330*I330</f>
        <v>0</v>
      </c>
      <c r="W330">
        <f>ROUND(CX330*I330,2)</f>
        <v>0</v>
      </c>
      <c r="X330">
        <f t="shared" si="198"/>
        <v>1267.17</v>
      </c>
      <c r="Y330">
        <f t="shared" si="198"/>
        <v>181.02</v>
      </c>
      <c r="AA330">
        <v>31140108</v>
      </c>
      <c r="AB330">
        <f>ROUND((AC330+AD330+AF330)+GT330,6)</f>
        <v>25860.51</v>
      </c>
      <c r="AC330">
        <f>ROUND((ES330),6)</f>
        <v>0</v>
      </c>
      <c r="AD330">
        <f>ROUND((((ET330)-(EU330))+AE330),6)</f>
        <v>0</v>
      </c>
      <c r="AE330">
        <f t="shared" si="199"/>
        <v>0</v>
      </c>
      <c r="AF330">
        <f t="shared" si="199"/>
        <v>25860.51</v>
      </c>
      <c r="AG330">
        <f>ROUND((AP330),6)</f>
        <v>0</v>
      </c>
      <c r="AH330">
        <f t="shared" si="200"/>
        <v>159.22</v>
      </c>
      <c r="AI330">
        <f t="shared" si="200"/>
        <v>0</v>
      </c>
      <c r="AJ330">
        <f>ROUND((AS330),6)</f>
        <v>0</v>
      </c>
      <c r="AK330">
        <v>25860.51</v>
      </c>
      <c r="AL330">
        <v>0</v>
      </c>
      <c r="AM330">
        <v>0</v>
      </c>
      <c r="AN330">
        <v>0</v>
      </c>
      <c r="AO330">
        <v>25860.51</v>
      </c>
      <c r="AP330">
        <v>0</v>
      </c>
      <c r="AQ330">
        <v>159.22</v>
      </c>
      <c r="AR330">
        <v>0</v>
      </c>
      <c r="AS330">
        <v>0</v>
      </c>
      <c r="AT330">
        <v>70</v>
      </c>
      <c r="AU330">
        <v>10</v>
      </c>
      <c r="AV330">
        <v>1</v>
      </c>
      <c r="AW330">
        <v>1</v>
      </c>
      <c r="AZ330">
        <v>1</v>
      </c>
      <c r="BA330">
        <v>1</v>
      </c>
      <c r="BB330">
        <v>1</v>
      </c>
      <c r="BC330">
        <v>1</v>
      </c>
      <c r="BD330" t="s">
        <v>0</v>
      </c>
      <c r="BE330" t="s">
        <v>0</v>
      </c>
      <c r="BF330" t="s">
        <v>0</v>
      </c>
      <c r="BG330" t="s">
        <v>0</v>
      </c>
      <c r="BH330">
        <v>0</v>
      </c>
      <c r="BI330">
        <v>4</v>
      </c>
      <c r="BJ330" t="s">
        <v>206</v>
      </c>
      <c r="BM330">
        <v>0</v>
      </c>
      <c r="BN330">
        <v>0</v>
      </c>
      <c r="BO330" t="s">
        <v>0</v>
      </c>
      <c r="BP330">
        <v>0</v>
      </c>
      <c r="BQ330">
        <v>1</v>
      </c>
      <c r="BR330">
        <v>0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Y330" t="s">
        <v>0</v>
      </c>
      <c r="BZ330">
        <v>70</v>
      </c>
      <c r="CA330">
        <v>10</v>
      </c>
      <c r="CF330">
        <v>0</v>
      </c>
      <c r="CG330">
        <v>0</v>
      </c>
      <c r="CM330">
        <v>0</v>
      </c>
      <c r="CN330" t="s">
        <v>0</v>
      </c>
      <c r="CO330">
        <v>0</v>
      </c>
      <c r="CP330">
        <f>(P330+Q330+S330)</f>
        <v>1810.24</v>
      </c>
      <c r="CQ330">
        <f>(AC330*BC330*AW330)</f>
        <v>0</v>
      </c>
      <c r="CR330">
        <f>((((ET330)*BB330-(EU330)*BS330)+AE330*BS330)*AV330)</f>
        <v>0</v>
      </c>
      <c r="CS330">
        <f>(AE330*BS330*AV330)</f>
        <v>0</v>
      </c>
      <c r="CT330">
        <f>(AF330*BA330*AV330)</f>
        <v>25860.51</v>
      </c>
      <c r="CU330">
        <f>AG330</f>
        <v>0</v>
      </c>
      <c r="CV330">
        <f>(AH330*AV330)</f>
        <v>159.22</v>
      </c>
      <c r="CW330">
        <f t="shared" si="201"/>
        <v>0</v>
      </c>
      <c r="CX330">
        <f t="shared" si="201"/>
        <v>0</v>
      </c>
      <c r="CY330">
        <f>((S330*BZ330)/100)</f>
        <v>1267.1680000000001</v>
      </c>
      <c r="CZ330">
        <f>((S330*CA330)/100)</f>
        <v>181.024</v>
      </c>
      <c r="DC330" t="s">
        <v>0</v>
      </c>
      <c r="DD330" t="s">
        <v>0</v>
      </c>
      <c r="DE330" t="s">
        <v>0</v>
      </c>
      <c r="DF330" t="s">
        <v>0</v>
      </c>
      <c r="DG330" t="s">
        <v>0</v>
      </c>
      <c r="DH330" t="s">
        <v>0</v>
      </c>
      <c r="DI330" t="s">
        <v>0</v>
      </c>
      <c r="DJ330" t="s">
        <v>0</v>
      </c>
      <c r="DK330" t="s">
        <v>0</v>
      </c>
      <c r="DL330" t="s">
        <v>0</v>
      </c>
      <c r="DM330" t="s">
        <v>0</v>
      </c>
      <c r="DN330">
        <v>0</v>
      </c>
      <c r="DO330">
        <v>0</v>
      </c>
      <c r="DP330">
        <v>1</v>
      </c>
      <c r="DQ330">
        <v>1</v>
      </c>
      <c r="DU330">
        <v>1010</v>
      </c>
      <c r="DV330" t="s">
        <v>79</v>
      </c>
      <c r="DW330" t="s">
        <v>79</v>
      </c>
      <c r="DX330">
        <v>100</v>
      </c>
      <c r="EE330">
        <v>30895129</v>
      </c>
      <c r="EF330">
        <v>1</v>
      </c>
      <c r="EG330" t="s">
        <v>18</v>
      </c>
      <c r="EH330">
        <v>0</v>
      </c>
      <c r="EI330" t="s">
        <v>0</v>
      </c>
      <c r="EJ330">
        <v>4</v>
      </c>
      <c r="EK330">
        <v>0</v>
      </c>
      <c r="EL330" t="s">
        <v>19</v>
      </c>
      <c r="EM330" t="s">
        <v>20</v>
      </c>
      <c r="EO330" t="s">
        <v>0</v>
      </c>
      <c r="EQ330">
        <v>0</v>
      </c>
      <c r="ER330">
        <v>25860.51</v>
      </c>
      <c r="ES330">
        <v>0</v>
      </c>
      <c r="ET330">
        <v>0</v>
      </c>
      <c r="EU330">
        <v>0</v>
      </c>
      <c r="EV330">
        <v>25860.51</v>
      </c>
      <c r="EW330">
        <v>159.22</v>
      </c>
      <c r="EX330">
        <v>0</v>
      </c>
      <c r="EY330">
        <v>0</v>
      </c>
      <c r="FQ330">
        <v>0</v>
      </c>
      <c r="FR330">
        <f>ROUND(IF(AND(BH330=3,BI330=3),P330,0),2)</f>
        <v>0</v>
      </c>
      <c r="FS330">
        <v>0</v>
      </c>
      <c r="FX330">
        <v>70</v>
      </c>
      <c r="FY330">
        <v>10</v>
      </c>
      <c r="GA330" t="s">
        <v>0</v>
      </c>
      <c r="GD330">
        <v>0</v>
      </c>
      <c r="GF330">
        <v>1391100417</v>
      </c>
      <c r="GG330">
        <v>2</v>
      </c>
      <c r="GH330">
        <v>1</v>
      </c>
      <c r="GI330">
        <v>-2</v>
      </c>
      <c r="GJ330">
        <v>0</v>
      </c>
      <c r="GK330">
        <f>ROUND(R330*(R12)/100,2)</f>
        <v>0</v>
      </c>
      <c r="GL330">
        <f>ROUND(IF(AND(BH330=3,BI330=3,FS330&lt;&gt;0),P330,0),2)</f>
        <v>0</v>
      </c>
      <c r="GM330">
        <f>O330+X330+Y330+GK330</f>
        <v>3258.43</v>
      </c>
      <c r="GN330">
        <f>ROUND(IF(OR(BI330=0,BI330=1),O330+X330+Y330+GK330-GX330,0),2)</f>
        <v>0</v>
      </c>
      <c r="GO330">
        <f>ROUND(IF(BI330=2,O330+X330+Y330+GK330-GX330,0),2)</f>
        <v>0</v>
      </c>
      <c r="GP330">
        <f>ROUND(IF(BI330=4,O330+X330+Y330+GK330,GX330),2)</f>
        <v>3258.43</v>
      </c>
      <c r="GT330">
        <v>0</v>
      </c>
      <c r="GU330">
        <v>1</v>
      </c>
      <c r="GV330">
        <v>0</v>
      </c>
      <c r="GW330">
        <v>0</v>
      </c>
      <c r="GX330">
        <f>ROUND(GT330*GU330*I330,2)</f>
        <v>0</v>
      </c>
    </row>
    <row r="331" spans="1:206" x14ac:dyDescent="0.2">
      <c r="A331">
        <v>17</v>
      </c>
      <c r="B331">
        <v>1</v>
      </c>
      <c r="C331">
        <f>ROW(SmtRes!A183)</f>
        <v>183</v>
      </c>
      <c r="D331">
        <f>ROW(EtalonRes!A184)</f>
        <v>184</v>
      </c>
      <c r="E331" t="s">
        <v>25</v>
      </c>
      <c r="F331" t="s">
        <v>207</v>
      </c>
      <c r="G331" t="s">
        <v>208</v>
      </c>
      <c r="H331" t="s">
        <v>61</v>
      </c>
      <c r="I331">
        <f>ROUND(150/100,9)</f>
        <v>1.5</v>
      </c>
      <c r="J331">
        <v>0</v>
      </c>
      <c r="O331">
        <f>ROUND(CP331+GX331,2)</f>
        <v>3523.14</v>
      </c>
      <c r="P331">
        <f>ROUND(CQ331*I331,2)</f>
        <v>0</v>
      </c>
      <c r="Q331">
        <f>ROUND(CR331*I331,2)</f>
        <v>0</v>
      </c>
      <c r="R331">
        <f>ROUND(CS331*I331,2)</f>
        <v>0</v>
      </c>
      <c r="S331">
        <f>ROUND(CT331*I331,2)</f>
        <v>3523.14</v>
      </c>
      <c r="T331">
        <f>ROUND(CU331*I331,2)</f>
        <v>0</v>
      </c>
      <c r="U331">
        <f>CV331*I331</f>
        <v>22.200000000000003</v>
      </c>
      <c r="V331">
        <f>CW331*I331</f>
        <v>0</v>
      </c>
      <c r="W331">
        <f>ROUND(CX331*I331,2)</f>
        <v>0</v>
      </c>
      <c r="X331">
        <f t="shared" si="198"/>
        <v>2466.1999999999998</v>
      </c>
      <c r="Y331">
        <f t="shared" si="198"/>
        <v>352.31</v>
      </c>
      <c r="AA331">
        <v>31140108</v>
      </c>
      <c r="AB331">
        <f>ROUND((AC331+AD331+AF331)+GT331,6)</f>
        <v>2348.7600000000002</v>
      </c>
      <c r="AC331">
        <f>ROUND((ES331),6)</f>
        <v>0</v>
      </c>
      <c r="AD331">
        <f>ROUND((((ET331)-(EU331))+AE331),6)</f>
        <v>0</v>
      </c>
      <c r="AE331">
        <f t="shared" si="199"/>
        <v>0</v>
      </c>
      <c r="AF331">
        <f t="shared" si="199"/>
        <v>2348.7600000000002</v>
      </c>
      <c r="AG331">
        <f>ROUND((AP331),6)</f>
        <v>0</v>
      </c>
      <c r="AH331">
        <f t="shared" si="200"/>
        <v>14.8</v>
      </c>
      <c r="AI331">
        <f t="shared" si="200"/>
        <v>0</v>
      </c>
      <c r="AJ331">
        <f>ROUND((AS331),6)</f>
        <v>0</v>
      </c>
      <c r="AK331">
        <v>2348.7600000000002</v>
      </c>
      <c r="AL331">
        <v>0</v>
      </c>
      <c r="AM331">
        <v>0</v>
      </c>
      <c r="AN331">
        <v>0</v>
      </c>
      <c r="AO331">
        <v>2348.7600000000002</v>
      </c>
      <c r="AP331">
        <v>0</v>
      </c>
      <c r="AQ331">
        <v>14.8</v>
      </c>
      <c r="AR331">
        <v>0</v>
      </c>
      <c r="AS331">
        <v>0</v>
      </c>
      <c r="AT331">
        <v>70</v>
      </c>
      <c r="AU331">
        <v>10</v>
      </c>
      <c r="AV331">
        <v>1</v>
      </c>
      <c r="AW331">
        <v>1</v>
      </c>
      <c r="AZ331">
        <v>1</v>
      </c>
      <c r="BA331">
        <v>1</v>
      </c>
      <c r="BB331">
        <v>1</v>
      </c>
      <c r="BC331">
        <v>1</v>
      </c>
      <c r="BD331" t="s">
        <v>0</v>
      </c>
      <c r="BE331" t="s">
        <v>0</v>
      </c>
      <c r="BF331" t="s">
        <v>0</v>
      </c>
      <c r="BG331" t="s">
        <v>0</v>
      </c>
      <c r="BH331">
        <v>0</v>
      </c>
      <c r="BI331">
        <v>4</v>
      </c>
      <c r="BJ331" t="s">
        <v>209</v>
      </c>
      <c r="BM331">
        <v>0</v>
      </c>
      <c r="BN331">
        <v>0</v>
      </c>
      <c r="BO331" t="s">
        <v>0</v>
      </c>
      <c r="BP331">
        <v>0</v>
      </c>
      <c r="BQ331">
        <v>1</v>
      </c>
      <c r="BR331">
        <v>0</v>
      </c>
      <c r="BS331">
        <v>1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0</v>
      </c>
      <c r="BZ331">
        <v>70</v>
      </c>
      <c r="CA331">
        <v>10</v>
      </c>
      <c r="CF331">
        <v>0</v>
      </c>
      <c r="CG331">
        <v>0</v>
      </c>
      <c r="CM331">
        <v>0</v>
      </c>
      <c r="CN331" t="s">
        <v>0</v>
      </c>
      <c r="CO331">
        <v>0</v>
      </c>
      <c r="CP331">
        <f>(P331+Q331+S331)</f>
        <v>3523.14</v>
      </c>
      <c r="CQ331">
        <f>(AC331*BC331*AW331)</f>
        <v>0</v>
      </c>
      <c r="CR331">
        <f>((((ET331)*BB331-(EU331)*BS331)+AE331*BS331)*AV331)</f>
        <v>0</v>
      </c>
      <c r="CS331">
        <f>(AE331*BS331*AV331)</f>
        <v>0</v>
      </c>
      <c r="CT331">
        <f>(AF331*BA331*AV331)</f>
        <v>2348.7600000000002</v>
      </c>
      <c r="CU331">
        <f>AG331</f>
        <v>0</v>
      </c>
      <c r="CV331">
        <f>(AH331*AV331)</f>
        <v>14.8</v>
      </c>
      <c r="CW331">
        <f t="shared" si="201"/>
        <v>0</v>
      </c>
      <c r="CX331">
        <f t="shared" si="201"/>
        <v>0</v>
      </c>
      <c r="CY331">
        <f>((S331*BZ331)/100)</f>
        <v>2466.1979999999999</v>
      </c>
      <c r="CZ331">
        <f>((S331*CA331)/100)</f>
        <v>352.31400000000002</v>
      </c>
      <c r="DC331" t="s">
        <v>0</v>
      </c>
      <c r="DD331" t="s">
        <v>0</v>
      </c>
      <c r="DE331" t="s">
        <v>0</v>
      </c>
      <c r="DF331" t="s">
        <v>0</v>
      </c>
      <c r="DG331" t="s">
        <v>0</v>
      </c>
      <c r="DH331" t="s">
        <v>0</v>
      </c>
      <c r="DI331" t="s">
        <v>0</v>
      </c>
      <c r="DJ331" t="s">
        <v>0</v>
      </c>
      <c r="DK331" t="s">
        <v>0</v>
      </c>
      <c r="DL331" t="s">
        <v>0</v>
      </c>
      <c r="DM331" t="s">
        <v>0</v>
      </c>
      <c r="DN331">
        <v>0</v>
      </c>
      <c r="DO331">
        <v>0</v>
      </c>
      <c r="DP331">
        <v>1</v>
      </c>
      <c r="DQ331">
        <v>1</v>
      </c>
      <c r="DU331">
        <v>1003</v>
      </c>
      <c r="DV331" t="s">
        <v>61</v>
      </c>
      <c r="DW331" t="s">
        <v>61</v>
      </c>
      <c r="DX331">
        <v>100</v>
      </c>
      <c r="EE331">
        <v>30895129</v>
      </c>
      <c r="EF331">
        <v>1</v>
      </c>
      <c r="EG331" t="s">
        <v>18</v>
      </c>
      <c r="EH331">
        <v>0</v>
      </c>
      <c r="EI331" t="s">
        <v>0</v>
      </c>
      <c r="EJ331">
        <v>4</v>
      </c>
      <c r="EK331">
        <v>0</v>
      </c>
      <c r="EL331" t="s">
        <v>19</v>
      </c>
      <c r="EM331" t="s">
        <v>20</v>
      </c>
      <c r="EO331" t="s">
        <v>0</v>
      </c>
      <c r="EQ331">
        <v>0</v>
      </c>
      <c r="ER331">
        <v>2348.7600000000002</v>
      </c>
      <c r="ES331">
        <v>0</v>
      </c>
      <c r="ET331">
        <v>0</v>
      </c>
      <c r="EU331">
        <v>0</v>
      </c>
      <c r="EV331">
        <v>2348.7600000000002</v>
      </c>
      <c r="EW331">
        <v>14.8</v>
      </c>
      <c r="EX331">
        <v>0</v>
      </c>
      <c r="EY331">
        <v>0</v>
      </c>
      <c r="FQ331">
        <v>0</v>
      </c>
      <c r="FR331">
        <f>ROUND(IF(AND(BH331=3,BI331=3),P331,0),2)</f>
        <v>0</v>
      </c>
      <c r="FS331">
        <v>0</v>
      </c>
      <c r="FX331">
        <v>70</v>
      </c>
      <c r="FY331">
        <v>10</v>
      </c>
      <c r="GA331" t="s">
        <v>0</v>
      </c>
      <c r="GD331">
        <v>0</v>
      </c>
      <c r="GF331">
        <v>-866877957</v>
      </c>
      <c r="GG331">
        <v>2</v>
      </c>
      <c r="GH331">
        <v>1</v>
      </c>
      <c r="GI331">
        <v>-2</v>
      </c>
      <c r="GJ331">
        <v>0</v>
      </c>
      <c r="GK331">
        <f>ROUND(R331*(R12)/100,2)</f>
        <v>0</v>
      </c>
      <c r="GL331">
        <f>ROUND(IF(AND(BH331=3,BI331=3,FS331&lt;&gt;0),P331,0),2)</f>
        <v>0</v>
      </c>
      <c r="GM331">
        <f>O331+X331+Y331+GK331</f>
        <v>6341.6500000000005</v>
      </c>
      <c r="GN331">
        <f>ROUND(IF(OR(BI331=0,BI331=1),O331+X331+Y331+GK331-GX331,0),2)</f>
        <v>0</v>
      </c>
      <c r="GO331">
        <f>ROUND(IF(BI331=2,O331+X331+Y331+GK331-GX331,0),2)</f>
        <v>0</v>
      </c>
      <c r="GP331">
        <f>ROUND(IF(BI331=4,O331+X331+Y331+GK331,GX331),2)</f>
        <v>6341.65</v>
      </c>
      <c r="GT331">
        <v>0</v>
      </c>
      <c r="GU331">
        <v>1</v>
      </c>
      <c r="GV331">
        <v>0</v>
      </c>
      <c r="GW331">
        <v>0</v>
      </c>
      <c r="GX331">
        <f>ROUND(GT331*GU331*I331,2)</f>
        <v>0</v>
      </c>
    </row>
    <row r="333" spans="1:206" x14ac:dyDescent="0.2">
      <c r="A333" s="2">
        <v>51</v>
      </c>
      <c r="B333" s="2">
        <f>B325</f>
        <v>1</v>
      </c>
      <c r="C333" s="2">
        <f>A325</f>
        <v>5</v>
      </c>
      <c r="D333" s="2">
        <f>ROW(A325)</f>
        <v>325</v>
      </c>
      <c r="E333" s="2"/>
      <c r="F333" s="2" t="str">
        <f>IF(F325&lt;&gt;"",F325,"")</f>
        <v>Новый подраздел</v>
      </c>
      <c r="G333" s="2" t="str">
        <f>IF(G325&lt;&gt;"",G325,"")</f>
        <v>Демонтажные работы</v>
      </c>
      <c r="H333" s="2"/>
      <c r="I333" s="2"/>
      <c r="J333" s="2"/>
      <c r="K333" s="2"/>
      <c r="L333" s="2"/>
      <c r="M333" s="2"/>
      <c r="N333" s="2"/>
      <c r="O333" s="2">
        <f t="shared" ref="O333:T333" si="202">ROUND(AB333,2)</f>
        <v>11256.28</v>
      </c>
      <c r="P333" s="2">
        <f t="shared" si="202"/>
        <v>0</v>
      </c>
      <c r="Q333" s="2">
        <f t="shared" si="202"/>
        <v>0</v>
      </c>
      <c r="R333" s="2">
        <f t="shared" si="202"/>
        <v>0</v>
      </c>
      <c r="S333" s="2">
        <f t="shared" si="202"/>
        <v>11256.28</v>
      </c>
      <c r="T333" s="2">
        <f t="shared" si="202"/>
        <v>0</v>
      </c>
      <c r="U333" s="2">
        <f>AH333</f>
        <v>71.109400000000008</v>
      </c>
      <c r="V333" s="2">
        <f>AI333</f>
        <v>0</v>
      </c>
      <c r="W333" s="2">
        <f>ROUND(AJ333,2)</f>
        <v>0</v>
      </c>
      <c r="X333" s="2">
        <f>ROUND(AK333,2)</f>
        <v>7879.4</v>
      </c>
      <c r="Y333" s="2">
        <f>ROUND(AL333,2)</f>
        <v>1125.6199999999999</v>
      </c>
      <c r="Z333" s="2"/>
      <c r="AA333" s="2"/>
      <c r="AB333" s="2">
        <f>ROUND(SUMIF(AA329:AA331,"=31140108",O329:O331),2)</f>
        <v>11256.28</v>
      </c>
      <c r="AC333" s="2">
        <f>ROUND(SUMIF(AA329:AA331,"=31140108",P329:P331),2)</f>
        <v>0</v>
      </c>
      <c r="AD333" s="2">
        <f>ROUND(SUMIF(AA329:AA331,"=31140108",Q329:Q331),2)</f>
        <v>0</v>
      </c>
      <c r="AE333" s="2">
        <f>ROUND(SUMIF(AA329:AA331,"=31140108",R329:R331),2)</f>
        <v>0</v>
      </c>
      <c r="AF333" s="2">
        <f>ROUND(SUMIF(AA329:AA331,"=31140108",S329:S331),2)</f>
        <v>11256.28</v>
      </c>
      <c r="AG333" s="2">
        <f>ROUND(SUMIF(AA329:AA331,"=31140108",T329:T331),2)</f>
        <v>0</v>
      </c>
      <c r="AH333" s="2">
        <f>SUMIF(AA329:AA331,"=31140108",U329:U331)</f>
        <v>71.109400000000008</v>
      </c>
      <c r="AI333" s="2">
        <f>SUMIF(AA329:AA331,"=31140108",V329:V331)</f>
        <v>0</v>
      </c>
      <c r="AJ333" s="2">
        <f>ROUND(SUMIF(AA329:AA331,"=31140108",W329:W331),2)</f>
        <v>0</v>
      </c>
      <c r="AK333" s="2">
        <f>ROUND(SUMIF(AA329:AA331,"=31140108",X329:X331),2)</f>
        <v>7879.4</v>
      </c>
      <c r="AL333" s="2">
        <f>ROUND(SUMIF(AA329:AA331,"=31140108",Y329:Y331),2)</f>
        <v>1125.6199999999999</v>
      </c>
      <c r="AM333" s="2"/>
      <c r="AN333" s="2"/>
      <c r="AO333" s="2">
        <f t="shared" ref="AO333:AZ333" si="203">ROUND(BB333,2)</f>
        <v>0</v>
      </c>
      <c r="AP333" s="2">
        <f t="shared" si="203"/>
        <v>0</v>
      </c>
      <c r="AQ333" s="2">
        <f t="shared" si="203"/>
        <v>0</v>
      </c>
      <c r="AR333" s="2">
        <f t="shared" si="203"/>
        <v>20261.3</v>
      </c>
      <c r="AS333" s="2">
        <f t="shared" si="203"/>
        <v>0</v>
      </c>
      <c r="AT333" s="2">
        <f t="shared" si="203"/>
        <v>0</v>
      </c>
      <c r="AU333" s="2">
        <f t="shared" si="203"/>
        <v>20261.3</v>
      </c>
      <c r="AV333" s="2">
        <f t="shared" si="203"/>
        <v>0</v>
      </c>
      <c r="AW333" s="2">
        <f t="shared" si="203"/>
        <v>0</v>
      </c>
      <c r="AX333" s="2">
        <f t="shared" si="203"/>
        <v>0</v>
      </c>
      <c r="AY333" s="2">
        <f t="shared" si="203"/>
        <v>0</v>
      </c>
      <c r="AZ333" s="2">
        <f t="shared" si="203"/>
        <v>0</v>
      </c>
      <c r="BA333" s="2"/>
      <c r="BB333" s="2">
        <f>ROUND(SUMIF(AA329:AA331,"=31140108",FQ329:FQ331),2)</f>
        <v>0</v>
      </c>
      <c r="BC333" s="2">
        <f>ROUND(SUMIF(AA329:AA331,"=31140108",FR329:FR331),2)</f>
        <v>0</v>
      </c>
      <c r="BD333" s="2">
        <f>ROUND(SUMIF(AA329:AA331,"=31140108",GL329:GL331),2)</f>
        <v>0</v>
      </c>
      <c r="BE333" s="2">
        <f>ROUND(SUMIF(AA329:AA331,"=31140108",GM329:GM331),2)</f>
        <v>20261.3</v>
      </c>
      <c r="BF333" s="2">
        <f>ROUND(SUMIF(AA329:AA331,"=31140108",GN329:GN331),2)</f>
        <v>0</v>
      </c>
      <c r="BG333" s="2">
        <f>ROUND(SUMIF(AA329:AA331,"=31140108",GO329:GO331),2)</f>
        <v>0</v>
      </c>
      <c r="BH333" s="2">
        <f>ROUND(SUMIF(AA329:AA331,"=31140108",GP329:GP331),2)</f>
        <v>20261.3</v>
      </c>
      <c r="BI333" s="2">
        <f>AC333-BB333</f>
        <v>0</v>
      </c>
      <c r="BJ333" s="2">
        <f>AC333-BC333</f>
        <v>0</v>
      </c>
      <c r="BK333" s="2">
        <f>BB333-BD333</f>
        <v>0</v>
      </c>
      <c r="BL333" s="2">
        <f>AC333-BB333-BC333+BD333</f>
        <v>0</v>
      </c>
      <c r="BM333" s="2">
        <f>BC333-BD333</f>
        <v>0</v>
      </c>
      <c r="BN333" s="2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>
        <v>0</v>
      </c>
    </row>
    <row r="335" spans="1:206" x14ac:dyDescent="0.2">
      <c r="A335" s="4">
        <v>50</v>
      </c>
      <c r="B335" s="4">
        <v>0</v>
      </c>
      <c r="C335" s="4">
        <v>0</v>
      </c>
      <c r="D335" s="4">
        <v>1</v>
      </c>
      <c r="E335" s="4">
        <v>201</v>
      </c>
      <c r="F335" s="4">
        <f>ROUND(Source!O333,O335)</f>
        <v>11256.28</v>
      </c>
      <c r="G335" s="4" t="s">
        <v>107</v>
      </c>
      <c r="H335" s="4" t="s">
        <v>108</v>
      </c>
      <c r="I335" s="4"/>
      <c r="J335" s="4"/>
      <c r="K335" s="4">
        <v>201</v>
      </c>
      <c r="L335" s="4">
        <v>1</v>
      </c>
      <c r="M335" s="4">
        <v>3</v>
      </c>
      <c r="N335" s="4" t="s">
        <v>0</v>
      </c>
      <c r="O335" s="4">
        <v>2</v>
      </c>
      <c r="P335" s="4"/>
    </row>
    <row r="336" spans="1:206" x14ac:dyDescent="0.2">
      <c r="A336" s="4">
        <v>50</v>
      </c>
      <c r="B336" s="4">
        <v>0</v>
      </c>
      <c r="C336" s="4">
        <v>0</v>
      </c>
      <c r="D336" s="4">
        <v>1</v>
      </c>
      <c r="E336" s="4">
        <v>202</v>
      </c>
      <c r="F336" s="4">
        <f>ROUND(Source!P333,O336)</f>
        <v>0</v>
      </c>
      <c r="G336" s="4" t="s">
        <v>109</v>
      </c>
      <c r="H336" s="4" t="s">
        <v>110</v>
      </c>
      <c r="I336" s="4"/>
      <c r="J336" s="4"/>
      <c r="K336" s="4">
        <v>202</v>
      </c>
      <c r="L336" s="4">
        <v>2</v>
      </c>
      <c r="M336" s="4">
        <v>3</v>
      </c>
      <c r="N336" s="4" t="s">
        <v>0</v>
      </c>
      <c r="O336" s="4">
        <v>2</v>
      </c>
      <c r="P336" s="4"/>
    </row>
    <row r="337" spans="1:16" x14ac:dyDescent="0.2">
      <c r="A337" s="4">
        <v>50</v>
      </c>
      <c r="B337" s="4">
        <v>0</v>
      </c>
      <c r="C337" s="4">
        <v>0</v>
      </c>
      <c r="D337" s="4">
        <v>1</v>
      </c>
      <c r="E337" s="4">
        <v>222</v>
      </c>
      <c r="F337" s="4">
        <f>ROUND(Source!AO333,O337)</f>
        <v>0</v>
      </c>
      <c r="G337" s="4" t="s">
        <v>111</v>
      </c>
      <c r="H337" s="4" t="s">
        <v>112</v>
      </c>
      <c r="I337" s="4"/>
      <c r="J337" s="4"/>
      <c r="K337" s="4">
        <v>222</v>
      </c>
      <c r="L337" s="4">
        <v>3</v>
      </c>
      <c r="M337" s="4">
        <v>3</v>
      </c>
      <c r="N337" s="4" t="s">
        <v>0</v>
      </c>
      <c r="O337" s="4">
        <v>2</v>
      </c>
      <c r="P337" s="4"/>
    </row>
    <row r="338" spans="1:16" x14ac:dyDescent="0.2">
      <c r="A338" s="4">
        <v>50</v>
      </c>
      <c r="B338" s="4">
        <v>0</v>
      </c>
      <c r="C338" s="4">
        <v>0</v>
      </c>
      <c r="D338" s="4">
        <v>1</v>
      </c>
      <c r="E338" s="4">
        <v>216</v>
      </c>
      <c r="F338" s="4">
        <f>ROUND(Source!AP333,O338)</f>
        <v>0</v>
      </c>
      <c r="G338" s="4" t="s">
        <v>113</v>
      </c>
      <c r="H338" s="4" t="s">
        <v>114</v>
      </c>
      <c r="I338" s="4"/>
      <c r="J338" s="4"/>
      <c r="K338" s="4">
        <v>216</v>
      </c>
      <c r="L338" s="4">
        <v>4</v>
      </c>
      <c r="M338" s="4">
        <v>3</v>
      </c>
      <c r="N338" s="4" t="s">
        <v>0</v>
      </c>
      <c r="O338" s="4">
        <v>2</v>
      </c>
      <c r="P338" s="4"/>
    </row>
    <row r="339" spans="1:16" x14ac:dyDescent="0.2">
      <c r="A339" s="4">
        <v>50</v>
      </c>
      <c r="B339" s="4">
        <v>0</v>
      </c>
      <c r="C339" s="4">
        <v>0</v>
      </c>
      <c r="D339" s="4">
        <v>1</v>
      </c>
      <c r="E339" s="4">
        <v>223</v>
      </c>
      <c r="F339" s="4">
        <f>ROUND(Source!AQ333,O339)</f>
        <v>0</v>
      </c>
      <c r="G339" s="4" t="s">
        <v>115</v>
      </c>
      <c r="H339" s="4" t="s">
        <v>116</v>
      </c>
      <c r="I339" s="4"/>
      <c r="J339" s="4"/>
      <c r="K339" s="4">
        <v>223</v>
      </c>
      <c r="L339" s="4">
        <v>5</v>
      </c>
      <c r="M339" s="4">
        <v>3</v>
      </c>
      <c r="N339" s="4" t="s">
        <v>0</v>
      </c>
      <c r="O339" s="4">
        <v>2</v>
      </c>
      <c r="P339" s="4"/>
    </row>
    <row r="340" spans="1:16" x14ac:dyDescent="0.2">
      <c r="A340" s="4">
        <v>50</v>
      </c>
      <c r="B340" s="4">
        <v>0</v>
      </c>
      <c r="C340" s="4">
        <v>0</v>
      </c>
      <c r="D340" s="4">
        <v>1</v>
      </c>
      <c r="E340" s="4">
        <v>203</v>
      </c>
      <c r="F340" s="4">
        <f>ROUND(Source!Q333,O340)</f>
        <v>0</v>
      </c>
      <c r="G340" s="4" t="s">
        <v>117</v>
      </c>
      <c r="H340" s="4" t="s">
        <v>118</v>
      </c>
      <c r="I340" s="4"/>
      <c r="J340" s="4"/>
      <c r="K340" s="4">
        <v>203</v>
      </c>
      <c r="L340" s="4">
        <v>6</v>
      </c>
      <c r="M340" s="4">
        <v>3</v>
      </c>
      <c r="N340" s="4" t="s">
        <v>0</v>
      </c>
      <c r="O340" s="4">
        <v>2</v>
      </c>
      <c r="P340" s="4"/>
    </row>
    <row r="341" spans="1:16" x14ac:dyDescent="0.2">
      <c r="A341" s="4">
        <v>50</v>
      </c>
      <c r="B341" s="4">
        <v>0</v>
      </c>
      <c r="C341" s="4">
        <v>0</v>
      </c>
      <c r="D341" s="4">
        <v>1</v>
      </c>
      <c r="E341" s="4">
        <v>204</v>
      </c>
      <c r="F341" s="4">
        <f>ROUND(Source!R333,O341)</f>
        <v>0</v>
      </c>
      <c r="G341" s="4" t="s">
        <v>119</v>
      </c>
      <c r="H341" s="4" t="s">
        <v>120</v>
      </c>
      <c r="I341" s="4"/>
      <c r="J341" s="4"/>
      <c r="K341" s="4">
        <v>204</v>
      </c>
      <c r="L341" s="4">
        <v>7</v>
      </c>
      <c r="M341" s="4">
        <v>3</v>
      </c>
      <c r="N341" s="4" t="s">
        <v>0</v>
      </c>
      <c r="O341" s="4">
        <v>2</v>
      </c>
      <c r="P341" s="4"/>
    </row>
    <row r="342" spans="1:16" x14ac:dyDescent="0.2">
      <c r="A342" s="4">
        <v>50</v>
      </c>
      <c r="B342" s="4">
        <v>0</v>
      </c>
      <c r="C342" s="4">
        <v>0</v>
      </c>
      <c r="D342" s="4">
        <v>1</v>
      </c>
      <c r="E342" s="4">
        <v>205</v>
      </c>
      <c r="F342" s="4">
        <f>ROUND(Source!S333,O342)</f>
        <v>11256.28</v>
      </c>
      <c r="G342" s="4" t="s">
        <v>121</v>
      </c>
      <c r="H342" s="4" t="s">
        <v>122</v>
      </c>
      <c r="I342" s="4"/>
      <c r="J342" s="4"/>
      <c r="K342" s="4">
        <v>205</v>
      </c>
      <c r="L342" s="4">
        <v>8</v>
      </c>
      <c r="M342" s="4">
        <v>3</v>
      </c>
      <c r="N342" s="4" t="s">
        <v>0</v>
      </c>
      <c r="O342" s="4">
        <v>2</v>
      </c>
      <c r="P342" s="4"/>
    </row>
    <row r="343" spans="1:16" x14ac:dyDescent="0.2">
      <c r="A343" s="4">
        <v>50</v>
      </c>
      <c r="B343" s="4">
        <v>0</v>
      </c>
      <c r="C343" s="4">
        <v>0</v>
      </c>
      <c r="D343" s="4">
        <v>1</v>
      </c>
      <c r="E343" s="4">
        <v>214</v>
      </c>
      <c r="F343" s="4">
        <f>ROUND(Source!AS333,O343)</f>
        <v>0</v>
      </c>
      <c r="G343" s="4" t="s">
        <v>123</v>
      </c>
      <c r="H343" s="4" t="s">
        <v>124</v>
      </c>
      <c r="I343" s="4"/>
      <c r="J343" s="4"/>
      <c r="K343" s="4">
        <v>214</v>
      </c>
      <c r="L343" s="4">
        <v>9</v>
      </c>
      <c r="M343" s="4">
        <v>3</v>
      </c>
      <c r="N343" s="4" t="s">
        <v>0</v>
      </c>
      <c r="O343" s="4">
        <v>2</v>
      </c>
      <c r="P343" s="4"/>
    </row>
    <row r="344" spans="1:16" x14ac:dyDescent="0.2">
      <c r="A344" s="4">
        <v>50</v>
      </c>
      <c r="B344" s="4">
        <v>0</v>
      </c>
      <c r="C344" s="4">
        <v>0</v>
      </c>
      <c r="D344" s="4">
        <v>1</v>
      </c>
      <c r="E344" s="4">
        <v>215</v>
      </c>
      <c r="F344" s="4">
        <f>ROUND(Source!AT333,O344)</f>
        <v>0</v>
      </c>
      <c r="G344" s="4" t="s">
        <v>125</v>
      </c>
      <c r="H344" s="4" t="s">
        <v>126</v>
      </c>
      <c r="I344" s="4"/>
      <c r="J344" s="4"/>
      <c r="K344" s="4">
        <v>215</v>
      </c>
      <c r="L344" s="4">
        <v>10</v>
      </c>
      <c r="M344" s="4">
        <v>3</v>
      </c>
      <c r="N344" s="4" t="s">
        <v>0</v>
      </c>
      <c r="O344" s="4">
        <v>2</v>
      </c>
      <c r="P344" s="4"/>
    </row>
    <row r="345" spans="1:16" x14ac:dyDescent="0.2">
      <c r="A345" s="4">
        <v>50</v>
      </c>
      <c r="B345" s="4">
        <v>0</v>
      </c>
      <c r="C345" s="4">
        <v>0</v>
      </c>
      <c r="D345" s="4">
        <v>1</v>
      </c>
      <c r="E345" s="4">
        <v>217</v>
      </c>
      <c r="F345" s="4">
        <f>ROUND(Source!AU333,O345)</f>
        <v>20261.3</v>
      </c>
      <c r="G345" s="4" t="s">
        <v>127</v>
      </c>
      <c r="H345" s="4" t="s">
        <v>128</v>
      </c>
      <c r="I345" s="4"/>
      <c r="J345" s="4"/>
      <c r="K345" s="4">
        <v>217</v>
      </c>
      <c r="L345" s="4">
        <v>11</v>
      </c>
      <c r="M345" s="4">
        <v>3</v>
      </c>
      <c r="N345" s="4" t="s">
        <v>0</v>
      </c>
      <c r="O345" s="4">
        <v>2</v>
      </c>
      <c r="P345" s="4"/>
    </row>
    <row r="346" spans="1:16" x14ac:dyDescent="0.2">
      <c r="A346" s="4">
        <v>50</v>
      </c>
      <c r="B346" s="4">
        <v>0</v>
      </c>
      <c r="C346" s="4">
        <v>0</v>
      </c>
      <c r="D346" s="4">
        <v>1</v>
      </c>
      <c r="E346" s="4">
        <v>206</v>
      </c>
      <c r="F346" s="4">
        <f>ROUND(Source!T333,O346)</f>
        <v>0</v>
      </c>
      <c r="G346" s="4" t="s">
        <v>129</v>
      </c>
      <c r="H346" s="4" t="s">
        <v>130</v>
      </c>
      <c r="I346" s="4"/>
      <c r="J346" s="4"/>
      <c r="K346" s="4">
        <v>206</v>
      </c>
      <c r="L346" s="4">
        <v>12</v>
      </c>
      <c r="M346" s="4">
        <v>3</v>
      </c>
      <c r="N346" s="4" t="s">
        <v>0</v>
      </c>
      <c r="O346" s="4">
        <v>2</v>
      </c>
      <c r="P346" s="4"/>
    </row>
    <row r="347" spans="1:16" x14ac:dyDescent="0.2">
      <c r="A347" s="4">
        <v>50</v>
      </c>
      <c r="B347" s="4">
        <v>0</v>
      </c>
      <c r="C347" s="4">
        <v>0</v>
      </c>
      <c r="D347" s="4">
        <v>1</v>
      </c>
      <c r="E347" s="4">
        <v>207</v>
      </c>
      <c r="F347" s="4">
        <f>Source!U333</f>
        <v>71.109400000000008</v>
      </c>
      <c r="G347" s="4" t="s">
        <v>131</v>
      </c>
      <c r="H347" s="4" t="s">
        <v>132</v>
      </c>
      <c r="I347" s="4"/>
      <c r="J347" s="4"/>
      <c r="K347" s="4">
        <v>207</v>
      </c>
      <c r="L347" s="4">
        <v>13</v>
      </c>
      <c r="M347" s="4">
        <v>3</v>
      </c>
      <c r="N347" s="4" t="s">
        <v>0</v>
      </c>
      <c r="O347" s="4">
        <v>-1</v>
      </c>
      <c r="P347" s="4"/>
    </row>
    <row r="348" spans="1:16" x14ac:dyDescent="0.2">
      <c r="A348" s="4">
        <v>50</v>
      </c>
      <c r="B348" s="4">
        <v>0</v>
      </c>
      <c r="C348" s="4">
        <v>0</v>
      </c>
      <c r="D348" s="4">
        <v>1</v>
      </c>
      <c r="E348" s="4">
        <v>208</v>
      </c>
      <c r="F348" s="4">
        <f>Source!V333</f>
        <v>0</v>
      </c>
      <c r="G348" s="4" t="s">
        <v>133</v>
      </c>
      <c r="H348" s="4" t="s">
        <v>134</v>
      </c>
      <c r="I348" s="4"/>
      <c r="J348" s="4"/>
      <c r="K348" s="4">
        <v>208</v>
      </c>
      <c r="L348" s="4">
        <v>14</v>
      </c>
      <c r="M348" s="4">
        <v>3</v>
      </c>
      <c r="N348" s="4" t="s">
        <v>0</v>
      </c>
      <c r="O348" s="4">
        <v>-1</v>
      </c>
      <c r="P348" s="4"/>
    </row>
    <row r="349" spans="1:16" x14ac:dyDescent="0.2">
      <c r="A349" s="4">
        <v>50</v>
      </c>
      <c r="B349" s="4">
        <v>0</v>
      </c>
      <c r="C349" s="4">
        <v>0</v>
      </c>
      <c r="D349" s="4">
        <v>1</v>
      </c>
      <c r="E349" s="4">
        <v>209</v>
      </c>
      <c r="F349" s="4">
        <f>ROUND(Source!W333,O349)</f>
        <v>0</v>
      </c>
      <c r="G349" s="4" t="s">
        <v>135</v>
      </c>
      <c r="H349" s="4" t="s">
        <v>136</v>
      </c>
      <c r="I349" s="4"/>
      <c r="J349" s="4"/>
      <c r="K349" s="4">
        <v>209</v>
      </c>
      <c r="L349" s="4">
        <v>15</v>
      </c>
      <c r="M349" s="4">
        <v>3</v>
      </c>
      <c r="N349" s="4" t="s">
        <v>0</v>
      </c>
      <c r="O349" s="4">
        <v>2</v>
      </c>
      <c r="P349" s="4"/>
    </row>
    <row r="350" spans="1:16" x14ac:dyDescent="0.2">
      <c r="A350" s="4">
        <v>50</v>
      </c>
      <c r="B350" s="4">
        <v>0</v>
      </c>
      <c r="C350" s="4">
        <v>0</v>
      </c>
      <c r="D350" s="4">
        <v>1</v>
      </c>
      <c r="E350" s="4">
        <v>210</v>
      </c>
      <c r="F350" s="4">
        <f>ROUND(Source!X333,O350)</f>
        <v>7879.4</v>
      </c>
      <c r="G350" s="4" t="s">
        <v>137</v>
      </c>
      <c r="H350" s="4" t="s">
        <v>138</v>
      </c>
      <c r="I350" s="4"/>
      <c r="J350" s="4"/>
      <c r="K350" s="4">
        <v>210</v>
      </c>
      <c r="L350" s="4">
        <v>16</v>
      </c>
      <c r="M350" s="4">
        <v>3</v>
      </c>
      <c r="N350" s="4" t="s">
        <v>0</v>
      </c>
      <c r="O350" s="4">
        <v>2</v>
      </c>
      <c r="P350" s="4"/>
    </row>
    <row r="351" spans="1:16" x14ac:dyDescent="0.2">
      <c r="A351" s="4">
        <v>50</v>
      </c>
      <c r="B351" s="4">
        <v>0</v>
      </c>
      <c r="C351" s="4">
        <v>0</v>
      </c>
      <c r="D351" s="4">
        <v>1</v>
      </c>
      <c r="E351" s="4">
        <v>211</v>
      </c>
      <c r="F351" s="4">
        <f>ROUND(Source!Y333,O351)</f>
        <v>1125.6199999999999</v>
      </c>
      <c r="G351" s="4" t="s">
        <v>139</v>
      </c>
      <c r="H351" s="4" t="s">
        <v>140</v>
      </c>
      <c r="I351" s="4"/>
      <c r="J351" s="4"/>
      <c r="K351" s="4">
        <v>211</v>
      </c>
      <c r="L351" s="4">
        <v>17</v>
      </c>
      <c r="M351" s="4">
        <v>3</v>
      </c>
      <c r="N351" s="4" t="s">
        <v>0</v>
      </c>
      <c r="O351" s="4">
        <v>2</v>
      </c>
      <c r="P351" s="4"/>
    </row>
    <row r="352" spans="1:16" x14ac:dyDescent="0.2">
      <c r="A352" s="4">
        <v>50</v>
      </c>
      <c r="B352" s="4">
        <v>0</v>
      </c>
      <c r="C352" s="4">
        <v>0</v>
      </c>
      <c r="D352" s="4">
        <v>1</v>
      </c>
      <c r="E352" s="4">
        <v>224</v>
      </c>
      <c r="F352" s="4">
        <f>ROUND(Source!AR333,O352)</f>
        <v>20261.3</v>
      </c>
      <c r="G352" s="4" t="s">
        <v>141</v>
      </c>
      <c r="H352" s="4" t="s">
        <v>142</v>
      </c>
      <c r="I352" s="4"/>
      <c r="J352" s="4"/>
      <c r="K352" s="4">
        <v>224</v>
      </c>
      <c r="L352" s="4">
        <v>18</v>
      </c>
      <c r="M352" s="4">
        <v>3</v>
      </c>
      <c r="N352" s="4" t="s">
        <v>0</v>
      </c>
      <c r="O352" s="4">
        <v>2</v>
      </c>
      <c r="P352" s="4"/>
    </row>
    <row r="354" spans="1:206" x14ac:dyDescent="0.2">
      <c r="A354" s="1">
        <v>5</v>
      </c>
      <c r="B354" s="1">
        <v>1</v>
      </c>
      <c r="C354" s="1"/>
      <c r="D354" s="1">
        <f>ROW(A368)</f>
        <v>368</v>
      </c>
      <c r="E354" s="1"/>
      <c r="F354" s="1" t="s">
        <v>11</v>
      </c>
      <c r="G354" s="1" t="s">
        <v>144</v>
      </c>
      <c r="H354" s="1" t="s">
        <v>0</v>
      </c>
      <c r="I354" s="1">
        <v>0</v>
      </c>
      <c r="J354" s="1"/>
      <c r="K354" s="1">
        <v>0</v>
      </c>
      <c r="L354" s="1"/>
      <c r="M354" s="1"/>
      <c r="N354" s="1"/>
      <c r="O354" s="1"/>
      <c r="P354" s="1"/>
      <c r="Q354" s="1"/>
      <c r="R354" s="1"/>
      <c r="S354" s="1"/>
      <c r="T354" s="1"/>
      <c r="U354" s="1" t="s">
        <v>0</v>
      </c>
      <c r="V354" s="1">
        <v>0</v>
      </c>
      <c r="W354" s="1"/>
      <c r="X354" s="1"/>
      <c r="Y354" s="1"/>
      <c r="Z354" s="1"/>
      <c r="AA354" s="1"/>
      <c r="AB354" s="1" t="s">
        <v>0</v>
      </c>
      <c r="AC354" s="1" t="s">
        <v>0</v>
      </c>
      <c r="AD354" s="1" t="s">
        <v>0</v>
      </c>
      <c r="AE354" s="1" t="s">
        <v>0</v>
      </c>
      <c r="AF354" s="1" t="s">
        <v>0</v>
      </c>
      <c r="AG354" s="1" t="s">
        <v>0</v>
      </c>
      <c r="AH354" s="1"/>
      <c r="AI354" s="1"/>
      <c r="AJ354" s="1"/>
      <c r="AK354" s="1"/>
      <c r="AL354" s="1"/>
      <c r="AM354" s="1"/>
      <c r="AN354" s="1"/>
      <c r="AO354" s="1"/>
      <c r="AP354" s="1" t="s">
        <v>0</v>
      </c>
      <c r="AQ354" s="1" t="s">
        <v>0</v>
      </c>
      <c r="AR354" s="1" t="s">
        <v>0</v>
      </c>
      <c r="AS354" s="1"/>
      <c r="AT354" s="1"/>
      <c r="AU354" s="1"/>
      <c r="AV354" s="1"/>
      <c r="AW354" s="1"/>
      <c r="AX354" s="1"/>
      <c r="AY354" s="1"/>
      <c r="AZ354" s="1" t="s">
        <v>0</v>
      </c>
      <c r="BA354" s="1"/>
      <c r="BB354" s="1" t="s">
        <v>0</v>
      </c>
      <c r="BC354" s="1" t="s">
        <v>0</v>
      </c>
      <c r="BD354" s="1" t="s">
        <v>0</v>
      </c>
      <c r="BE354" s="1" t="s">
        <v>0</v>
      </c>
      <c r="BF354" s="1" t="s">
        <v>0</v>
      </c>
      <c r="BG354" s="1" t="s">
        <v>0</v>
      </c>
      <c r="BH354" s="1" t="s">
        <v>0</v>
      </c>
      <c r="BI354" s="1" t="s">
        <v>0</v>
      </c>
      <c r="BJ354" s="1" t="s">
        <v>0</v>
      </c>
      <c r="BK354" s="1" t="s">
        <v>0</v>
      </c>
      <c r="BL354" s="1" t="s">
        <v>0</v>
      </c>
      <c r="BM354" s="1" t="s">
        <v>0</v>
      </c>
      <c r="BN354" s="1" t="s">
        <v>0</v>
      </c>
      <c r="BO354" s="1" t="s">
        <v>0</v>
      </c>
      <c r="BP354" s="1" t="s">
        <v>0</v>
      </c>
      <c r="BQ354" s="1"/>
      <c r="BR354" s="1"/>
      <c r="BS354" s="1"/>
      <c r="BT354" s="1"/>
      <c r="BU354" s="1"/>
      <c r="BV354" s="1"/>
      <c r="BW354" s="1"/>
      <c r="BX354" s="1">
        <v>0</v>
      </c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>
        <v>0</v>
      </c>
    </row>
    <row r="356" spans="1:206" x14ac:dyDescent="0.2">
      <c r="A356" s="2">
        <v>52</v>
      </c>
      <c r="B356" s="2">
        <f t="shared" ref="B356:G356" si="204">B368</f>
        <v>1</v>
      </c>
      <c r="C356" s="2">
        <f t="shared" si="204"/>
        <v>5</v>
      </c>
      <c r="D356" s="2">
        <f t="shared" si="204"/>
        <v>354</v>
      </c>
      <c r="E356" s="2">
        <f t="shared" si="204"/>
        <v>0</v>
      </c>
      <c r="F356" s="2" t="str">
        <f t="shared" si="204"/>
        <v>Новый подраздел</v>
      </c>
      <c r="G356" s="2" t="str">
        <f t="shared" si="204"/>
        <v>Ремонтные работы</v>
      </c>
      <c r="H356" s="2"/>
      <c r="I356" s="2"/>
      <c r="J356" s="2"/>
      <c r="K356" s="2"/>
      <c r="L356" s="2"/>
      <c r="M356" s="2"/>
      <c r="N356" s="2"/>
      <c r="O356" s="2">
        <f t="shared" ref="O356:AT356" si="205">O368</f>
        <v>326283.38</v>
      </c>
      <c r="P356" s="2">
        <f t="shared" si="205"/>
        <v>241927.4</v>
      </c>
      <c r="Q356" s="2">
        <f t="shared" si="205"/>
        <v>4792.72</v>
      </c>
      <c r="R356" s="2">
        <f t="shared" si="205"/>
        <v>3362.58</v>
      </c>
      <c r="S356" s="2">
        <f t="shared" si="205"/>
        <v>79563.259999999995</v>
      </c>
      <c r="T356" s="2">
        <f t="shared" si="205"/>
        <v>0</v>
      </c>
      <c r="U356" s="2">
        <f t="shared" si="205"/>
        <v>449.07840000000004</v>
      </c>
      <c r="V356" s="2">
        <f t="shared" si="205"/>
        <v>0</v>
      </c>
      <c r="W356" s="2">
        <f t="shared" si="205"/>
        <v>0</v>
      </c>
      <c r="X356" s="2">
        <f t="shared" si="205"/>
        <v>55694.28</v>
      </c>
      <c r="Y356" s="2">
        <f t="shared" si="205"/>
        <v>7956.33</v>
      </c>
      <c r="Z356" s="2">
        <f t="shared" si="205"/>
        <v>0</v>
      </c>
      <c r="AA356" s="2">
        <f t="shared" si="205"/>
        <v>0</v>
      </c>
      <c r="AB356" s="2">
        <f t="shared" si="205"/>
        <v>326283.38</v>
      </c>
      <c r="AC356" s="2">
        <f t="shared" si="205"/>
        <v>241927.4</v>
      </c>
      <c r="AD356" s="2">
        <f t="shared" si="205"/>
        <v>4792.72</v>
      </c>
      <c r="AE356" s="2">
        <f t="shared" si="205"/>
        <v>3362.58</v>
      </c>
      <c r="AF356" s="2">
        <f t="shared" si="205"/>
        <v>79563.259999999995</v>
      </c>
      <c r="AG356" s="2">
        <f t="shared" si="205"/>
        <v>0</v>
      </c>
      <c r="AH356" s="2">
        <f t="shared" si="205"/>
        <v>449.07840000000004</v>
      </c>
      <c r="AI356" s="2">
        <f t="shared" si="205"/>
        <v>0</v>
      </c>
      <c r="AJ356" s="2">
        <f t="shared" si="205"/>
        <v>0</v>
      </c>
      <c r="AK356" s="2">
        <f t="shared" si="205"/>
        <v>55694.28</v>
      </c>
      <c r="AL356" s="2">
        <f t="shared" si="205"/>
        <v>7956.33</v>
      </c>
      <c r="AM356" s="2">
        <f t="shared" si="205"/>
        <v>0</v>
      </c>
      <c r="AN356" s="2">
        <f t="shared" si="205"/>
        <v>0</v>
      </c>
      <c r="AO356" s="2">
        <f t="shared" si="205"/>
        <v>0</v>
      </c>
      <c r="AP356" s="2">
        <f t="shared" si="205"/>
        <v>0</v>
      </c>
      <c r="AQ356" s="2">
        <f t="shared" si="205"/>
        <v>0</v>
      </c>
      <c r="AR356" s="2">
        <f t="shared" si="205"/>
        <v>393565.58</v>
      </c>
      <c r="AS356" s="2">
        <f t="shared" si="205"/>
        <v>0</v>
      </c>
      <c r="AT356" s="2">
        <f t="shared" si="205"/>
        <v>0</v>
      </c>
      <c r="AU356" s="2">
        <f t="shared" ref="AU356:BZ356" si="206">AU368</f>
        <v>393565.58</v>
      </c>
      <c r="AV356" s="2">
        <f t="shared" si="206"/>
        <v>241927.4</v>
      </c>
      <c r="AW356" s="2">
        <f t="shared" si="206"/>
        <v>241927.4</v>
      </c>
      <c r="AX356" s="2">
        <f t="shared" si="206"/>
        <v>0</v>
      </c>
      <c r="AY356" s="2">
        <f t="shared" si="206"/>
        <v>241927.4</v>
      </c>
      <c r="AZ356" s="2">
        <f t="shared" si="206"/>
        <v>0</v>
      </c>
      <c r="BA356" s="2">
        <f t="shared" si="206"/>
        <v>0</v>
      </c>
      <c r="BB356" s="2">
        <f t="shared" si="206"/>
        <v>0</v>
      </c>
      <c r="BC356" s="2">
        <f t="shared" si="206"/>
        <v>0</v>
      </c>
      <c r="BD356" s="2">
        <f t="shared" si="206"/>
        <v>0</v>
      </c>
      <c r="BE356" s="2">
        <f t="shared" si="206"/>
        <v>393565.58</v>
      </c>
      <c r="BF356" s="2">
        <f t="shared" si="206"/>
        <v>0</v>
      </c>
      <c r="BG356" s="2">
        <f t="shared" si="206"/>
        <v>0</v>
      </c>
      <c r="BH356" s="2">
        <f t="shared" si="206"/>
        <v>393565.58</v>
      </c>
      <c r="BI356" s="2">
        <f t="shared" si="206"/>
        <v>241927.4</v>
      </c>
      <c r="BJ356" s="2">
        <f t="shared" si="206"/>
        <v>241927.4</v>
      </c>
      <c r="BK356" s="2">
        <f t="shared" si="206"/>
        <v>0</v>
      </c>
      <c r="BL356" s="2">
        <f t="shared" si="206"/>
        <v>241927.4</v>
      </c>
      <c r="BM356" s="2">
        <f t="shared" si="206"/>
        <v>0</v>
      </c>
      <c r="BN356" s="2">
        <f t="shared" si="206"/>
        <v>0</v>
      </c>
      <c r="BO356" s="3">
        <f t="shared" si="206"/>
        <v>0</v>
      </c>
      <c r="BP356" s="3">
        <f t="shared" si="206"/>
        <v>0</v>
      </c>
      <c r="BQ356" s="3">
        <f t="shared" si="206"/>
        <v>0</v>
      </c>
      <c r="BR356" s="3">
        <f t="shared" si="206"/>
        <v>0</v>
      </c>
      <c r="BS356" s="3">
        <f t="shared" si="206"/>
        <v>0</v>
      </c>
      <c r="BT356" s="3">
        <f t="shared" si="206"/>
        <v>0</v>
      </c>
      <c r="BU356" s="3">
        <f t="shared" si="206"/>
        <v>0</v>
      </c>
      <c r="BV356" s="3">
        <f t="shared" si="206"/>
        <v>0</v>
      </c>
      <c r="BW356" s="3">
        <f t="shared" si="206"/>
        <v>0</v>
      </c>
      <c r="BX356" s="3">
        <f t="shared" si="206"/>
        <v>0</v>
      </c>
      <c r="BY356" s="3">
        <f t="shared" si="206"/>
        <v>0</v>
      </c>
      <c r="BZ356" s="3">
        <f t="shared" si="206"/>
        <v>0</v>
      </c>
      <c r="CA356" s="3">
        <f t="shared" ref="CA356:DF356" si="207">CA368</f>
        <v>0</v>
      </c>
      <c r="CB356" s="3">
        <f t="shared" si="207"/>
        <v>0</v>
      </c>
      <c r="CC356" s="3">
        <f t="shared" si="207"/>
        <v>0</v>
      </c>
      <c r="CD356" s="3">
        <f t="shared" si="207"/>
        <v>0</v>
      </c>
      <c r="CE356" s="3">
        <f t="shared" si="207"/>
        <v>0</v>
      </c>
      <c r="CF356" s="3">
        <f t="shared" si="207"/>
        <v>0</v>
      </c>
      <c r="CG356" s="3">
        <f t="shared" si="207"/>
        <v>0</v>
      </c>
      <c r="CH356" s="3">
        <f t="shared" si="207"/>
        <v>0</v>
      </c>
      <c r="CI356" s="3">
        <f t="shared" si="207"/>
        <v>0</v>
      </c>
      <c r="CJ356" s="3">
        <f t="shared" si="207"/>
        <v>0</v>
      </c>
      <c r="CK356" s="3">
        <f t="shared" si="207"/>
        <v>0</v>
      </c>
      <c r="CL356" s="3">
        <f t="shared" si="207"/>
        <v>0</v>
      </c>
      <c r="CM356" s="3">
        <f t="shared" si="207"/>
        <v>0</v>
      </c>
      <c r="CN356" s="3">
        <f t="shared" si="207"/>
        <v>0</v>
      </c>
      <c r="CO356" s="3">
        <f t="shared" si="207"/>
        <v>0</v>
      </c>
      <c r="CP356" s="3">
        <f t="shared" si="207"/>
        <v>0</v>
      </c>
      <c r="CQ356" s="3">
        <f t="shared" si="207"/>
        <v>0</v>
      </c>
      <c r="CR356" s="3">
        <f t="shared" si="207"/>
        <v>0</v>
      </c>
      <c r="CS356" s="3">
        <f t="shared" si="207"/>
        <v>0</v>
      </c>
      <c r="CT356" s="3">
        <f t="shared" si="207"/>
        <v>0</v>
      </c>
      <c r="CU356" s="3">
        <f t="shared" si="207"/>
        <v>0</v>
      </c>
      <c r="CV356" s="3">
        <f t="shared" si="207"/>
        <v>0</v>
      </c>
      <c r="CW356" s="3">
        <f t="shared" si="207"/>
        <v>0</v>
      </c>
      <c r="CX356" s="3">
        <f t="shared" si="207"/>
        <v>0</v>
      </c>
      <c r="CY356" s="3">
        <f t="shared" si="207"/>
        <v>0</v>
      </c>
      <c r="CZ356" s="3">
        <f t="shared" si="207"/>
        <v>0</v>
      </c>
      <c r="DA356" s="3">
        <f t="shared" si="207"/>
        <v>0</v>
      </c>
      <c r="DB356" s="3">
        <f t="shared" si="207"/>
        <v>0</v>
      </c>
      <c r="DC356" s="3">
        <f t="shared" si="207"/>
        <v>0</v>
      </c>
      <c r="DD356" s="3">
        <f t="shared" si="207"/>
        <v>0</v>
      </c>
      <c r="DE356" s="3">
        <f t="shared" si="207"/>
        <v>0</v>
      </c>
      <c r="DF356" s="3">
        <f t="shared" si="207"/>
        <v>0</v>
      </c>
      <c r="DG356" s="3">
        <f t="shared" ref="DG356:DN356" si="208">DG368</f>
        <v>0</v>
      </c>
      <c r="DH356" s="3">
        <f t="shared" si="208"/>
        <v>0</v>
      </c>
      <c r="DI356" s="3">
        <f t="shared" si="208"/>
        <v>0</v>
      </c>
      <c r="DJ356" s="3">
        <f t="shared" si="208"/>
        <v>0</v>
      </c>
      <c r="DK356" s="3">
        <f t="shared" si="208"/>
        <v>0</v>
      </c>
      <c r="DL356" s="3">
        <f t="shared" si="208"/>
        <v>0</v>
      </c>
      <c r="DM356" s="3">
        <f t="shared" si="208"/>
        <v>0</v>
      </c>
      <c r="DN356" s="3">
        <f t="shared" si="208"/>
        <v>0</v>
      </c>
    </row>
    <row r="358" spans="1:206" x14ac:dyDescent="0.2">
      <c r="A358">
        <v>17</v>
      </c>
      <c r="B358">
        <v>1</v>
      </c>
      <c r="C358">
        <f>ROW(SmtRes!A187)</f>
        <v>187</v>
      </c>
      <c r="D358">
        <f>ROW(EtalonRes!A188)</f>
        <v>188</v>
      </c>
      <c r="E358" t="s">
        <v>13</v>
      </c>
      <c r="F358" t="s">
        <v>210</v>
      </c>
      <c r="G358" t="s">
        <v>211</v>
      </c>
      <c r="H358" t="s">
        <v>16</v>
      </c>
      <c r="I358">
        <v>3</v>
      </c>
      <c r="J358">
        <v>0</v>
      </c>
      <c r="O358">
        <f t="shared" ref="O358:O366" si="209">ROUND(CP358+GX358,2)</f>
        <v>32174.880000000001</v>
      </c>
      <c r="P358">
        <f t="shared" ref="P358:P366" si="210">ROUND(CQ358*I358,2)</f>
        <v>14930.76</v>
      </c>
      <c r="Q358">
        <f t="shared" ref="Q358:Q366" si="211">ROUND(CR358*I358,2)</f>
        <v>0</v>
      </c>
      <c r="R358">
        <f t="shared" ref="R358:R366" si="212">ROUND(CS358*I358,2)</f>
        <v>0</v>
      </c>
      <c r="S358">
        <f t="shared" ref="S358:S366" si="213">ROUND(CT358*I358,2)</f>
        <v>17244.12</v>
      </c>
      <c r="T358">
        <f t="shared" ref="T358:T366" si="214">ROUND(CU358*I358,2)</f>
        <v>0</v>
      </c>
      <c r="U358">
        <f t="shared" ref="U358:U366" si="215">CV358*I358</f>
        <v>106.17</v>
      </c>
      <c r="V358">
        <f t="shared" ref="V358:V366" si="216">CW358*I358</f>
        <v>0</v>
      </c>
      <c r="W358">
        <f t="shared" ref="W358:W366" si="217">ROUND(CX358*I358,2)</f>
        <v>0</v>
      </c>
      <c r="X358">
        <f t="shared" ref="X358:X366" si="218">ROUND(CY358,2)</f>
        <v>12070.88</v>
      </c>
      <c r="Y358">
        <f t="shared" ref="Y358:Y366" si="219">ROUND(CZ358,2)</f>
        <v>1724.41</v>
      </c>
      <c r="AA358">
        <v>31140108</v>
      </c>
      <c r="AB358">
        <f t="shared" ref="AB358:AB366" si="220">ROUND((AC358+AD358+AF358)+GT358,6)</f>
        <v>10724.96</v>
      </c>
      <c r="AC358">
        <f t="shared" ref="AC358:AC366" si="221">ROUND((ES358),6)</f>
        <v>4976.92</v>
      </c>
      <c r="AD358">
        <f t="shared" ref="AD358:AD366" si="222">ROUND((((ET358)-(EU358))+AE358),6)</f>
        <v>0</v>
      </c>
      <c r="AE358">
        <f t="shared" ref="AE358:AE366" si="223">ROUND((EU358),6)</f>
        <v>0</v>
      </c>
      <c r="AF358">
        <f t="shared" ref="AF358:AF366" si="224">ROUND((EV358),6)</f>
        <v>5748.04</v>
      </c>
      <c r="AG358">
        <f t="shared" ref="AG358:AG366" si="225">ROUND((AP358),6)</f>
        <v>0</v>
      </c>
      <c r="AH358">
        <f t="shared" ref="AH358:AH366" si="226">(EW358)</f>
        <v>35.39</v>
      </c>
      <c r="AI358">
        <f t="shared" ref="AI358:AI366" si="227">(EX358)</f>
        <v>0</v>
      </c>
      <c r="AJ358">
        <f t="shared" ref="AJ358:AJ366" si="228">ROUND((AS358),6)</f>
        <v>0</v>
      </c>
      <c r="AK358">
        <v>10724.96</v>
      </c>
      <c r="AL358">
        <v>4976.92</v>
      </c>
      <c r="AM358">
        <v>0</v>
      </c>
      <c r="AN358">
        <v>0</v>
      </c>
      <c r="AO358">
        <v>5748.04</v>
      </c>
      <c r="AP358">
        <v>0</v>
      </c>
      <c r="AQ358">
        <v>35.39</v>
      </c>
      <c r="AR358">
        <v>0</v>
      </c>
      <c r="AS358">
        <v>0</v>
      </c>
      <c r="AT358">
        <v>70</v>
      </c>
      <c r="AU358">
        <v>10</v>
      </c>
      <c r="AV358">
        <v>1</v>
      </c>
      <c r="AW358">
        <v>1</v>
      </c>
      <c r="AZ358">
        <v>1</v>
      </c>
      <c r="BA358">
        <v>1</v>
      </c>
      <c r="BB358">
        <v>1</v>
      </c>
      <c r="BC358">
        <v>1</v>
      </c>
      <c r="BD358" t="s">
        <v>0</v>
      </c>
      <c r="BE358" t="s">
        <v>0</v>
      </c>
      <c r="BF358" t="s">
        <v>0</v>
      </c>
      <c r="BG358" t="s">
        <v>0</v>
      </c>
      <c r="BH358">
        <v>0</v>
      </c>
      <c r="BI358">
        <v>4</v>
      </c>
      <c r="BJ358" t="s">
        <v>212</v>
      </c>
      <c r="BM358">
        <v>0</v>
      </c>
      <c r="BN358">
        <v>0</v>
      </c>
      <c r="BO358" t="s">
        <v>0</v>
      </c>
      <c r="BP358">
        <v>0</v>
      </c>
      <c r="BQ358">
        <v>1</v>
      </c>
      <c r="BR358">
        <v>0</v>
      </c>
      <c r="BS358">
        <v>1</v>
      </c>
      <c r="BT358">
        <v>1</v>
      </c>
      <c r="BU358">
        <v>1</v>
      </c>
      <c r="BV358">
        <v>1</v>
      </c>
      <c r="BW358">
        <v>1</v>
      </c>
      <c r="BX358">
        <v>1</v>
      </c>
      <c r="BY358" t="s">
        <v>0</v>
      </c>
      <c r="BZ358">
        <v>70</v>
      </c>
      <c r="CA358">
        <v>10</v>
      </c>
      <c r="CF358">
        <v>0</v>
      </c>
      <c r="CG358">
        <v>0</v>
      </c>
      <c r="CM358">
        <v>0</v>
      </c>
      <c r="CN358" t="s">
        <v>0</v>
      </c>
      <c r="CO358">
        <v>0</v>
      </c>
      <c r="CP358">
        <f t="shared" ref="CP358:CP366" si="229">(P358+Q358+S358)</f>
        <v>32174.879999999997</v>
      </c>
      <c r="CQ358">
        <f t="shared" ref="CQ358:CQ366" si="230">(AC358*BC358*AW358)</f>
        <v>4976.92</v>
      </c>
      <c r="CR358">
        <f t="shared" ref="CR358:CR366" si="231">((((ET358)*BB358-(EU358)*BS358)+AE358*BS358)*AV358)</f>
        <v>0</v>
      </c>
      <c r="CS358">
        <f t="shared" ref="CS358:CS366" si="232">(AE358*BS358*AV358)</f>
        <v>0</v>
      </c>
      <c r="CT358">
        <f t="shared" ref="CT358:CT366" si="233">(AF358*BA358*AV358)</f>
        <v>5748.04</v>
      </c>
      <c r="CU358">
        <f t="shared" ref="CU358:CU366" si="234">AG358</f>
        <v>0</v>
      </c>
      <c r="CV358">
        <f t="shared" ref="CV358:CV366" si="235">(AH358*AV358)</f>
        <v>35.39</v>
      </c>
      <c r="CW358">
        <f t="shared" ref="CW358:CW366" si="236">AI358</f>
        <v>0</v>
      </c>
      <c r="CX358">
        <f t="shared" ref="CX358:CX366" si="237">AJ358</f>
        <v>0</v>
      </c>
      <c r="CY358">
        <f t="shared" ref="CY358:CY366" si="238">((S358*BZ358)/100)</f>
        <v>12070.883999999998</v>
      </c>
      <c r="CZ358">
        <f t="shared" ref="CZ358:CZ366" si="239">((S358*CA358)/100)</f>
        <v>1724.4119999999998</v>
      </c>
      <c r="DC358" t="s">
        <v>0</v>
      </c>
      <c r="DD358" t="s">
        <v>0</v>
      </c>
      <c r="DE358" t="s">
        <v>0</v>
      </c>
      <c r="DF358" t="s">
        <v>0</v>
      </c>
      <c r="DG358" t="s">
        <v>0</v>
      </c>
      <c r="DH358" t="s">
        <v>0</v>
      </c>
      <c r="DI358" t="s">
        <v>0</v>
      </c>
      <c r="DJ358" t="s">
        <v>0</v>
      </c>
      <c r="DK358" t="s">
        <v>0</v>
      </c>
      <c r="DL358" t="s">
        <v>0</v>
      </c>
      <c r="DM358" t="s">
        <v>0</v>
      </c>
      <c r="DN358">
        <v>0</v>
      </c>
      <c r="DO358">
        <v>0</v>
      </c>
      <c r="DP358">
        <v>1</v>
      </c>
      <c r="DQ358">
        <v>1</v>
      </c>
      <c r="DU358">
        <v>1007</v>
      </c>
      <c r="DV358" t="s">
        <v>16</v>
      </c>
      <c r="DW358" t="s">
        <v>16</v>
      </c>
      <c r="DX358">
        <v>1</v>
      </c>
      <c r="EE358">
        <v>30895129</v>
      </c>
      <c r="EF358">
        <v>1</v>
      </c>
      <c r="EG358" t="s">
        <v>18</v>
      </c>
      <c r="EH358">
        <v>0</v>
      </c>
      <c r="EI358" t="s">
        <v>0</v>
      </c>
      <c r="EJ358">
        <v>4</v>
      </c>
      <c r="EK358">
        <v>0</v>
      </c>
      <c r="EL358" t="s">
        <v>19</v>
      </c>
      <c r="EM358" t="s">
        <v>20</v>
      </c>
      <c r="EO358" t="s">
        <v>0</v>
      </c>
      <c r="EQ358">
        <v>0</v>
      </c>
      <c r="ER358">
        <v>10724.96</v>
      </c>
      <c r="ES358">
        <v>4976.92</v>
      </c>
      <c r="ET358">
        <v>0</v>
      </c>
      <c r="EU358">
        <v>0</v>
      </c>
      <c r="EV358">
        <v>5748.04</v>
      </c>
      <c r="EW358">
        <v>35.39</v>
      </c>
      <c r="EX358">
        <v>0</v>
      </c>
      <c r="EY358">
        <v>0</v>
      </c>
      <c r="FQ358">
        <v>0</v>
      </c>
      <c r="FR358">
        <f t="shared" ref="FR358:FR366" si="240">ROUND(IF(AND(BH358=3,BI358=3),P358,0),2)</f>
        <v>0</v>
      </c>
      <c r="FS358">
        <v>0</v>
      </c>
      <c r="FX358">
        <v>70</v>
      </c>
      <c r="FY358">
        <v>10</v>
      </c>
      <c r="GA358" t="s">
        <v>0</v>
      </c>
      <c r="GD358">
        <v>0</v>
      </c>
      <c r="GF358">
        <v>1887555897</v>
      </c>
      <c r="GG358">
        <v>2</v>
      </c>
      <c r="GH358">
        <v>1</v>
      </c>
      <c r="GI358">
        <v>-2</v>
      </c>
      <c r="GJ358">
        <v>0</v>
      </c>
      <c r="GK358">
        <f>ROUND(R358*(R12)/100,2)</f>
        <v>0</v>
      </c>
      <c r="GL358">
        <f t="shared" ref="GL358:GL366" si="241">ROUND(IF(AND(BH358=3,BI358=3,FS358&lt;&gt;0),P358,0),2)</f>
        <v>0</v>
      </c>
      <c r="GM358">
        <f t="shared" ref="GM358:GM366" si="242">O358+X358+Y358+GK358</f>
        <v>45970.170000000006</v>
      </c>
      <c r="GN358">
        <f t="shared" ref="GN358:GN366" si="243">ROUND(IF(OR(BI358=0,BI358=1),O358+X358+Y358+GK358-GX358,0),2)</f>
        <v>0</v>
      </c>
      <c r="GO358">
        <f t="shared" ref="GO358:GO366" si="244">ROUND(IF(BI358=2,O358+X358+Y358+GK358-GX358,0),2)</f>
        <v>0</v>
      </c>
      <c r="GP358">
        <f t="shared" ref="GP358:GP366" si="245">ROUND(IF(BI358=4,O358+X358+Y358+GK358,GX358),2)</f>
        <v>45970.17</v>
      </c>
      <c r="GT358">
        <v>0</v>
      </c>
      <c r="GU358">
        <v>1</v>
      </c>
      <c r="GV358">
        <v>0</v>
      </c>
      <c r="GW358">
        <v>0</v>
      </c>
      <c r="GX358">
        <f t="shared" ref="GX358:GX366" si="246">ROUND(GT358*GU358*I358,2)</f>
        <v>0</v>
      </c>
    </row>
    <row r="359" spans="1:206" x14ac:dyDescent="0.2">
      <c r="A359">
        <v>17</v>
      </c>
      <c r="B359">
        <v>1</v>
      </c>
      <c r="C359">
        <f>ROW(SmtRes!A192)</f>
        <v>192</v>
      </c>
      <c r="D359">
        <f>ROW(EtalonRes!A193)</f>
        <v>193</v>
      </c>
      <c r="E359" t="s">
        <v>21</v>
      </c>
      <c r="F359" t="s">
        <v>213</v>
      </c>
      <c r="G359" t="s">
        <v>214</v>
      </c>
      <c r="H359" t="s">
        <v>215</v>
      </c>
      <c r="I359">
        <f>ROUND(7.2/10,9)</f>
        <v>0.72</v>
      </c>
      <c r="J359">
        <v>0</v>
      </c>
      <c r="O359">
        <f t="shared" si="209"/>
        <v>9906.89</v>
      </c>
      <c r="P359">
        <f t="shared" si="210"/>
        <v>8703.81</v>
      </c>
      <c r="Q359">
        <f t="shared" si="211"/>
        <v>45.35</v>
      </c>
      <c r="R359">
        <f t="shared" si="212"/>
        <v>16.989999999999998</v>
      </c>
      <c r="S359">
        <f t="shared" si="213"/>
        <v>1157.73</v>
      </c>
      <c r="T359">
        <f t="shared" si="214"/>
        <v>0</v>
      </c>
      <c r="U359">
        <f t="shared" si="215"/>
        <v>6.4584000000000001</v>
      </c>
      <c r="V359">
        <f t="shared" si="216"/>
        <v>0</v>
      </c>
      <c r="W359">
        <f t="shared" si="217"/>
        <v>0</v>
      </c>
      <c r="X359">
        <f t="shared" si="218"/>
        <v>810.41</v>
      </c>
      <c r="Y359">
        <f t="shared" si="219"/>
        <v>115.77</v>
      </c>
      <c r="AA359">
        <v>31140108</v>
      </c>
      <c r="AB359">
        <f t="shared" si="220"/>
        <v>13759.58</v>
      </c>
      <c r="AC359">
        <f t="shared" si="221"/>
        <v>12088.63</v>
      </c>
      <c r="AD359">
        <f t="shared" si="222"/>
        <v>62.99</v>
      </c>
      <c r="AE359">
        <f t="shared" si="223"/>
        <v>23.6</v>
      </c>
      <c r="AF359">
        <f t="shared" si="224"/>
        <v>1607.96</v>
      </c>
      <c r="AG359">
        <f t="shared" si="225"/>
        <v>0</v>
      </c>
      <c r="AH359">
        <f t="shared" si="226"/>
        <v>8.9700000000000006</v>
      </c>
      <c r="AI359">
        <f t="shared" si="227"/>
        <v>0</v>
      </c>
      <c r="AJ359">
        <f t="shared" si="228"/>
        <v>0</v>
      </c>
      <c r="AK359">
        <v>13759.58</v>
      </c>
      <c r="AL359">
        <v>12088.63</v>
      </c>
      <c r="AM359">
        <v>62.99</v>
      </c>
      <c r="AN359">
        <v>23.6</v>
      </c>
      <c r="AO359">
        <v>1607.96</v>
      </c>
      <c r="AP359">
        <v>0</v>
      </c>
      <c r="AQ359">
        <v>8.9700000000000006</v>
      </c>
      <c r="AR359">
        <v>0</v>
      </c>
      <c r="AS359">
        <v>0</v>
      </c>
      <c r="AT359">
        <v>70</v>
      </c>
      <c r="AU359">
        <v>10</v>
      </c>
      <c r="AV359">
        <v>1</v>
      </c>
      <c r="AW359">
        <v>1</v>
      </c>
      <c r="AZ359">
        <v>1</v>
      </c>
      <c r="BA359">
        <v>1</v>
      </c>
      <c r="BB359">
        <v>1</v>
      </c>
      <c r="BC359">
        <v>1</v>
      </c>
      <c r="BD359" t="s">
        <v>0</v>
      </c>
      <c r="BE359" t="s">
        <v>0</v>
      </c>
      <c r="BF359" t="s">
        <v>0</v>
      </c>
      <c r="BG359" t="s">
        <v>0</v>
      </c>
      <c r="BH359">
        <v>0</v>
      </c>
      <c r="BI359">
        <v>4</v>
      </c>
      <c r="BJ359" t="s">
        <v>216</v>
      </c>
      <c r="BM359">
        <v>0</v>
      </c>
      <c r="BN359">
        <v>0</v>
      </c>
      <c r="BO359" t="s">
        <v>0</v>
      </c>
      <c r="BP359">
        <v>0</v>
      </c>
      <c r="BQ359">
        <v>1</v>
      </c>
      <c r="BR359">
        <v>0</v>
      </c>
      <c r="BS359">
        <v>1</v>
      </c>
      <c r="BT359">
        <v>1</v>
      </c>
      <c r="BU359">
        <v>1</v>
      </c>
      <c r="BV359">
        <v>1</v>
      </c>
      <c r="BW359">
        <v>1</v>
      </c>
      <c r="BX359">
        <v>1</v>
      </c>
      <c r="BY359" t="s">
        <v>0</v>
      </c>
      <c r="BZ359">
        <v>70</v>
      </c>
      <c r="CA359">
        <v>10</v>
      </c>
      <c r="CF359">
        <v>0</v>
      </c>
      <c r="CG359">
        <v>0</v>
      </c>
      <c r="CM359">
        <v>0</v>
      </c>
      <c r="CN359" t="s">
        <v>0</v>
      </c>
      <c r="CO359">
        <v>0</v>
      </c>
      <c r="CP359">
        <f t="shared" si="229"/>
        <v>9906.89</v>
      </c>
      <c r="CQ359">
        <f t="shared" si="230"/>
        <v>12088.63</v>
      </c>
      <c r="CR359">
        <f t="shared" si="231"/>
        <v>62.99</v>
      </c>
      <c r="CS359">
        <f t="shared" si="232"/>
        <v>23.6</v>
      </c>
      <c r="CT359">
        <f t="shared" si="233"/>
        <v>1607.96</v>
      </c>
      <c r="CU359">
        <f t="shared" si="234"/>
        <v>0</v>
      </c>
      <c r="CV359">
        <f t="shared" si="235"/>
        <v>8.9700000000000006</v>
      </c>
      <c r="CW359">
        <f t="shared" si="236"/>
        <v>0</v>
      </c>
      <c r="CX359">
        <f t="shared" si="237"/>
        <v>0</v>
      </c>
      <c r="CY359">
        <f t="shared" si="238"/>
        <v>810.41100000000006</v>
      </c>
      <c r="CZ359">
        <f t="shared" si="239"/>
        <v>115.773</v>
      </c>
      <c r="DC359" t="s">
        <v>0</v>
      </c>
      <c r="DD359" t="s">
        <v>0</v>
      </c>
      <c r="DE359" t="s">
        <v>0</v>
      </c>
      <c r="DF359" t="s">
        <v>0</v>
      </c>
      <c r="DG359" t="s">
        <v>0</v>
      </c>
      <c r="DH359" t="s">
        <v>0</v>
      </c>
      <c r="DI359" t="s">
        <v>0</v>
      </c>
      <c r="DJ359" t="s">
        <v>0</v>
      </c>
      <c r="DK359" t="s">
        <v>0</v>
      </c>
      <c r="DL359" t="s">
        <v>0</v>
      </c>
      <c r="DM359" t="s">
        <v>0</v>
      </c>
      <c r="DN359">
        <v>0</v>
      </c>
      <c r="DO359">
        <v>0</v>
      </c>
      <c r="DP359">
        <v>1</v>
      </c>
      <c r="DQ359">
        <v>1</v>
      </c>
      <c r="DU359">
        <v>1007</v>
      </c>
      <c r="DV359" t="s">
        <v>215</v>
      </c>
      <c r="DW359" t="s">
        <v>215</v>
      </c>
      <c r="DX359">
        <v>10</v>
      </c>
      <c r="EE359">
        <v>30895129</v>
      </c>
      <c r="EF359">
        <v>1</v>
      </c>
      <c r="EG359" t="s">
        <v>18</v>
      </c>
      <c r="EH359">
        <v>0</v>
      </c>
      <c r="EI359" t="s">
        <v>0</v>
      </c>
      <c r="EJ359">
        <v>4</v>
      </c>
      <c r="EK359">
        <v>0</v>
      </c>
      <c r="EL359" t="s">
        <v>19</v>
      </c>
      <c r="EM359" t="s">
        <v>20</v>
      </c>
      <c r="EO359" t="s">
        <v>0</v>
      </c>
      <c r="EQ359">
        <v>0</v>
      </c>
      <c r="ER359">
        <v>13759.58</v>
      </c>
      <c r="ES359">
        <v>12088.63</v>
      </c>
      <c r="ET359">
        <v>62.99</v>
      </c>
      <c r="EU359">
        <v>23.6</v>
      </c>
      <c r="EV359">
        <v>1607.96</v>
      </c>
      <c r="EW359">
        <v>8.9700000000000006</v>
      </c>
      <c r="EX359">
        <v>0</v>
      </c>
      <c r="EY359">
        <v>0</v>
      </c>
      <c r="FQ359">
        <v>0</v>
      </c>
      <c r="FR359">
        <f t="shared" si="240"/>
        <v>0</v>
      </c>
      <c r="FS359">
        <v>0</v>
      </c>
      <c r="FX359">
        <v>70</v>
      </c>
      <c r="FY359">
        <v>10</v>
      </c>
      <c r="GA359" t="s">
        <v>0</v>
      </c>
      <c r="GD359">
        <v>0</v>
      </c>
      <c r="GF359">
        <v>1738409717</v>
      </c>
      <c r="GG359">
        <v>2</v>
      </c>
      <c r="GH359">
        <v>1</v>
      </c>
      <c r="GI359">
        <v>-2</v>
      </c>
      <c r="GJ359">
        <v>0</v>
      </c>
      <c r="GK359">
        <f>ROUND(R359*(R12)/100,2)</f>
        <v>18.350000000000001</v>
      </c>
      <c r="GL359">
        <f t="shared" si="241"/>
        <v>0</v>
      </c>
      <c r="GM359">
        <f t="shared" si="242"/>
        <v>10851.42</v>
      </c>
      <c r="GN359">
        <f t="shared" si="243"/>
        <v>0</v>
      </c>
      <c r="GO359">
        <f t="shared" si="244"/>
        <v>0</v>
      </c>
      <c r="GP359">
        <f t="shared" si="245"/>
        <v>10851.42</v>
      </c>
      <c r="GT359">
        <v>0</v>
      </c>
      <c r="GU359">
        <v>1</v>
      </c>
      <c r="GV359">
        <v>0</v>
      </c>
      <c r="GW359">
        <v>0</v>
      </c>
      <c r="GX359">
        <f t="shared" si="246"/>
        <v>0</v>
      </c>
    </row>
    <row r="360" spans="1:206" x14ac:dyDescent="0.2">
      <c r="A360">
        <v>17</v>
      </c>
      <c r="B360">
        <v>1</v>
      </c>
      <c r="C360">
        <f>ROW(SmtRes!A196)</f>
        <v>196</v>
      </c>
      <c r="D360">
        <f>ROW(EtalonRes!A197)</f>
        <v>197</v>
      </c>
      <c r="E360" t="s">
        <v>25</v>
      </c>
      <c r="F360" t="s">
        <v>217</v>
      </c>
      <c r="G360" t="s">
        <v>218</v>
      </c>
      <c r="H360" t="s">
        <v>28</v>
      </c>
      <c r="I360">
        <f>ROUND(100/100,9)</f>
        <v>1</v>
      </c>
      <c r="J360">
        <v>0</v>
      </c>
      <c r="O360">
        <f t="shared" si="209"/>
        <v>17235.91</v>
      </c>
      <c r="P360">
        <f t="shared" si="210"/>
        <v>6659.12</v>
      </c>
      <c r="Q360">
        <f t="shared" si="211"/>
        <v>0</v>
      </c>
      <c r="R360">
        <f t="shared" si="212"/>
        <v>0</v>
      </c>
      <c r="S360">
        <f t="shared" si="213"/>
        <v>10576.79</v>
      </c>
      <c r="T360">
        <f t="shared" si="214"/>
        <v>0</v>
      </c>
      <c r="U360">
        <f t="shared" si="215"/>
        <v>65.12</v>
      </c>
      <c r="V360">
        <f t="shared" si="216"/>
        <v>0</v>
      </c>
      <c r="W360">
        <f t="shared" si="217"/>
        <v>0</v>
      </c>
      <c r="X360">
        <f t="shared" si="218"/>
        <v>7403.75</v>
      </c>
      <c r="Y360">
        <f t="shared" si="219"/>
        <v>1057.68</v>
      </c>
      <c r="AA360">
        <v>31140108</v>
      </c>
      <c r="AB360">
        <f t="shared" si="220"/>
        <v>17235.91</v>
      </c>
      <c r="AC360">
        <f t="shared" si="221"/>
        <v>6659.12</v>
      </c>
      <c r="AD360">
        <f t="shared" si="222"/>
        <v>0</v>
      </c>
      <c r="AE360">
        <f t="shared" si="223"/>
        <v>0</v>
      </c>
      <c r="AF360">
        <f t="shared" si="224"/>
        <v>10576.79</v>
      </c>
      <c r="AG360">
        <f t="shared" si="225"/>
        <v>0</v>
      </c>
      <c r="AH360">
        <f t="shared" si="226"/>
        <v>65.12</v>
      </c>
      <c r="AI360">
        <f t="shared" si="227"/>
        <v>0</v>
      </c>
      <c r="AJ360">
        <f t="shared" si="228"/>
        <v>0</v>
      </c>
      <c r="AK360">
        <v>17235.91</v>
      </c>
      <c r="AL360">
        <v>6659.12</v>
      </c>
      <c r="AM360">
        <v>0</v>
      </c>
      <c r="AN360">
        <v>0</v>
      </c>
      <c r="AO360">
        <v>10576.79</v>
      </c>
      <c r="AP360">
        <v>0</v>
      </c>
      <c r="AQ360">
        <v>65.12</v>
      </c>
      <c r="AR360">
        <v>0</v>
      </c>
      <c r="AS360">
        <v>0</v>
      </c>
      <c r="AT360">
        <v>70</v>
      </c>
      <c r="AU360">
        <v>10</v>
      </c>
      <c r="AV360">
        <v>1</v>
      </c>
      <c r="AW360">
        <v>1</v>
      </c>
      <c r="AZ360">
        <v>1</v>
      </c>
      <c r="BA360">
        <v>1</v>
      </c>
      <c r="BB360">
        <v>1</v>
      </c>
      <c r="BC360">
        <v>1</v>
      </c>
      <c r="BD360" t="s">
        <v>0</v>
      </c>
      <c r="BE360" t="s">
        <v>0</v>
      </c>
      <c r="BF360" t="s">
        <v>0</v>
      </c>
      <c r="BG360" t="s">
        <v>0</v>
      </c>
      <c r="BH360">
        <v>0</v>
      </c>
      <c r="BI360">
        <v>4</v>
      </c>
      <c r="BJ360" t="s">
        <v>219</v>
      </c>
      <c r="BM360">
        <v>0</v>
      </c>
      <c r="BN360">
        <v>0</v>
      </c>
      <c r="BO360" t="s">
        <v>0</v>
      </c>
      <c r="BP360">
        <v>0</v>
      </c>
      <c r="BQ360">
        <v>1</v>
      </c>
      <c r="BR360">
        <v>0</v>
      </c>
      <c r="BS360">
        <v>1</v>
      </c>
      <c r="BT360">
        <v>1</v>
      </c>
      <c r="BU360">
        <v>1</v>
      </c>
      <c r="BV360">
        <v>1</v>
      </c>
      <c r="BW360">
        <v>1</v>
      </c>
      <c r="BX360">
        <v>1</v>
      </c>
      <c r="BY360" t="s">
        <v>0</v>
      </c>
      <c r="BZ360">
        <v>70</v>
      </c>
      <c r="CA360">
        <v>10</v>
      </c>
      <c r="CF360">
        <v>0</v>
      </c>
      <c r="CG360">
        <v>0</v>
      </c>
      <c r="CM360">
        <v>0</v>
      </c>
      <c r="CN360" t="s">
        <v>0</v>
      </c>
      <c r="CO360">
        <v>0</v>
      </c>
      <c r="CP360">
        <f t="shared" si="229"/>
        <v>17235.91</v>
      </c>
      <c r="CQ360">
        <f t="shared" si="230"/>
        <v>6659.12</v>
      </c>
      <c r="CR360">
        <f t="shared" si="231"/>
        <v>0</v>
      </c>
      <c r="CS360">
        <f t="shared" si="232"/>
        <v>0</v>
      </c>
      <c r="CT360">
        <f t="shared" si="233"/>
        <v>10576.79</v>
      </c>
      <c r="CU360">
        <f t="shared" si="234"/>
        <v>0</v>
      </c>
      <c r="CV360">
        <f t="shared" si="235"/>
        <v>65.12</v>
      </c>
      <c r="CW360">
        <f t="shared" si="236"/>
        <v>0</v>
      </c>
      <c r="CX360">
        <f t="shared" si="237"/>
        <v>0</v>
      </c>
      <c r="CY360">
        <f t="shared" si="238"/>
        <v>7403.7530000000006</v>
      </c>
      <c r="CZ360">
        <f t="shared" si="239"/>
        <v>1057.6790000000001</v>
      </c>
      <c r="DC360" t="s">
        <v>0</v>
      </c>
      <c r="DD360" t="s">
        <v>0</v>
      </c>
      <c r="DE360" t="s">
        <v>0</v>
      </c>
      <c r="DF360" t="s">
        <v>0</v>
      </c>
      <c r="DG360" t="s">
        <v>0</v>
      </c>
      <c r="DH360" t="s">
        <v>0</v>
      </c>
      <c r="DI360" t="s">
        <v>0</v>
      </c>
      <c r="DJ360" t="s">
        <v>0</v>
      </c>
      <c r="DK360" t="s">
        <v>0</v>
      </c>
      <c r="DL360" t="s">
        <v>0</v>
      </c>
      <c r="DM360" t="s">
        <v>0</v>
      </c>
      <c r="DN360">
        <v>0</v>
      </c>
      <c r="DO360">
        <v>0</v>
      </c>
      <c r="DP360">
        <v>1</v>
      </c>
      <c r="DQ360">
        <v>1</v>
      </c>
      <c r="DU360">
        <v>1005</v>
      </c>
      <c r="DV360" t="s">
        <v>28</v>
      </c>
      <c r="DW360" t="s">
        <v>28</v>
      </c>
      <c r="DX360">
        <v>100</v>
      </c>
      <c r="EE360">
        <v>30895129</v>
      </c>
      <c r="EF360">
        <v>1</v>
      </c>
      <c r="EG360" t="s">
        <v>18</v>
      </c>
      <c r="EH360">
        <v>0</v>
      </c>
      <c r="EI360" t="s">
        <v>0</v>
      </c>
      <c r="EJ360">
        <v>4</v>
      </c>
      <c r="EK360">
        <v>0</v>
      </c>
      <c r="EL360" t="s">
        <v>19</v>
      </c>
      <c r="EM360" t="s">
        <v>20</v>
      </c>
      <c r="EO360" t="s">
        <v>0</v>
      </c>
      <c r="EQ360">
        <v>0</v>
      </c>
      <c r="ER360">
        <v>17235.91</v>
      </c>
      <c r="ES360">
        <v>6659.12</v>
      </c>
      <c r="ET360">
        <v>0</v>
      </c>
      <c r="EU360">
        <v>0</v>
      </c>
      <c r="EV360">
        <v>10576.79</v>
      </c>
      <c r="EW360">
        <v>65.12</v>
      </c>
      <c r="EX360">
        <v>0</v>
      </c>
      <c r="EY360">
        <v>0</v>
      </c>
      <c r="FQ360">
        <v>0</v>
      </c>
      <c r="FR360">
        <f t="shared" si="240"/>
        <v>0</v>
      </c>
      <c r="FS360">
        <v>0</v>
      </c>
      <c r="FX360">
        <v>70</v>
      </c>
      <c r="FY360">
        <v>10</v>
      </c>
      <c r="GA360" t="s">
        <v>0</v>
      </c>
      <c r="GD360">
        <v>0</v>
      </c>
      <c r="GF360">
        <v>1736099311</v>
      </c>
      <c r="GG360">
        <v>2</v>
      </c>
      <c r="GH360">
        <v>1</v>
      </c>
      <c r="GI360">
        <v>-2</v>
      </c>
      <c r="GJ360">
        <v>0</v>
      </c>
      <c r="GK360">
        <f>ROUND(R360*(R12)/100,2)</f>
        <v>0</v>
      </c>
      <c r="GL360">
        <f t="shared" si="241"/>
        <v>0</v>
      </c>
      <c r="GM360">
        <f t="shared" si="242"/>
        <v>25697.34</v>
      </c>
      <c r="GN360">
        <f t="shared" si="243"/>
        <v>0</v>
      </c>
      <c r="GO360">
        <f t="shared" si="244"/>
        <v>0</v>
      </c>
      <c r="GP360">
        <f t="shared" si="245"/>
        <v>25697.34</v>
      </c>
      <c r="GT360">
        <v>0</v>
      </c>
      <c r="GU360">
        <v>1</v>
      </c>
      <c r="GV360">
        <v>0</v>
      </c>
      <c r="GW360">
        <v>0</v>
      </c>
      <c r="GX360">
        <f t="shared" si="246"/>
        <v>0</v>
      </c>
    </row>
    <row r="361" spans="1:206" x14ac:dyDescent="0.2">
      <c r="A361">
        <v>17</v>
      </c>
      <c r="B361">
        <v>1</v>
      </c>
      <c r="C361">
        <f>ROW(SmtRes!A200)</f>
        <v>200</v>
      </c>
      <c r="D361">
        <f>ROW(EtalonRes!A201)</f>
        <v>201</v>
      </c>
      <c r="E361" t="s">
        <v>30</v>
      </c>
      <c r="F361" t="s">
        <v>220</v>
      </c>
      <c r="G361" t="s">
        <v>221</v>
      </c>
      <c r="H361" t="s">
        <v>28</v>
      </c>
      <c r="I361">
        <f>ROUND(100/100,9)</f>
        <v>1</v>
      </c>
      <c r="J361">
        <v>0</v>
      </c>
      <c r="O361">
        <f t="shared" si="209"/>
        <v>3167.09</v>
      </c>
      <c r="P361">
        <f t="shared" si="210"/>
        <v>2291.31</v>
      </c>
      <c r="Q361">
        <f t="shared" si="211"/>
        <v>45.81</v>
      </c>
      <c r="R361">
        <f t="shared" si="212"/>
        <v>17.16</v>
      </c>
      <c r="S361">
        <f t="shared" si="213"/>
        <v>829.97</v>
      </c>
      <c r="T361">
        <f t="shared" si="214"/>
        <v>0</v>
      </c>
      <c r="U361">
        <f t="shared" si="215"/>
        <v>4.63</v>
      </c>
      <c r="V361">
        <f t="shared" si="216"/>
        <v>0</v>
      </c>
      <c r="W361">
        <f t="shared" si="217"/>
        <v>0</v>
      </c>
      <c r="X361">
        <f t="shared" si="218"/>
        <v>580.98</v>
      </c>
      <c r="Y361">
        <f t="shared" si="219"/>
        <v>83</v>
      </c>
      <c r="AA361">
        <v>31140108</v>
      </c>
      <c r="AB361">
        <f t="shared" si="220"/>
        <v>3167.09</v>
      </c>
      <c r="AC361">
        <f t="shared" si="221"/>
        <v>2291.31</v>
      </c>
      <c r="AD361">
        <f t="shared" si="222"/>
        <v>45.81</v>
      </c>
      <c r="AE361">
        <f t="shared" si="223"/>
        <v>17.16</v>
      </c>
      <c r="AF361">
        <f t="shared" si="224"/>
        <v>829.97</v>
      </c>
      <c r="AG361">
        <f t="shared" si="225"/>
        <v>0</v>
      </c>
      <c r="AH361">
        <f t="shared" si="226"/>
        <v>4.63</v>
      </c>
      <c r="AI361">
        <f t="shared" si="227"/>
        <v>0</v>
      </c>
      <c r="AJ361">
        <f t="shared" si="228"/>
        <v>0</v>
      </c>
      <c r="AK361">
        <v>3167.09</v>
      </c>
      <c r="AL361">
        <v>2291.31</v>
      </c>
      <c r="AM361">
        <v>45.81</v>
      </c>
      <c r="AN361">
        <v>17.16</v>
      </c>
      <c r="AO361">
        <v>829.97</v>
      </c>
      <c r="AP361">
        <v>0</v>
      </c>
      <c r="AQ361">
        <v>4.63</v>
      </c>
      <c r="AR361">
        <v>0</v>
      </c>
      <c r="AS361">
        <v>0</v>
      </c>
      <c r="AT361">
        <v>70</v>
      </c>
      <c r="AU361">
        <v>10</v>
      </c>
      <c r="AV361">
        <v>1</v>
      </c>
      <c r="AW361">
        <v>1</v>
      </c>
      <c r="AZ361">
        <v>1</v>
      </c>
      <c r="BA361">
        <v>1</v>
      </c>
      <c r="BB361">
        <v>1</v>
      </c>
      <c r="BC361">
        <v>1</v>
      </c>
      <c r="BD361" t="s">
        <v>0</v>
      </c>
      <c r="BE361" t="s">
        <v>0</v>
      </c>
      <c r="BF361" t="s">
        <v>0</v>
      </c>
      <c r="BG361" t="s">
        <v>0</v>
      </c>
      <c r="BH361">
        <v>0</v>
      </c>
      <c r="BI361">
        <v>4</v>
      </c>
      <c r="BJ361" t="s">
        <v>222</v>
      </c>
      <c r="BM361">
        <v>0</v>
      </c>
      <c r="BN361">
        <v>0</v>
      </c>
      <c r="BO361" t="s">
        <v>0</v>
      </c>
      <c r="BP361">
        <v>0</v>
      </c>
      <c r="BQ361">
        <v>1</v>
      </c>
      <c r="BR361">
        <v>0</v>
      </c>
      <c r="BS361">
        <v>1</v>
      </c>
      <c r="BT361">
        <v>1</v>
      </c>
      <c r="BU361">
        <v>1</v>
      </c>
      <c r="BV361">
        <v>1</v>
      </c>
      <c r="BW361">
        <v>1</v>
      </c>
      <c r="BX361">
        <v>1</v>
      </c>
      <c r="BY361" t="s">
        <v>0</v>
      </c>
      <c r="BZ361">
        <v>70</v>
      </c>
      <c r="CA361">
        <v>10</v>
      </c>
      <c r="CF361">
        <v>0</v>
      </c>
      <c r="CG361">
        <v>0</v>
      </c>
      <c r="CM361">
        <v>0</v>
      </c>
      <c r="CN361" t="s">
        <v>0</v>
      </c>
      <c r="CO361">
        <v>0</v>
      </c>
      <c r="CP361">
        <f t="shared" si="229"/>
        <v>3167.09</v>
      </c>
      <c r="CQ361">
        <f t="shared" si="230"/>
        <v>2291.31</v>
      </c>
      <c r="CR361">
        <f t="shared" si="231"/>
        <v>45.81</v>
      </c>
      <c r="CS361">
        <f t="shared" si="232"/>
        <v>17.16</v>
      </c>
      <c r="CT361">
        <f t="shared" si="233"/>
        <v>829.97</v>
      </c>
      <c r="CU361">
        <f t="shared" si="234"/>
        <v>0</v>
      </c>
      <c r="CV361">
        <f t="shared" si="235"/>
        <v>4.63</v>
      </c>
      <c r="CW361">
        <f t="shared" si="236"/>
        <v>0</v>
      </c>
      <c r="CX361">
        <f t="shared" si="237"/>
        <v>0</v>
      </c>
      <c r="CY361">
        <f t="shared" si="238"/>
        <v>580.97900000000004</v>
      </c>
      <c r="CZ361">
        <f t="shared" si="239"/>
        <v>82.997000000000014</v>
      </c>
      <c r="DC361" t="s">
        <v>0</v>
      </c>
      <c r="DD361" t="s">
        <v>0</v>
      </c>
      <c r="DE361" t="s">
        <v>0</v>
      </c>
      <c r="DF361" t="s">
        <v>0</v>
      </c>
      <c r="DG361" t="s">
        <v>0</v>
      </c>
      <c r="DH361" t="s">
        <v>0</v>
      </c>
      <c r="DI361" t="s">
        <v>0</v>
      </c>
      <c r="DJ361" t="s">
        <v>0</v>
      </c>
      <c r="DK361" t="s">
        <v>0</v>
      </c>
      <c r="DL361" t="s">
        <v>0</v>
      </c>
      <c r="DM361" t="s">
        <v>0</v>
      </c>
      <c r="DN361">
        <v>0</v>
      </c>
      <c r="DO361">
        <v>0</v>
      </c>
      <c r="DP361">
        <v>1</v>
      </c>
      <c r="DQ361">
        <v>1</v>
      </c>
      <c r="DU361">
        <v>1005</v>
      </c>
      <c r="DV361" t="s">
        <v>28</v>
      </c>
      <c r="DW361" t="s">
        <v>28</v>
      </c>
      <c r="DX361">
        <v>100</v>
      </c>
      <c r="EE361">
        <v>30895129</v>
      </c>
      <c r="EF361">
        <v>1</v>
      </c>
      <c r="EG361" t="s">
        <v>18</v>
      </c>
      <c r="EH361">
        <v>0</v>
      </c>
      <c r="EI361" t="s">
        <v>0</v>
      </c>
      <c r="EJ361">
        <v>4</v>
      </c>
      <c r="EK361">
        <v>0</v>
      </c>
      <c r="EL361" t="s">
        <v>19</v>
      </c>
      <c r="EM361" t="s">
        <v>20</v>
      </c>
      <c r="EO361" t="s">
        <v>0</v>
      </c>
      <c r="EQ361">
        <v>0</v>
      </c>
      <c r="ER361">
        <v>3167.09</v>
      </c>
      <c r="ES361">
        <v>2291.31</v>
      </c>
      <c r="ET361">
        <v>45.81</v>
      </c>
      <c r="EU361">
        <v>17.16</v>
      </c>
      <c r="EV361">
        <v>829.97</v>
      </c>
      <c r="EW361">
        <v>4.63</v>
      </c>
      <c r="EX361">
        <v>0</v>
      </c>
      <c r="EY361">
        <v>0</v>
      </c>
      <c r="FQ361">
        <v>0</v>
      </c>
      <c r="FR361">
        <f t="shared" si="240"/>
        <v>0</v>
      </c>
      <c r="FS361">
        <v>0</v>
      </c>
      <c r="FX361">
        <v>70</v>
      </c>
      <c r="FY361">
        <v>10</v>
      </c>
      <c r="GA361" t="s">
        <v>0</v>
      </c>
      <c r="GD361">
        <v>0</v>
      </c>
      <c r="GF361">
        <v>1935259376</v>
      </c>
      <c r="GG361">
        <v>2</v>
      </c>
      <c r="GH361">
        <v>1</v>
      </c>
      <c r="GI361">
        <v>-2</v>
      </c>
      <c r="GJ361">
        <v>0</v>
      </c>
      <c r="GK361">
        <f>ROUND(R361*(R12)/100,2)</f>
        <v>18.53</v>
      </c>
      <c r="GL361">
        <f t="shared" si="241"/>
        <v>0</v>
      </c>
      <c r="GM361">
        <f t="shared" si="242"/>
        <v>3849.6000000000004</v>
      </c>
      <c r="GN361">
        <f t="shared" si="243"/>
        <v>0</v>
      </c>
      <c r="GO361">
        <f t="shared" si="244"/>
        <v>0</v>
      </c>
      <c r="GP361">
        <f t="shared" si="245"/>
        <v>3849.6</v>
      </c>
      <c r="GT361">
        <v>0</v>
      </c>
      <c r="GU361">
        <v>1</v>
      </c>
      <c r="GV361">
        <v>0</v>
      </c>
      <c r="GW361">
        <v>0</v>
      </c>
      <c r="GX361">
        <f t="shared" si="246"/>
        <v>0</v>
      </c>
    </row>
    <row r="362" spans="1:206" x14ac:dyDescent="0.2">
      <c r="A362">
        <v>17</v>
      </c>
      <c r="B362">
        <v>1</v>
      </c>
      <c r="C362">
        <f>ROW(SmtRes!A204)</f>
        <v>204</v>
      </c>
      <c r="D362">
        <f>ROW(EtalonRes!A205)</f>
        <v>205</v>
      </c>
      <c r="E362" t="s">
        <v>34</v>
      </c>
      <c r="F362" t="s">
        <v>223</v>
      </c>
      <c r="G362" t="s">
        <v>224</v>
      </c>
      <c r="H362" t="s">
        <v>28</v>
      </c>
      <c r="I362">
        <f>ROUND(360/100,9)</f>
        <v>3.6</v>
      </c>
      <c r="J362">
        <v>0</v>
      </c>
      <c r="O362">
        <f t="shared" si="209"/>
        <v>122702.54</v>
      </c>
      <c r="P362">
        <f t="shared" si="210"/>
        <v>91125.14</v>
      </c>
      <c r="Q362">
        <f t="shared" si="211"/>
        <v>0</v>
      </c>
      <c r="R362">
        <f t="shared" si="212"/>
        <v>0</v>
      </c>
      <c r="S362">
        <f t="shared" si="213"/>
        <v>31577.4</v>
      </c>
      <c r="T362">
        <f t="shared" si="214"/>
        <v>0</v>
      </c>
      <c r="U362">
        <f t="shared" si="215"/>
        <v>180</v>
      </c>
      <c r="V362">
        <f t="shared" si="216"/>
        <v>0</v>
      </c>
      <c r="W362">
        <f t="shared" si="217"/>
        <v>0</v>
      </c>
      <c r="X362">
        <f t="shared" si="218"/>
        <v>22104.18</v>
      </c>
      <c r="Y362">
        <f t="shared" si="219"/>
        <v>3157.74</v>
      </c>
      <c r="AA362">
        <v>31140108</v>
      </c>
      <c r="AB362">
        <f t="shared" si="220"/>
        <v>34084.04</v>
      </c>
      <c r="AC362">
        <f t="shared" si="221"/>
        <v>25312.54</v>
      </c>
      <c r="AD362">
        <f t="shared" si="222"/>
        <v>0</v>
      </c>
      <c r="AE362">
        <f t="shared" si="223"/>
        <v>0</v>
      </c>
      <c r="AF362">
        <f t="shared" si="224"/>
        <v>8771.5</v>
      </c>
      <c r="AG362">
        <f t="shared" si="225"/>
        <v>0</v>
      </c>
      <c r="AH362">
        <f t="shared" si="226"/>
        <v>50</v>
      </c>
      <c r="AI362">
        <f t="shared" si="227"/>
        <v>0</v>
      </c>
      <c r="AJ362">
        <f t="shared" si="228"/>
        <v>0</v>
      </c>
      <c r="AK362">
        <v>34084.04</v>
      </c>
      <c r="AL362">
        <v>25312.54</v>
      </c>
      <c r="AM362">
        <v>0</v>
      </c>
      <c r="AN362">
        <v>0</v>
      </c>
      <c r="AO362">
        <v>8771.5</v>
      </c>
      <c r="AP362">
        <v>0</v>
      </c>
      <c r="AQ362">
        <v>50</v>
      </c>
      <c r="AR362">
        <v>0</v>
      </c>
      <c r="AS362">
        <v>0</v>
      </c>
      <c r="AT362">
        <v>70</v>
      </c>
      <c r="AU362">
        <v>10</v>
      </c>
      <c r="AV362">
        <v>1</v>
      </c>
      <c r="AW362">
        <v>1</v>
      </c>
      <c r="AZ362">
        <v>1</v>
      </c>
      <c r="BA362">
        <v>1</v>
      </c>
      <c r="BB362">
        <v>1</v>
      </c>
      <c r="BC362">
        <v>1</v>
      </c>
      <c r="BD362" t="s">
        <v>0</v>
      </c>
      <c r="BE362" t="s">
        <v>0</v>
      </c>
      <c r="BF362" t="s">
        <v>0</v>
      </c>
      <c r="BG362" t="s">
        <v>0</v>
      </c>
      <c r="BH362">
        <v>0</v>
      </c>
      <c r="BI362">
        <v>4</v>
      </c>
      <c r="BJ362" t="s">
        <v>225</v>
      </c>
      <c r="BM362">
        <v>0</v>
      </c>
      <c r="BN362">
        <v>0</v>
      </c>
      <c r="BO362" t="s">
        <v>0</v>
      </c>
      <c r="BP362">
        <v>0</v>
      </c>
      <c r="BQ362">
        <v>1</v>
      </c>
      <c r="BR362">
        <v>0</v>
      </c>
      <c r="BS362">
        <v>1</v>
      </c>
      <c r="BT362">
        <v>1</v>
      </c>
      <c r="BU362">
        <v>1</v>
      </c>
      <c r="BV362">
        <v>1</v>
      </c>
      <c r="BW362">
        <v>1</v>
      </c>
      <c r="BX362">
        <v>1</v>
      </c>
      <c r="BY362" t="s">
        <v>0</v>
      </c>
      <c r="BZ362">
        <v>70</v>
      </c>
      <c r="CA362">
        <v>10</v>
      </c>
      <c r="CF362">
        <v>0</v>
      </c>
      <c r="CG362">
        <v>0</v>
      </c>
      <c r="CM362">
        <v>0</v>
      </c>
      <c r="CN362" t="s">
        <v>0</v>
      </c>
      <c r="CO362">
        <v>0</v>
      </c>
      <c r="CP362">
        <f t="shared" si="229"/>
        <v>122702.54000000001</v>
      </c>
      <c r="CQ362">
        <f t="shared" si="230"/>
        <v>25312.54</v>
      </c>
      <c r="CR362">
        <f t="shared" si="231"/>
        <v>0</v>
      </c>
      <c r="CS362">
        <f t="shared" si="232"/>
        <v>0</v>
      </c>
      <c r="CT362">
        <f t="shared" si="233"/>
        <v>8771.5</v>
      </c>
      <c r="CU362">
        <f t="shared" si="234"/>
        <v>0</v>
      </c>
      <c r="CV362">
        <f t="shared" si="235"/>
        <v>50</v>
      </c>
      <c r="CW362">
        <f t="shared" si="236"/>
        <v>0</v>
      </c>
      <c r="CX362">
        <f t="shared" si="237"/>
        <v>0</v>
      </c>
      <c r="CY362">
        <f t="shared" si="238"/>
        <v>22104.18</v>
      </c>
      <c r="CZ362">
        <f t="shared" si="239"/>
        <v>3157.74</v>
      </c>
      <c r="DC362" t="s">
        <v>0</v>
      </c>
      <c r="DD362" t="s">
        <v>0</v>
      </c>
      <c r="DE362" t="s">
        <v>0</v>
      </c>
      <c r="DF362" t="s">
        <v>0</v>
      </c>
      <c r="DG362" t="s">
        <v>0</v>
      </c>
      <c r="DH362" t="s">
        <v>0</v>
      </c>
      <c r="DI362" t="s">
        <v>0</v>
      </c>
      <c r="DJ362" t="s">
        <v>0</v>
      </c>
      <c r="DK362" t="s">
        <v>0</v>
      </c>
      <c r="DL362" t="s">
        <v>0</v>
      </c>
      <c r="DM362" t="s">
        <v>0</v>
      </c>
      <c r="DN362">
        <v>0</v>
      </c>
      <c r="DO362">
        <v>0</v>
      </c>
      <c r="DP362">
        <v>1</v>
      </c>
      <c r="DQ362">
        <v>1</v>
      </c>
      <c r="DU362">
        <v>1005</v>
      </c>
      <c r="DV362" t="s">
        <v>28</v>
      </c>
      <c r="DW362" t="s">
        <v>28</v>
      </c>
      <c r="DX362">
        <v>100</v>
      </c>
      <c r="EE362">
        <v>30895129</v>
      </c>
      <c r="EF362">
        <v>1</v>
      </c>
      <c r="EG362" t="s">
        <v>18</v>
      </c>
      <c r="EH362">
        <v>0</v>
      </c>
      <c r="EI362" t="s">
        <v>0</v>
      </c>
      <c r="EJ362">
        <v>4</v>
      </c>
      <c r="EK362">
        <v>0</v>
      </c>
      <c r="EL362" t="s">
        <v>19</v>
      </c>
      <c r="EM362" t="s">
        <v>20</v>
      </c>
      <c r="EO362" t="s">
        <v>0</v>
      </c>
      <c r="EQ362">
        <v>0</v>
      </c>
      <c r="ER362">
        <v>34084.04</v>
      </c>
      <c r="ES362">
        <v>25312.54</v>
      </c>
      <c r="ET362">
        <v>0</v>
      </c>
      <c r="EU362">
        <v>0</v>
      </c>
      <c r="EV362">
        <v>8771.5</v>
      </c>
      <c r="EW362">
        <v>50</v>
      </c>
      <c r="EX362">
        <v>0</v>
      </c>
      <c r="EY362">
        <v>0</v>
      </c>
      <c r="FQ362">
        <v>0</v>
      </c>
      <c r="FR362">
        <f t="shared" si="240"/>
        <v>0</v>
      </c>
      <c r="FS362">
        <v>0</v>
      </c>
      <c r="FX362">
        <v>70</v>
      </c>
      <c r="FY362">
        <v>10</v>
      </c>
      <c r="GA362" t="s">
        <v>0</v>
      </c>
      <c r="GD362">
        <v>0</v>
      </c>
      <c r="GF362">
        <v>-1810686771</v>
      </c>
      <c r="GG362">
        <v>2</v>
      </c>
      <c r="GH362">
        <v>1</v>
      </c>
      <c r="GI362">
        <v>-2</v>
      </c>
      <c r="GJ362">
        <v>0</v>
      </c>
      <c r="GK362">
        <f>ROUND(R362*(R12)/100,2)</f>
        <v>0</v>
      </c>
      <c r="GL362">
        <f t="shared" si="241"/>
        <v>0</v>
      </c>
      <c r="GM362">
        <f t="shared" si="242"/>
        <v>147964.46</v>
      </c>
      <c r="GN362">
        <f t="shared" si="243"/>
        <v>0</v>
      </c>
      <c r="GO362">
        <f t="shared" si="244"/>
        <v>0</v>
      </c>
      <c r="GP362">
        <f t="shared" si="245"/>
        <v>147964.46</v>
      </c>
      <c r="GT362">
        <v>0</v>
      </c>
      <c r="GU362">
        <v>1</v>
      </c>
      <c r="GV362">
        <v>0</v>
      </c>
      <c r="GW362">
        <v>0</v>
      </c>
      <c r="GX362">
        <f t="shared" si="246"/>
        <v>0</v>
      </c>
    </row>
    <row r="363" spans="1:206" x14ac:dyDescent="0.2">
      <c r="A363">
        <v>17</v>
      </c>
      <c r="B363">
        <v>1</v>
      </c>
      <c r="C363">
        <f>ROW(SmtRes!A210)</f>
        <v>210</v>
      </c>
      <c r="D363">
        <f>ROW(EtalonRes!A211)</f>
        <v>211</v>
      </c>
      <c r="E363" t="s">
        <v>38</v>
      </c>
      <c r="F363" t="s">
        <v>226</v>
      </c>
      <c r="G363" t="s">
        <v>227</v>
      </c>
      <c r="H363" t="s">
        <v>228</v>
      </c>
      <c r="I363">
        <v>7</v>
      </c>
      <c r="J363">
        <v>0</v>
      </c>
      <c r="O363">
        <f t="shared" si="209"/>
        <v>22209.46</v>
      </c>
      <c r="P363">
        <f t="shared" si="210"/>
        <v>13625.64</v>
      </c>
      <c r="Q363">
        <f t="shared" si="211"/>
        <v>0</v>
      </c>
      <c r="R363">
        <f t="shared" si="212"/>
        <v>0</v>
      </c>
      <c r="S363">
        <f t="shared" si="213"/>
        <v>8583.82</v>
      </c>
      <c r="T363">
        <f t="shared" si="214"/>
        <v>0</v>
      </c>
      <c r="U363">
        <f t="shared" si="215"/>
        <v>48.93</v>
      </c>
      <c r="V363">
        <f t="shared" si="216"/>
        <v>0</v>
      </c>
      <c r="W363">
        <f t="shared" si="217"/>
        <v>0</v>
      </c>
      <c r="X363">
        <f t="shared" si="218"/>
        <v>6008.67</v>
      </c>
      <c r="Y363">
        <f t="shared" si="219"/>
        <v>858.38</v>
      </c>
      <c r="AA363">
        <v>31140108</v>
      </c>
      <c r="AB363">
        <f t="shared" si="220"/>
        <v>3172.78</v>
      </c>
      <c r="AC363">
        <f t="shared" si="221"/>
        <v>1946.52</v>
      </c>
      <c r="AD363">
        <f t="shared" si="222"/>
        <v>0</v>
      </c>
      <c r="AE363">
        <f t="shared" si="223"/>
        <v>0</v>
      </c>
      <c r="AF363">
        <f t="shared" si="224"/>
        <v>1226.26</v>
      </c>
      <c r="AG363">
        <f t="shared" si="225"/>
        <v>0</v>
      </c>
      <c r="AH363">
        <f t="shared" si="226"/>
        <v>6.99</v>
      </c>
      <c r="AI363">
        <f t="shared" si="227"/>
        <v>0</v>
      </c>
      <c r="AJ363">
        <f t="shared" si="228"/>
        <v>0</v>
      </c>
      <c r="AK363">
        <v>3172.78</v>
      </c>
      <c r="AL363">
        <v>1946.52</v>
      </c>
      <c r="AM363">
        <v>0</v>
      </c>
      <c r="AN363">
        <v>0</v>
      </c>
      <c r="AO363">
        <v>1226.26</v>
      </c>
      <c r="AP363">
        <v>0</v>
      </c>
      <c r="AQ363">
        <v>6.99</v>
      </c>
      <c r="AR363">
        <v>0</v>
      </c>
      <c r="AS363">
        <v>0</v>
      </c>
      <c r="AT363">
        <v>70</v>
      </c>
      <c r="AU363">
        <v>10</v>
      </c>
      <c r="AV363">
        <v>1</v>
      </c>
      <c r="AW363">
        <v>1</v>
      </c>
      <c r="AZ363">
        <v>1</v>
      </c>
      <c r="BA363">
        <v>1</v>
      </c>
      <c r="BB363">
        <v>1</v>
      </c>
      <c r="BC363">
        <v>1</v>
      </c>
      <c r="BD363" t="s">
        <v>0</v>
      </c>
      <c r="BE363" t="s">
        <v>0</v>
      </c>
      <c r="BF363" t="s">
        <v>0</v>
      </c>
      <c r="BG363" t="s">
        <v>0</v>
      </c>
      <c r="BH363">
        <v>0</v>
      </c>
      <c r="BI363">
        <v>4</v>
      </c>
      <c r="BJ363" t="s">
        <v>229</v>
      </c>
      <c r="BM363">
        <v>0</v>
      </c>
      <c r="BN363">
        <v>0</v>
      </c>
      <c r="BO363" t="s">
        <v>0</v>
      </c>
      <c r="BP363">
        <v>0</v>
      </c>
      <c r="BQ363">
        <v>1</v>
      </c>
      <c r="BR363">
        <v>0</v>
      </c>
      <c r="BS363">
        <v>1</v>
      </c>
      <c r="BT363">
        <v>1</v>
      </c>
      <c r="BU363">
        <v>1</v>
      </c>
      <c r="BV363">
        <v>1</v>
      </c>
      <c r="BW363">
        <v>1</v>
      </c>
      <c r="BX363">
        <v>1</v>
      </c>
      <c r="BY363" t="s">
        <v>0</v>
      </c>
      <c r="BZ363">
        <v>70</v>
      </c>
      <c r="CA363">
        <v>10</v>
      </c>
      <c r="CF363">
        <v>0</v>
      </c>
      <c r="CG363">
        <v>0</v>
      </c>
      <c r="CM363">
        <v>0</v>
      </c>
      <c r="CN363" t="s">
        <v>0</v>
      </c>
      <c r="CO363">
        <v>0</v>
      </c>
      <c r="CP363">
        <f t="shared" si="229"/>
        <v>22209.46</v>
      </c>
      <c r="CQ363">
        <f t="shared" si="230"/>
        <v>1946.52</v>
      </c>
      <c r="CR363">
        <f t="shared" si="231"/>
        <v>0</v>
      </c>
      <c r="CS363">
        <f t="shared" si="232"/>
        <v>0</v>
      </c>
      <c r="CT363">
        <f t="shared" si="233"/>
        <v>1226.26</v>
      </c>
      <c r="CU363">
        <f t="shared" si="234"/>
        <v>0</v>
      </c>
      <c r="CV363">
        <f t="shared" si="235"/>
        <v>6.99</v>
      </c>
      <c r="CW363">
        <f t="shared" si="236"/>
        <v>0</v>
      </c>
      <c r="CX363">
        <f t="shared" si="237"/>
        <v>0</v>
      </c>
      <c r="CY363">
        <f t="shared" si="238"/>
        <v>6008.674</v>
      </c>
      <c r="CZ363">
        <f t="shared" si="239"/>
        <v>858.38199999999995</v>
      </c>
      <c r="DC363" t="s">
        <v>0</v>
      </c>
      <c r="DD363" t="s">
        <v>0</v>
      </c>
      <c r="DE363" t="s">
        <v>0</v>
      </c>
      <c r="DF363" t="s">
        <v>0</v>
      </c>
      <c r="DG363" t="s">
        <v>0</v>
      </c>
      <c r="DH363" t="s">
        <v>0</v>
      </c>
      <c r="DI363" t="s">
        <v>0</v>
      </c>
      <c r="DJ363" t="s">
        <v>0</v>
      </c>
      <c r="DK363" t="s">
        <v>0</v>
      </c>
      <c r="DL363" t="s">
        <v>0</v>
      </c>
      <c r="DM363" t="s">
        <v>0</v>
      </c>
      <c r="DN363">
        <v>0</v>
      </c>
      <c r="DO363">
        <v>0</v>
      </c>
      <c r="DP363">
        <v>1</v>
      </c>
      <c r="DQ363">
        <v>1</v>
      </c>
      <c r="DU363">
        <v>1010</v>
      </c>
      <c r="DV363" t="s">
        <v>228</v>
      </c>
      <c r="DW363" t="s">
        <v>228</v>
      </c>
      <c r="DX363">
        <v>1</v>
      </c>
      <c r="EE363">
        <v>30895129</v>
      </c>
      <c r="EF363">
        <v>1</v>
      </c>
      <c r="EG363" t="s">
        <v>18</v>
      </c>
      <c r="EH363">
        <v>0</v>
      </c>
      <c r="EI363" t="s">
        <v>0</v>
      </c>
      <c r="EJ363">
        <v>4</v>
      </c>
      <c r="EK363">
        <v>0</v>
      </c>
      <c r="EL363" t="s">
        <v>19</v>
      </c>
      <c r="EM363" t="s">
        <v>20</v>
      </c>
      <c r="EO363" t="s">
        <v>0</v>
      </c>
      <c r="EQ363">
        <v>0</v>
      </c>
      <c r="ER363">
        <v>3172.78</v>
      </c>
      <c r="ES363">
        <v>1946.52</v>
      </c>
      <c r="ET363">
        <v>0</v>
      </c>
      <c r="EU363">
        <v>0</v>
      </c>
      <c r="EV363">
        <v>1226.26</v>
      </c>
      <c r="EW363">
        <v>6.99</v>
      </c>
      <c r="EX363">
        <v>0</v>
      </c>
      <c r="EY363">
        <v>0</v>
      </c>
      <c r="FQ363">
        <v>0</v>
      </c>
      <c r="FR363">
        <f t="shared" si="240"/>
        <v>0</v>
      </c>
      <c r="FS363">
        <v>0</v>
      </c>
      <c r="FX363">
        <v>70</v>
      </c>
      <c r="FY363">
        <v>10</v>
      </c>
      <c r="GA363" t="s">
        <v>0</v>
      </c>
      <c r="GD363">
        <v>0</v>
      </c>
      <c r="GF363">
        <v>-1533589688</v>
      </c>
      <c r="GG363">
        <v>2</v>
      </c>
      <c r="GH363">
        <v>1</v>
      </c>
      <c r="GI363">
        <v>-2</v>
      </c>
      <c r="GJ363">
        <v>0</v>
      </c>
      <c r="GK363">
        <f>ROUND(R363*(R12)/100,2)</f>
        <v>0</v>
      </c>
      <c r="GL363">
        <f t="shared" si="241"/>
        <v>0</v>
      </c>
      <c r="GM363">
        <f t="shared" si="242"/>
        <v>29076.51</v>
      </c>
      <c r="GN363">
        <f t="shared" si="243"/>
        <v>0</v>
      </c>
      <c r="GO363">
        <f t="shared" si="244"/>
        <v>0</v>
      </c>
      <c r="GP363">
        <f t="shared" si="245"/>
        <v>29076.51</v>
      </c>
      <c r="GT363">
        <v>0</v>
      </c>
      <c r="GU363">
        <v>1</v>
      </c>
      <c r="GV363">
        <v>0</v>
      </c>
      <c r="GW363">
        <v>0</v>
      </c>
      <c r="GX363">
        <f t="shared" si="246"/>
        <v>0</v>
      </c>
    </row>
    <row r="364" spans="1:206" x14ac:dyDescent="0.2">
      <c r="A364">
        <v>17</v>
      </c>
      <c r="B364">
        <v>1</v>
      </c>
      <c r="C364">
        <f>ROW(SmtRes!A216)</f>
        <v>216</v>
      </c>
      <c r="D364">
        <f>ROW(EtalonRes!A216)</f>
        <v>216</v>
      </c>
      <c r="E364" t="s">
        <v>42</v>
      </c>
      <c r="F364" t="s">
        <v>230</v>
      </c>
      <c r="G364" t="s">
        <v>231</v>
      </c>
      <c r="H364" t="s">
        <v>61</v>
      </c>
      <c r="I364">
        <f>ROUND(150/100,9)</f>
        <v>1.5</v>
      </c>
      <c r="J364">
        <v>0</v>
      </c>
      <c r="O364">
        <f t="shared" si="209"/>
        <v>30345.71</v>
      </c>
      <c r="P364">
        <f t="shared" si="210"/>
        <v>28339.02</v>
      </c>
      <c r="Q364">
        <f t="shared" si="211"/>
        <v>105.71</v>
      </c>
      <c r="R364">
        <f t="shared" si="212"/>
        <v>21.23</v>
      </c>
      <c r="S364">
        <f t="shared" si="213"/>
        <v>1900.98</v>
      </c>
      <c r="T364">
        <f t="shared" si="214"/>
        <v>0</v>
      </c>
      <c r="U364">
        <f t="shared" si="215"/>
        <v>10.17</v>
      </c>
      <c r="V364">
        <f t="shared" si="216"/>
        <v>0</v>
      </c>
      <c r="W364">
        <f t="shared" si="217"/>
        <v>0</v>
      </c>
      <c r="X364">
        <f t="shared" si="218"/>
        <v>1330.69</v>
      </c>
      <c r="Y364">
        <f t="shared" si="219"/>
        <v>190.1</v>
      </c>
      <c r="AA364">
        <v>31140108</v>
      </c>
      <c r="AB364">
        <f t="shared" si="220"/>
        <v>20230.47</v>
      </c>
      <c r="AC364">
        <f t="shared" si="221"/>
        <v>18892.68</v>
      </c>
      <c r="AD364">
        <f t="shared" si="222"/>
        <v>70.47</v>
      </c>
      <c r="AE364">
        <f t="shared" si="223"/>
        <v>14.15</v>
      </c>
      <c r="AF364">
        <f t="shared" si="224"/>
        <v>1267.32</v>
      </c>
      <c r="AG364">
        <f t="shared" si="225"/>
        <v>0</v>
      </c>
      <c r="AH364">
        <f t="shared" si="226"/>
        <v>6.78</v>
      </c>
      <c r="AI364">
        <f t="shared" si="227"/>
        <v>0</v>
      </c>
      <c r="AJ364">
        <f t="shared" si="228"/>
        <v>0</v>
      </c>
      <c r="AK364">
        <v>20230.47</v>
      </c>
      <c r="AL364">
        <v>18892.68</v>
      </c>
      <c r="AM364">
        <v>70.47</v>
      </c>
      <c r="AN364">
        <v>14.15</v>
      </c>
      <c r="AO364">
        <v>1267.32</v>
      </c>
      <c r="AP364">
        <v>0</v>
      </c>
      <c r="AQ364">
        <v>6.78</v>
      </c>
      <c r="AR364">
        <v>0</v>
      </c>
      <c r="AS364">
        <v>0</v>
      </c>
      <c r="AT364">
        <v>70</v>
      </c>
      <c r="AU364">
        <v>10</v>
      </c>
      <c r="AV364">
        <v>1</v>
      </c>
      <c r="AW364">
        <v>1</v>
      </c>
      <c r="AZ364">
        <v>1</v>
      </c>
      <c r="BA364">
        <v>1</v>
      </c>
      <c r="BB364">
        <v>1</v>
      </c>
      <c r="BC364">
        <v>1</v>
      </c>
      <c r="BD364" t="s">
        <v>0</v>
      </c>
      <c r="BE364" t="s">
        <v>0</v>
      </c>
      <c r="BF364" t="s">
        <v>0</v>
      </c>
      <c r="BG364" t="s">
        <v>0</v>
      </c>
      <c r="BH364">
        <v>0</v>
      </c>
      <c r="BI364">
        <v>4</v>
      </c>
      <c r="BJ364" t="s">
        <v>232</v>
      </c>
      <c r="BM364">
        <v>0</v>
      </c>
      <c r="BN364">
        <v>0</v>
      </c>
      <c r="BO364" t="s">
        <v>0</v>
      </c>
      <c r="BP364">
        <v>0</v>
      </c>
      <c r="BQ364">
        <v>1</v>
      </c>
      <c r="BR364">
        <v>0</v>
      </c>
      <c r="BS364">
        <v>1</v>
      </c>
      <c r="BT364">
        <v>1</v>
      </c>
      <c r="BU364">
        <v>1</v>
      </c>
      <c r="BV364">
        <v>1</v>
      </c>
      <c r="BW364">
        <v>1</v>
      </c>
      <c r="BX364">
        <v>1</v>
      </c>
      <c r="BY364" t="s">
        <v>0</v>
      </c>
      <c r="BZ364">
        <v>70</v>
      </c>
      <c r="CA364">
        <v>10</v>
      </c>
      <c r="CF364">
        <v>0</v>
      </c>
      <c r="CG364">
        <v>0</v>
      </c>
      <c r="CM364">
        <v>0</v>
      </c>
      <c r="CN364" t="s">
        <v>0</v>
      </c>
      <c r="CO364">
        <v>0</v>
      </c>
      <c r="CP364">
        <f t="shared" si="229"/>
        <v>30345.71</v>
      </c>
      <c r="CQ364">
        <f t="shared" si="230"/>
        <v>18892.68</v>
      </c>
      <c r="CR364">
        <f t="shared" si="231"/>
        <v>70.47</v>
      </c>
      <c r="CS364">
        <f t="shared" si="232"/>
        <v>14.15</v>
      </c>
      <c r="CT364">
        <f t="shared" si="233"/>
        <v>1267.32</v>
      </c>
      <c r="CU364">
        <f t="shared" si="234"/>
        <v>0</v>
      </c>
      <c r="CV364">
        <f t="shared" si="235"/>
        <v>6.78</v>
      </c>
      <c r="CW364">
        <f t="shared" si="236"/>
        <v>0</v>
      </c>
      <c r="CX364">
        <f t="shared" si="237"/>
        <v>0</v>
      </c>
      <c r="CY364">
        <f t="shared" si="238"/>
        <v>1330.6860000000001</v>
      </c>
      <c r="CZ364">
        <f t="shared" si="239"/>
        <v>190.09799999999998</v>
      </c>
      <c r="DC364" t="s">
        <v>0</v>
      </c>
      <c r="DD364" t="s">
        <v>0</v>
      </c>
      <c r="DE364" t="s">
        <v>0</v>
      </c>
      <c r="DF364" t="s">
        <v>0</v>
      </c>
      <c r="DG364" t="s">
        <v>0</v>
      </c>
      <c r="DH364" t="s">
        <v>0</v>
      </c>
      <c r="DI364" t="s">
        <v>0</v>
      </c>
      <c r="DJ364" t="s">
        <v>0</v>
      </c>
      <c r="DK364" t="s">
        <v>0</v>
      </c>
      <c r="DL364" t="s">
        <v>0</v>
      </c>
      <c r="DM364" t="s">
        <v>0</v>
      </c>
      <c r="DN364">
        <v>0</v>
      </c>
      <c r="DO364">
        <v>0</v>
      </c>
      <c r="DP364">
        <v>1</v>
      </c>
      <c r="DQ364">
        <v>1</v>
      </c>
      <c r="DU364">
        <v>1003</v>
      </c>
      <c r="DV364" t="s">
        <v>61</v>
      </c>
      <c r="DW364" t="s">
        <v>61</v>
      </c>
      <c r="DX364">
        <v>100</v>
      </c>
      <c r="EE364">
        <v>30895129</v>
      </c>
      <c r="EF364">
        <v>1</v>
      </c>
      <c r="EG364" t="s">
        <v>18</v>
      </c>
      <c r="EH364">
        <v>0</v>
      </c>
      <c r="EI364" t="s">
        <v>0</v>
      </c>
      <c r="EJ364">
        <v>4</v>
      </c>
      <c r="EK364">
        <v>0</v>
      </c>
      <c r="EL364" t="s">
        <v>19</v>
      </c>
      <c r="EM364" t="s">
        <v>20</v>
      </c>
      <c r="EO364" t="s">
        <v>0</v>
      </c>
      <c r="EQ364">
        <v>0</v>
      </c>
      <c r="ER364">
        <v>20230.47</v>
      </c>
      <c r="ES364">
        <v>18892.68</v>
      </c>
      <c r="ET364">
        <v>70.47</v>
      </c>
      <c r="EU364">
        <v>14.15</v>
      </c>
      <c r="EV364">
        <v>1267.32</v>
      </c>
      <c r="EW364">
        <v>6.78</v>
      </c>
      <c r="EX364">
        <v>0</v>
      </c>
      <c r="EY364">
        <v>0</v>
      </c>
      <c r="FQ364">
        <v>0</v>
      </c>
      <c r="FR364">
        <f t="shared" si="240"/>
        <v>0</v>
      </c>
      <c r="FS364">
        <v>0</v>
      </c>
      <c r="FX364">
        <v>70</v>
      </c>
      <c r="FY364">
        <v>10</v>
      </c>
      <c r="GA364" t="s">
        <v>0</v>
      </c>
      <c r="GD364">
        <v>0</v>
      </c>
      <c r="GF364">
        <v>-1936093091</v>
      </c>
      <c r="GG364">
        <v>2</v>
      </c>
      <c r="GH364">
        <v>1</v>
      </c>
      <c r="GI364">
        <v>-2</v>
      </c>
      <c r="GJ364">
        <v>0</v>
      </c>
      <c r="GK364">
        <f>ROUND(R364*(R12)/100,2)</f>
        <v>22.93</v>
      </c>
      <c r="GL364">
        <f t="shared" si="241"/>
        <v>0</v>
      </c>
      <c r="GM364">
        <f t="shared" si="242"/>
        <v>31889.429999999997</v>
      </c>
      <c r="GN364">
        <f t="shared" si="243"/>
        <v>0</v>
      </c>
      <c r="GO364">
        <f t="shared" si="244"/>
        <v>0</v>
      </c>
      <c r="GP364">
        <f t="shared" si="245"/>
        <v>31889.43</v>
      </c>
      <c r="GT364">
        <v>0</v>
      </c>
      <c r="GU364">
        <v>1</v>
      </c>
      <c r="GV364">
        <v>0</v>
      </c>
      <c r="GW364">
        <v>0</v>
      </c>
      <c r="GX364">
        <f t="shared" si="246"/>
        <v>0</v>
      </c>
    </row>
    <row r="365" spans="1:206" x14ac:dyDescent="0.2">
      <c r="A365">
        <v>18</v>
      </c>
      <c r="B365">
        <v>1</v>
      </c>
      <c r="C365">
        <v>216</v>
      </c>
      <c r="E365" t="s">
        <v>233</v>
      </c>
      <c r="F365" t="s">
        <v>234</v>
      </c>
      <c r="G365" t="s">
        <v>235</v>
      </c>
      <c r="H365" t="s">
        <v>150</v>
      </c>
      <c r="I365">
        <f>I364*J365</f>
        <v>1.22</v>
      </c>
      <c r="J365">
        <v>0.81333333333333335</v>
      </c>
      <c r="O365">
        <f t="shared" si="209"/>
        <v>76252.600000000006</v>
      </c>
      <c r="P365">
        <f t="shared" si="210"/>
        <v>76252.600000000006</v>
      </c>
      <c r="Q365">
        <f t="shared" si="211"/>
        <v>0</v>
      </c>
      <c r="R365">
        <f t="shared" si="212"/>
        <v>0</v>
      </c>
      <c r="S365">
        <f t="shared" si="213"/>
        <v>0</v>
      </c>
      <c r="T365">
        <f t="shared" si="214"/>
        <v>0</v>
      </c>
      <c r="U365">
        <f t="shared" si="215"/>
        <v>0</v>
      </c>
      <c r="V365">
        <f t="shared" si="216"/>
        <v>0</v>
      </c>
      <c r="W365">
        <f t="shared" si="217"/>
        <v>0</v>
      </c>
      <c r="X365">
        <f t="shared" si="218"/>
        <v>0</v>
      </c>
      <c r="Y365">
        <f t="shared" si="219"/>
        <v>0</v>
      </c>
      <c r="AA365">
        <v>31140108</v>
      </c>
      <c r="AB365">
        <f t="shared" si="220"/>
        <v>62502.13</v>
      </c>
      <c r="AC365">
        <f t="shared" si="221"/>
        <v>62502.13</v>
      </c>
      <c r="AD365">
        <f t="shared" si="222"/>
        <v>0</v>
      </c>
      <c r="AE365">
        <f t="shared" si="223"/>
        <v>0</v>
      </c>
      <c r="AF365">
        <f t="shared" si="224"/>
        <v>0</v>
      </c>
      <c r="AG365">
        <f t="shared" si="225"/>
        <v>0</v>
      </c>
      <c r="AH365">
        <f t="shared" si="226"/>
        <v>0</v>
      </c>
      <c r="AI365">
        <f t="shared" si="227"/>
        <v>0</v>
      </c>
      <c r="AJ365">
        <f t="shared" si="228"/>
        <v>0</v>
      </c>
      <c r="AK365">
        <v>62502.13</v>
      </c>
      <c r="AL365">
        <v>62502.13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70</v>
      </c>
      <c r="AU365">
        <v>10</v>
      </c>
      <c r="AV365">
        <v>1</v>
      </c>
      <c r="AW365">
        <v>1</v>
      </c>
      <c r="AZ365">
        <v>1</v>
      </c>
      <c r="BA365">
        <v>1</v>
      </c>
      <c r="BB365">
        <v>1</v>
      </c>
      <c r="BC365">
        <v>1</v>
      </c>
      <c r="BD365" t="s">
        <v>0</v>
      </c>
      <c r="BE365" t="s">
        <v>0</v>
      </c>
      <c r="BF365" t="s">
        <v>0</v>
      </c>
      <c r="BG365" t="s">
        <v>0</v>
      </c>
      <c r="BH365">
        <v>3</v>
      </c>
      <c r="BI365">
        <v>4</v>
      </c>
      <c r="BJ365" t="s">
        <v>236</v>
      </c>
      <c r="BM365">
        <v>0</v>
      </c>
      <c r="BN365">
        <v>0</v>
      </c>
      <c r="BO365" t="s">
        <v>0</v>
      </c>
      <c r="BP365">
        <v>0</v>
      </c>
      <c r="BQ365">
        <v>1</v>
      </c>
      <c r="BR365">
        <v>0</v>
      </c>
      <c r="BS365">
        <v>1</v>
      </c>
      <c r="BT365">
        <v>1</v>
      </c>
      <c r="BU365">
        <v>1</v>
      </c>
      <c r="BV365">
        <v>1</v>
      </c>
      <c r="BW365">
        <v>1</v>
      </c>
      <c r="BX365">
        <v>1</v>
      </c>
      <c r="BY365" t="s">
        <v>0</v>
      </c>
      <c r="BZ365">
        <v>70</v>
      </c>
      <c r="CA365">
        <v>10</v>
      </c>
      <c r="CF365">
        <v>0</v>
      </c>
      <c r="CG365">
        <v>0</v>
      </c>
      <c r="CM365">
        <v>0</v>
      </c>
      <c r="CN365" t="s">
        <v>0</v>
      </c>
      <c r="CO365">
        <v>0</v>
      </c>
      <c r="CP365">
        <f t="shared" si="229"/>
        <v>76252.600000000006</v>
      </c>
      <c r="CQ365">
        <f t="shared" si="230"/>
        <v>62502.13</v>
      </c>
      <c r="CR365">
        <f t="shared" si="231"/>
        <v>0</v>
      </c>
      <c r="CS365">
        <f t="shared" si="232"/>
        <v>0</v>
      </c>
      <c r="CT365">
        <f t="shared" si="233"/>
        <v>0</v>
      </c>
      <c r="CU365">
        <f t="shared" si="234"/>
        <v>0</v>
      </c>
      <c r="CV365">
        <f t="shared" si="235"/>
        <v>0</v>
      </c>
      <c r="CW365">
        <f t="shared" si="236"/>
        <v>0</v>
      </c>
      <c r="CX365">
        <f t="shared" si="237"/>
        <v>0</v>
      </c>
      <c r="CY365">
        <f t="shared" si="238"/>
        <v>0</v>
      </c>
      <c r="CZ365">
        <f t="shared" si="239"/>
        <v>0</v>
      </c>
      <c r="DC365" t="s">
        <v>0</v>
      </c>
      <c r="DD365" t="s">
        <v>0</v>
      </c>
      <c r="DE365" t="s">
        <v>0</v>
      </c>
      <c r="DF365" t="s">
        <v>0</v>
      </c>
      <c r="DG365" t="s">
        <v>0</v>
      </c>
      <c r="DH365" t="s">
        <v>0</v>
      </c>
      <c r="DI365" t="s">
        <v>0</v>
      </c>
      <c r="DJ365" t="s">
        <v>0</v>
      </c>
      <c r="DK365" t="s">
        <v>0</v>
      </c>
      <c r="DL365" t="s">
        <v>0</v>
      </c>
      <c r="DM365" t="s">
        <v>0</v>
      </c>
      <c r="DN365">
        <v>0</v>
      </c>
      <c r="DO365">
        <v>0</v>
      </c>
      <c r="DP365">
        <v>1</v>
      </c>
      <c r="DQ365">
        <v>1</v>
      </c>
      <c r="DU365">
        <v>1009</v>
      </c>
      <c r="DV365" t="s">
        <v>150</v>
      </c>
      <c r="DW365" t="s">
        <v>150</v>
      </c>
      <c r="DX365">
        <v>1000</v>
      </c>
      <c r="EE365">
        <v>30895129</v>
      </c>
      <c r="EF365">
        <v>1</v>
      </c>
      <c r="EG365" t="s">
        <v>18</v>
      </c>
      <c r="EH365">
        <v>0</v>
      </c>
      <c r="EI365" t="s">
        <v>0</v>
      </c>
      <c r="EJ365">
        <v>4</v>
      </c>
      <c r="EK365">
        <v>0</v>
      </c>
      <c r="EL365" t="s">
        <v>19</v>
      </c>
      <c r="EM365" t="s">
        <v>20</v>
      </c>
      <c r="EO365" t="s">
        <v>0</v>
      </c>
      <c r="EQ365">
        <v>0</v>
      </c>
      <c r="ER365">
        <v>62502.13</v>
      </c>
      <c r="ES365">
        <v>62502.13</v>
      </c>
      <c r="ET365">
        <v>0</v>
      </c>
      <c r="EU365">
        <v>0</v>
      </c>
      <c r="EV365">
        <v>0</v>
      </c>
      <c r="EW365">
        <v>0</v>
      </c>
      <c r="EX365">
        <v>0</v>
      </c>
      <c r="FQ365">
        <v>0</v>
      </c>
      <c r="FR365">
        <f t="shared" si="240"/>
        <v>0</v>
      </c>
      <c r="FS365">
        <v>0</v>
      </c>
      <c r="FX365">
        <v>70</v>
      </c>
      <c r="FY365">
        <v>10</v>
      </c>
      <c r="GA365" t="s">
        <v>0</v>
      </c>
      <c r="GD365">
        <v>0</v>
      </c>
      <c r="GF365">
        <v>885945411</v>
      </c>
      <c r="GG365">
        <v>2</v>
      </c>
      <c r="GH365">
        <v>1</v>
      </c>
      <c r="GI365">
        <v>-2</v>
      </c>
      <c r="GJ365">
        <v>0</v>
      </c>
      <c r="GK365">
        <f>ROUND(R365*(R12)/100,2)</f>
        <v>0</v>
      </c>
      <c r="GL365">
        <f t="shared" si="241"/>
        <v>0</v>
      </c>
      <c r="GM365">
        <f t="shared" si="242"/>
        <v>76252.600000000006</v>
      </c>
      <c r="GN365">
        <f t="shared" si="243"/>
        <v>0</v>
      </c>
      <c r="GO365">
        <f t="shared" si="244"/>
        <v>0</v>
      </c>
      <c r="GP365">
        <f t="shared" si="245"/>
        <v>76252.600000000006</v>
      </c>
      <c r="GT365">
        <v>0</v>
      </c>
      <c r="GU365">
        <v>1</v>
      </c>
      <c r="GV365">
        <v>0</v>
      </c>
      <c r="GW365">
        <v>0</v>
      </c>
      <c r="GX365">
        <f t="shared" si="246"/>
        <v>0</v>
      </c>
    </row>
    <row r="366" spans="1:206" x14ac:dyDescent="0.2">
      <c r="A366">
        <v>17</v>
      </c>
      <c r="B366">
        <v>1</v>
      </c>
      <c r="C366">
        <f>ROW(SmtRes!A218)</f>
        <v>218</v>
      </c>
      <c r="D366">
        <f>ROW(EtalonRes!A218)</f>
        <v>218</v>
      </c>
      <c r="E366" t="s">
        <v>46</v>
      </c>
      <c r="F366" t="s">
        <v>237</v>
      </c>
      <c r="G366" t="s">
        <v>238</v>
      </c>
      <c r="H366" t="s">
        <v>239</v>
      </c>
      <c r="I366">
        <f>ROUND(150/10,9)</f>
        <v>15</v>
      </c>
      <c r="J366">
        <v>0</v>
      </c>
      <c r="O366">
        <f t="shared" si="209"/>
        <v>12288.3</v>
      </c>
      <c r="P366">
        <f t="shared" si="210"/>
        <v>0</v>
      </c>
      <c r="Q366">
        <f t="shared" si="211"/>
        <v>4595.8500000000004</v>
      </c>
      <c r="R366">
        <f t="shared" si="212"/>
        <v>3307.2</v>
      </c>
      <c r="S366">
        <f t="shared" si="213"/>
        <v>7692.45</v>
      </c>
      <c r="T366">
        <f t="shared" si="214"/>
        <v>0</v>
      </c>
      <c r="U366">
        <f t="shared" si="215"/>
        <v>27.6</v>
      </c>
      <c r="V366">
        <f t="shared" si="216"/>
        <v>0</v>
      </c>
      <c r="W366">
        <f t="shared" si="217"/>
        <v>0</v>
      </c>
      <c r="X366">
        <f t="shared" si="218"/>
        <v>5384.72</v>
      </c>
      <c r="Y366">
        <f t="shared" si="219"/>
        <v>769.25</v>
      </c>
      <c r="AA366">
        <v>31140108</v>
      </c>
      <c r="AB366">
        <f t="shared" si="220"/>
        <v>819.22</v>
      </c>
      <c r="AC366">
        <f t="shared" si="221"/>
        <v>0</v>
      </c>
      <c r="AD366">
        <f t="shared" si="222"/>
        <v>306.39</v>
      </c>
      <c r="AE366">
        <f t="shared" si="223"/>
        <v>220.48</v>
      </c>
      <c r="AF366">
        <f t="shared" si="224"/>
        <v>512.83000000000004</v>
      </c>
      <c r="AG366">
        <f t="shared" si="225"/>
        <v>0</v>
      </c>
      <c r="AH366">
        <f t="shared" si="226"/>
        <v>1.84</v>
      </c>
      <c r="AI366">
        <f t="shared" si="227"/>
        <v>0</v>
      </c>
      <c r="AJ366">
        <f t="shared" si="228"/>
        <v>0</v>
      </c>
      <c r="AK366">
        <v>819.22</v>
      </c>
      <c r="AL366">
        <v>0</v>
      </c>
      <c r="AM366">
        <v>306.39</v>
      </c>
      <c r="AN366">
        <v>220.48</v>
      </c>
      <c r="AO366">
        <v>512.83000000000004</v>
      </c>
      <c r="AP366">
        <v>0</v>
      </c>
      <c r="AQ366">
        <v>1.84</v>
      </c>
      <c r="AR366">
        <v>0</v>
      </c>
      <c r="AS366">
        <v>0</v>
      </c>
      <c r="AT366">
        <v>70</v>
      </c>
      <c r="AU366">
        <v>10</v>
      </c>
      <c r="AV366">
        <v>1</v>
      </c>
      <c r="AW366">
        <v>1</v>
      </c>
      <c r="AZ366">
        <v>1</v>
      </c>
      <c r="BA366">
        <v>1</v>
      </c>
      <c r="BB366">
        <v>1</v>
      </c>
      <c r="BC366">
        <v>1</v>
      </c>
      <c r="BD366" t="s">
        <v>0</v>
      </c>
      <c r="BE366" t="s">
        <v>0</v>
      </c>
      <c r="BF366" t="s">
        <v>0</v>
      </c>
      <c r="BG366" t="s">
        <v>0</v>
      </c>
      <c r="BH366">
        <v>0</v>
      </c>
      <c r="BI366">
        <v>4</v>
      </c>
      <c r="BJ366" t="s">
        <v>240</v>
      </c>
      <c r="BM366">
        <v>0</v>
      </c>
      <c r="BN366">
        <v>0</v>
      </c>
      <c r="BO366" t="s">
        <v>0</v>
      </c>
      <c r="BP366">
        <v>0</v>
      </c>
      <c r="BQ366">
        <v>1</v>
      </c>
      <c r="BR366">
        <v>0</v>
      </c>
      <c r="BS366">
        <v>1</v>
      </c>
      <c r="BT366">
        <v>1</v>
      </c>
      <c r="BU366">
        <v>1</v>
      </c>
      <c r="BV366">
        <v>1</v>
      </c>
      <c r="BW366">
        <v>1</v>
      </c>
      <c r="BX366">
        <v>1</v>
      </c>
      <c r="BY366" t="s">
        <v>0</v>
      </c>
      <c r="BZ366">
        <v>70</v>
      </c>
      <c r="CA366">
        <v>10</v>
      </c>
      <c r="CF366">
        <v>0</v>
      </c>
      <c r="CG366">
        <v>0</v>
      </c>
      <c r="CM366">
        <v>0</v>
      </c>
      <c r="CN366" t="s">
        <v>0</v>
      </c>
      <c r="CO366">
        <v>0</v>
      </c>
      <c r="CP366">
        <f t="shared" si="229"/>
        <v>12288.3</v>
      </c>
      <c r="CQ366">
        <f t="shared" si="230"/>
        <v>0</v>
      </c>
      <c r="CR366">
        <f t="shared" si="231"/>
        <v>306.39</v>
      </c>
      <c r="CS366">
        <f t="shared" si="232"/>
        <v>220.48</v>
      </c>
      <c r="CT366">
        <f t="shared" si="233"/>
        <v>512.83000000000004</v>
      </c>
      <c r="CU366">
        <f t="shared" si="234"/>
        <v>0</v>
      </c>
      <c r="CV366">
        <f t="shared" si="235"/>
        <v>1.84</v>
      </c>
      <c r="CW366">
        <f t="shared" si="236"/>
        <v>0</v>
      </c>
      <c r="CX366">
        <f t="shared" si="237"/>
        <v>0</v>
      </c>
      <c r="CY366">
        <f t="shared" si="238"/>
        <v>5384.7150000000001</v>
      </c>
      <c r="CZ366">
        <f t="shared" si="239"/>
        <v>769.245</v>
      </c>
      <c r="DC366" t="s">
        <v>0</v>
      </c>
      <c r="DD366" t="s">
        <v>0</v>
      </c>
      <c r="DE366" t="s">
        <v>0</v>
      </c>
      <c r="DF366" t="s">
        <v>0</v>
      </c>
      <c r="DG366" t="s">
        <v>0</v>
      </c>
      <c r="DH366" t="s">
        <v>0</v>
      </c>
      <c r="DI366" t="s">
        <v>0</v>
      </c>
      <c r="DJ366" t="s">
        <v>0</v>
      </c>
      <c r="DK366" t="s">
        <v>0</v>
      </c>
      <c r="DL366" t="s">
        <v>0</v>
      </c>
      <c r="DM366" t="s">
        <v>0</v>
      </c>
      <c r="DN366">
        <v>0</v>
      </c>
      <c r="DO366">
        <v>0</v>
      </c>
      <c r="DP366">
        <v>1</v>
      </c>
      <c r="DQ366">
        <v>1</v>
      </c>
      <c r="DU366">
        <v>1003</v>
      </c>
      <c r="DV366" t="s">
        <v>239</v>
      </c>
      <c r="DW366" t="s">
        <v>239</v>
      </c>
      <c r="DX366">
        <v>10</v>
      </c>
      <c r="EE366">
        <v>30895129</v>
      </c>
      <c r="EF366">
        <v>1</v>
      </c>
      <c r="EG366" t="s">
        <v>18</v>
      </c>
      <c r="EH366">
        <v>0</v>
      </c>
      <c r="EI366" t="s">
        <v>0</v>
      </c>
      <c r="EJ366">
        <v>4</v>
      </c>
      <c r="EK366">
        <v>0</v>
      </c>
      <c r="EL366" t="s">
        <v>19</v>
      </c>
      <c r="EM366" t="s">
        <v>20</v>
      </c>
      <c r="EO366" t="s">
        <v>0</v>
      </c>
      <c r="EQ366">
        <v>0</v>
      </c>
      <c r="ER366">
        <v>819.22</v>
      </c>
      <c r="ES366">
        <v>0</v>
      </c>
      <c r="ET366">
        <v>306.39</v>
      </c>
      <c r="EU366">
        <v>220.48</v>
      </c>
      <c r="EV366">
        <v>512.83000000000004</v>
      </c>
      <c r="EW366">
        <v>1.84</v>
      </c>
      <c r="EX366">
        <v>0</v>
      </c>
      <c r="EY366">
        <v>0</v>
      </c>
      <c r="FQ366">
        <v>0</v>
      </c>
      <c r="FR366">
        <f t="shared" si="240"/>
        <v>0</v>
      </c>
      <c r="FS366">
        <v>0</v>
      </c>
      <c r="FX366">
        <v>70</v>
      </c>
      <c r="FY366">
        <v>10</v>
      </c>
      <c r="GA366" t="s">
        <v>0</v>
      </c>
      <c r="GD366">
        <v>0</v>
      </c>
      <c r="GF366">
        <v>-580221804</v>
      </c>
      <c r="GG366">
        <v>2</v>
      </c>
      <c r="GH366">
        <v>1</v>
      </c>
      <c r="GI366">
        <v>-2</v>
      </c>
      <c r="GJ366">
        <v>0</v>
      </c>
      <c r="GK366">
        <f>ROUND(R366*(R12)/100,2)</f>
        <v>3571.78</v>
      </c>
      <c r="GL366">
        <f t="shared" si="241"/>
        <v>0</v>
      </c>
      <c r="GM366">
        <f t="shared" si="242"/>
        <v>22014.05</v>
      </c>
      <c r="GN366">
        <f t="shared" si="243"/>
        <v>0</v>
      </c>
      <c r="GO366">
        <f t="shared" si="244"/>
        <v>0</v>
      </c>
      <c r="GP366">
        <f t="shared" si="245"/>
        <v>22014.05</v>
      </c>
      <c r="GT366">
        <v>0</v>
      </c>
      <c r="GU366">
        <v>1</v>
      </c>
      <c r="GV366">
        <v>0</v>
      </c>
      <c r="GW366">
        <v>0</v>
      </c>
      <c r="GX366">
        <f t="shared" si="246"/>
        <v>0</v>
      </c>
    </row>
    <row r="368" spans="1:206" x14ac:dyDescent="0.2">
      <c r="A368" s="2">
        <v>51</v>
      </c>
      <c r="B368" s="2">
        <f>B354</f>
        <v>1</v>
      </c>
      <c r="C368" s="2">
        <f>A354</f>
        <v>5</v>
      </c>
      <c r="D368" s="2">
        <f>ROW(A354)</f>
        <v>354</v>
      </c>
      <c r="E368" s="2"/>
      <c r="F368" s="2" t="str">
        <f>IF(F354&lt;&gt;"",F354,"")</f>
        <v>Новый подраздел</v>
      </c>
      <c r="G368" s="2" t="str">
        <f>IF(G354&lt;&gt;"",G354,"")</f>
        <v>Ремонтные работы</v>
      </c>
      <c r="H368" s="2"/>
      <c r="I368" s="2"/>
      <c r="J368" s="2"/>
      <c r="K368" s="2"/>
      <c r="L368" s="2"/>
      <c r="M368" s="2"/>
      <c r="N368" s="2"/>
      <c r="O368" s="2">
        <f t="shared" ref="O368:T368" si="247">ROUND(AB368,2)</f>
        <v>326283.38</v>
      </c>
      <c r="P368" s="2">
        <f t="shared" si="247"/>
        <v>241927.4</v>
      </c>
      <c r="Q368" s="2">
        <f t="shared" si="247"/>
        <v>4792.72</v>
      </c>
      <c r="R368" s="2">
        <f t="shared" si="247"/>
        <v>3362.58</v>
      </c>
      <c r="S368" s="2">
        <f t="shared" si="247"/>
        <v>79563.259999999995</v>
      </c>
      <c r="T368" s="2">
        <f t="shared" si="247"/>
        <v>0</v>
      </c>
      <c r="U368" s="2">
        <f>AH368</f>
        <v>449.07840000000004</v>
      </c>
      <c r="V368" s="2">
        <f>AI368</f>
        <v>0</v>
      </c>
      <c r="W368" s="2">
        <f>ROUND(AJ368,2)</f>
        <v>0</v>
      </c>
      <c r="X368" s="2">
        <f>ROUND(AK368,2)</f>
        <v>55694.28</v>
      </c>
      <c r="Y368" s="2">
        <f>ROUND(AL368,2)</f>
        <v>7956.33</v>
      </c>
      <c r="Z368" s="2"/>
      <c r="AA368" s="2"/>
      <c r="AB368" s="2">
        <f>ROUND(SUMIF(AA358:AA366,"=31140108",O358:O366),2)</f>
        <v>326283.38</v>
      </c>
      <c r="AC368" s="2">
        <f>ROUND(SUMIF(AA358:AA366,"=31140108",P358:P366),2)</f>
        <v>241927.4</v>
      </c>
      <c r="AD368" s="2">
        <f>ROUND(SUMIF(AA358:AA366,"=31140108",Q358:Q366),2)</f>
        <v>4792.72</v>
      </c>
      <c r="AE368" s="2">
        <f>ROUND(SUMIF(AA358:AA366,"=31140108",R358:R366),2)</f>
        <v>3362.58</v>
      </c>
      <c r="AF368" s="2">
        <f>ROUND(SUMIF(AA358:AA366,"=31140108",S358:S366),2)</f>
        <v>79563.259999999995</v>
      </c>
      <c r="AG368" s="2">
        <f>ROUND(SUMIF(AA358:AA366,"=31140108",T358:T366),2)</f>
        <v>0</v>
      </c>
      <c r="AH368" s="2">
        <f>SUMIF(AA358:AA366,"=31140108",U358:U366)</f>
        <v>449.07840000000004</v>
      </c>
      <c r="AI368" s="2">
        <f>SUMIF(AA358:AA366,"=31140108",V358:V366)</f>
        <v>0</v>
      </c>
      <c r="AJ368" s="2">
        <f>ROUND(SUMIF(AA358:AA366,"=31140108",W358:W366),2)</f>
        <v>0</v>
      </c>
      <c r="AK368" s="2">
        <f>ROUND(SUMIF(AA358:AA366,"=31140108",X358:X366),2)</f>
        <v>55694.28</v>
      </c>
      <c r="AL368" s="2">
        <f>ROUND(SUMIF(AA358:AA366,"=31140108",Y358:Y366),2)</f>
        <v>7956.33</v>
      </c>
      <c r="AM368" s="2"/>
      <c r="AN368" s="2"/>
      <c r="AO368" s="2">
        <f t="shared" ref="AO368:AZ368" si="248">ROUND(BB368,2)</f>
        <v>0</v>
      </c>
      <c r="AP368" s="2">
        <f t="shared" si="248"/>
        <v>0</v>
      </c>
      <c r="AQ368" s="2">
        <f t="shared" si="248"/>
        <v>0</v>
      </c>
      <c r="AR368" s="2">
        <f t="shared" si="248"/>
        <v>393565.58</v>
      </c>
      <c r="AS368" s="2">
        <f t="shared" si="248"/>
        <v>0</v>
      </c>
      <c r="AT368" s="2">
        <f t="shared" si="248"/>
        <v>0</v>
      </c>
      <c r="AU368" s="2">
        <f t="shared" si="248"/>
        <v>393565.58</v>
      </c>
      <c r="AV368" s="2">
        <f t="shared" si="248"/>
        <v>241927.4</v>
      </c>
      <c r="AW368" s="2">
        <f t="shared" si="248"/>
        <v>241927.4</v>
      </c>
      <c r="AX368" s="2">
        <f t="shared" si="248"/>
        <v>0</v>
      </c>
      <c r="AY368" s="2">
        <f t="shared" si="248"/>
        <v>241927.4</v>
      </c>
      <c r="AZ368" s="2">
        <f t="shared" si="248"/>
        <v>0</v>
      </c>
      <c r="BA368" s="2"/>
      <c r="BB368" s="2">
        <f>ROUND(SUMIF(AA358:AA366,"=31140108",FQ358:FQ366),2)</f>
        <v>0</v>
      </c>
      <c r="BC368" s="2">
        <f>ROUND(SUMIF(AA358:AA366,"=31140108",FR358:FR366),2)</f>
        <v>0</v>
      </c>
      <c r="BD368" s="2">
        <f>ROUND(SUMIF(AA358:AA366,"=31140108",GL358:GL366),2)</f>
        <v>0</v>
      </c>
      <c r="BE368" s="2">
        <f>ROUND(SUMIF(AA358:AA366,"=31140108",GM358:GM366),2)</f>
        <v>393565.58</v>
      </c>
      <c r="BF368" s="2">
        <f>ROUND(SUMIF(AA358:AA366,"=31140108",GN358:GN366),2)</f>
        <v>0</v>
      </c>
      <c r="BG368" s="2">
        <f>ROUND(SUMIF(AA358:AA366,"=31140108",GO358:GO366),2)</f>
        <v>0</v>
      </c>
      <c r="BH368" s="2">
        <f>ROUND(SUMIF(AA358:AA366,"=31140108",GP358:GP366),2)</f>
        <v>393565.58</v>
      </c>
      <c r="BI368" s="2">
        <f>AC368-BB368</f>
        <v>241927.4</v>
      </c>
      <c r="BJ368" s="2">
        <f>AC368-BC368</f>
        <v>241927.4</v>
      </c>
      <c r="BK368" s="2">
        <f>BB368-BD368</f>
        <v>0</v>
      </c>
      <c r="BL368" s="2">
        <f>AC368-BB368-BC368+BD368</f>
        <v>241927.4</v>
      </c>
      <c r="BM368" s="2">
        <f>BC368-BD368</f>
        <v>0</v>
      </c>
      <c r="BN368" s="2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>
        <v>0</v>
      </c>
    </row>
    <row r="370" spans="1:16" x14ac:dyDescent="0.2">
      <c r="A370" s="4">
        <v>50</v>
      </c>
      <c r="B370" s="4">
        <v>0</v>
      </c>
      <c r="C370" s="4">
        <v>0</v>
      </c>
      <c r="D370" s="4">
        <v>1</v>
      </c>
      <c r="E370" s="4">
        <v>201</v>
      </c>
      <c r="F370" s="4">
        <f>ROUND(Source!O368,O370)</f>
        <v>326283.38</v>
      </c>
      <c r="G370" s="4" t="s">
        <v>107</v>
      </c>
      <c r="H370" s="4" t="s">
        <v>108</v>
      </c>
      <c r="I370" s="4"/>
      <c r="J370" s="4"/>
      <c r="K370" s="4">
        <v>201</v>
      </c>
      <c r="L370" s="4">
        <v>1</v>
      </c>
      <c r="M370" s="4">
        <v>3</v>
      </c>
      <c r="N370" s="4" t="s">
        <v>0</v>
      </c>
      <c r="O370" s="4">
        <v>2</v>
      </c>
      <c r="P370" s="4"/>
    </row>
    <row r="371" spans="1:16" x14ac:dyDescent="0.2">
      <c r="A371" s="4">
        <v>50</v>
      </c>
      <c r="B371" s="4">
        <v>0</v>
      </c>
      <c r="C371" s="4">
        <v>0</v>
      </c>
      <c r="D371" s="4">
        <v>1</v>
      </c>
      <c r="E371" s="4">
        <v>202</v>
      </c>
      <c r="F371" s="4">
        <f>ROUND(Source!P368,O371)</f>
        <v>241927.4</v>
      </c>
      <c r="G371" s="4" t="s">
        <v>109</v>
      </c>
      <c r="H371" s="4" t="s">
        <v>110</v>
      </c>
      <c r="I371" s="4"/>
      <c r="J371" s="4"/>
      <c r="K371" s="4">
        <v>202</v>
      </c>
      <c r="L371" s="4">
        <v>2</v>
      </c>
      <c r="M371" s="4">
        <v>3</v>
      </c>
      <c r="N371" s="4" t="s">
        <v>0</v>
      </c>
      <c r="O371" s="4">
        <v>2</v>
      </c>
      <c r="P371" s="4"/>
    </row>
    <row r="372" spans="1:16" x14ac:dyDescent="0.2">
      <c r="A372" s="4">
        <v>50</v>
      </c>
      <c r="B372" s="4">
        <v>0</v>
      </c>
      <c r="C372" s="4">
        <v>0</v>
      </c>
      <c r="D372" s="4">
        <v>1</v>
      </c>
      <c r="E372" s="4">
        <v>222</v>
      </c>
      <c r="F372" s="4">
        <f>ROUND(Source!AO368,O372)</f>
        <v>0</v>
      </c>
      <c r="G372" s="4" t="s">
        <v>111</v>
      </c>
      <c r="H372" s="4" t="s">
        <v>112</v>
      </c>
      <c r="I372" s="4"/>
      <c r="J372" s="4"/>
      <c r="K372" s="4">
        <v>222</v>
      </c>
      <c r="L372" s="4">
        <v>3</v>
      </c>
      <c r="M372" s="4">
        <v>3</v>
      </c>
      <c r="N372" s="4" t="s">
        <v>0</v>
      </c>
      <c r="O372" s="4">
        <v>2</v>
      </c>
      <c r="P372" s="4"/>
    </row>
    <row r="373" spans="1:16" x14ac:dyDescent="0.2">
      <c r="A373" s="4">
        <v>50</v>
      </c>
      <c r="B373" s="4">
        <v>0</v>
      </c>
      <c r="C373" s="4">
        <v>0</v>
      </c>
      <c r="D373" s="4">
        <v>1</v>
      </c>
      <c r="E373" s="4">
        <v>216</v>
      </c>
      <c r="F373" s="4">
        <f>ROUND(Source!AP368,O373)</f>
        <v>0</v>
      </c>
      <c r="G373" s="4" t="s">
        <v>113</v>
      </c>
      <c r="H373" s="4" t="s">
        <v>114</v>
      </c>
      <c r="I373" s="4"/>
      <c r="J373" s="4"/>
      <c r="K373" s="4">
        <v>216</v>
      </c>
      <c r="L373" s="4">
        <v>4</v>
      </c>
      <c r="M373" s="4">
        <v>3</v>
      </c>
      <c r="N373" s="4" t="s">
        <v>0</v>
      </c>
      <c r="O373" s="4">
        <v>2</v>
      </c>
      <c r="P373" s="4"/>
    </row>
    <row r="374" spans="1:16" x14ac:dyDescent="0.2">
      <c r="A374" s="4">
        <v>50</v>
      </c>
      <c r="B374" s="4">
        <v>0</v>
      </c>
      <c r="C374" s="4">
        <v>0</v>
      </c>
      <c r="D374" s="4">
        <v>1</v>
      </c>
      <c r="E374" s="4">
        <v>223</v>
      </c>
      <c r="F374" s="4">
        <f>ROUND(Source!AQ368,O374)</f>
        <v>0</v>
      </c>
      <c r="G374" s="4" t="s">
        <v>115</v>
      </c>
      <c r="H374" s="4" t="s">
        <v>116</v>
      </c>
      <c r="I374" s="4"/>
      <c r="J374" s="4"/>
      <c r="K374" s="4">
        <v>223</v>
      </c>
      <c r="L374" s="4">
        <v>5</v>
      </c>
      <c r="M374" s="4">
        <v>3</v>
      </c>
      <c r="N374" s="4" t="s">
        <v>0</v>
      </c>
      <c r="O374" s="4">
        <v>2</v>
      </c>
      <c r="P374" s="4"/>
    </row>
    <row r="375" spans="1:16" x14ac:dyDescent="0.2">
      <c r="A375" s="4">
        <v>50</v>
      </c>
      <c r="B375" s="4">
        <v>0</v>
      </c>
      <c r="C375" s="4">
        <v>0</v>
      </c>
      <c r="D375" s="4">
        <v>1</v>
      </c>
      <c r="E375" s="4">
        <v>203</v>
      </c>
      <c r="F375" s="4">
        <f>ROUND(Source!Q368,O375)</f>
        <v>4792.72</v>
      </c>
      <c r="G375" s="4" t="s">
        <v>117</v>
      </c>
      <c r="H375" s="4" t="s">
        <v>118</v>
      </c>
      <c r="I375" s="4"/>
      <c r="J375" s="4"/>
      <c r="K375" s="4">
        <v>203</v>
      </c>
      <c r="L375" s="4">
        <v>6</v>
      </c>
      <c r="M375" s="4">
        <v>3</v>
      </c>
      <c r="N375" s="4" t="s">
        <v>0</v>
      </c>
      <c r="O375" s="4">
        <v>2</v>
      </c>
      <c r="P375" s="4"/>
    </row>
    <row r="376" spans="1:16" x14ac:dyDescent="0.2">
      <c r="A376" s="4">
        <v>50</v>
      </c>
      <c r="B376" s="4">
        <v>0</v>
      </c>
      <c r="C376" s="4">
        <v>0</v>
      </c>
      <c r="D376" s="4">
        <v>1</v>
      </c>
      <c r="E376" s="4">
        <v>204</v>
      </c>
      <c r="F376" s="4">
        <f>ROUND(Source!R368,O376)</f>
        <v>3362.58</v>
      </c>
      <c r="G376" s="4" t="s">
        <v>119</v>
      </c>
      <c r="H376" s="4" t="s">
        <v>120</v>
      </c>
      <c r="I376" s="4"/>
      <c r="J376" s="4"/>
      <c r="K376" s="4">
        <v>204</v>
      </c>
      <c r="L376" s="4">
        <v>7</v>
      </c>
      <c r="M376" s="4">
        <v>3</v>
      </c>
      <c r="N376" s="4" t="s">
        <v>0</v>
      </c>
      <c r="O376" s="4">
        <v>2</v>
      </c>
      <c r="P376" s="4"/>
    </row>
    <row r="377" spans="1:16" x14ac:dyDescent="0.2">
      <c r="A377" s="4">
        <v>50</v>
      </c>
      <c r="B377" s="4">
        <v>0</v>
      </c>
      <c r="C377" s="4">
        <v>0</v>
      </c>
      <c r="D377" s="4">
        <v>1</v>
      </c>
      <c r="E377" s="4">
        <v>205</v>
      </c>
      <c r="F377" s="4">
        <f>ROUND(Source!S368,O377)</f>
        <v>79563.259999999995</v>
      </c>
      <c r="G377" s="4" t="s">
        <v>121</v>
      </c>
      <c r="H377" s="4" t="s">
        <v>122</v>
      </c>
      <c r="I377" s="4"/>
      <c r="J377" s="4"/>
      <c r="K377" s="4">
        <v>205</v>
      </c>
      <c r="L377" s="4">
        <v>8</v>
      </c>
      <c r="M377" s="4">
        <v>3</v>
      </c>
      <c r="N377" s="4" t="s">
        <v>0</v>
      </c>
      <c r="O377" s="4">
        <v>2</v>
      </c>
      <c r="P377" s="4"/>
    </row>
    <row r="378" spans="1:16" x14ac:dyDescent="0.2">
      <c r="A378" s="4">
        <v>50</v>
      </c>
      <c r="B378" s="4">
        <v>0</v>
      </c>
      <c r="C378" s="4">
        <v>0</v>
      </c>
      <c r="D378" s="4">
        <v>1</v>
      </c>
      <c r="E378" s="4">
        <v>214</v>
      </c>
      <c r="F378" s="4">
        <f>ROUND(Source!AS368,O378)</f>
        <v>0</v>
      </c>
      <c r="G378" s="4" t="s">
        <v>123</v>
      </c>
      <c r="H378" s="4" t="s">
        <v>124</v>
      </c>
      <c r="I378" s="4"/>
      <c r="J378" s="4"/>
      <c r="K378" s="4">
        <v>214</v>
      </c>
      <c r="L378" s="4">
        <v>9</v>
      </c>
      <c r="M378" s="4">
        <v>3</v>
      </c>
      <c r="N378" s="4" t="s">
        <v>0</v>
      </c>
      <c r="O378" s="4">
        <v>2</v>
      </c>
      <c r="P378" s="4"/>
    </row>
    <row r="379" spans="1:16" x14ac:dyDescent="0.2">
      <c r="A379" s="4">
        <v>50</v>
      </c>
      <c r="B379" s="4">
        <v>0</v>
      </c>
      <c r="C379" s="4">
        <v>0</v>
      </c>
      <c r="D379" s="4">
        <v>1</v>
      </c>
      <c r="E379" s="4">
        <v>215</v>
      </c>
      <c r="F379" s="4">
        <f>ROUND(Source!AT368,O379)</f>
        <v>0</v>
      </c>
      <c r="G379" s="4" t="s">
        <v>125</v>
      </c>
      <c r="H379" s="4" t="s">
        <v>126</v>
      </c>
      <c r="I379" s="4"/>
      <c r="J379" s="4"/>
      <c r="K379" s="4">
        <v>215</v>
      </c>
      <c r="L379" s="4">
        <v>10</v>
      </c>
      <c r="M379" s="4">
        <v>3</v>
      </c>
      <c r="N379" s="4" t="s">
        <v>0</v>
      </c>
      <c r="O379" s="4">
        <v>2</v>
      </c>
      <c r="P379" s="4"/>
    </row>
    <row r="380" spans="1:16" x14ac:dyDescent="0.2">
      <c r="A380" s="4">
        <v>50</v>
      </c>
      <c r="B380" s="4">
        <v>0</v>
      </c>
      <c r="C380" s="4">
        <v>0</v>
      </c>
      <c r="D380" s="4">
        <v>1</v>
      </c>
      <c r="E380" s="4">
        <v>217</v>
      </c>
      <c r="F380" s="4">
        <f>ROUND(Source!AU368,O380)</f>
        <v>393565.58</v>
      </c>
      <c r="G380" s="4" t="s">
        <v>127</v>
      </c>
      <c r="H380" s="4" t="s">
        <v>128</v>
      </c>
      <c r="I380" s="4"/>
      <c r="J380" s="4"/>
      <c r="K380" s="4">
        <v>217</v>
      </c>
      <c r="L380" s="4">
        <v>11</v>
      </c>
      <c r="M380" s="4">
        <v>3</v>
      </c>
      <c r="N380" s="4" t="s">
        <v>0</v>
      </c>
      <c r="O380" s="4">
        <v>2</v>
      </c>
      <c r="P380" s="4"/>
    </row>
    <row r="381" spans="1:16" x14ac:dyDescent="0.2">
      <c r="A381" s="4">
        <v>50</v>
      </c>
      <c r="B381" s="4">
        <v>0</v>
      </c>
      <c r="C381" s="4">
        <v>0</v>
      </c>
      <c r="D381" s="4">
        <v>1</v>
      </c>
      <c r="E381" s="4">
        <v>206</v>
      </c>
      <c r="F381" s="4">
        <f>ROUND(Source!T368,O381)</f>
        <v>0</v>
      </c>
      <c r="G381" s="4" t="s">
        <v>129</v>
      </c>
      <c r="H381" s="4" t="s">
        <v>130</v>
      </c>
      <c r="I381" s="4"/>
      <c r="J381" s="4"/>
      <c r="K381" s="4">
        <v>206</v>
      </c>
      <c r="L381" s="4">
        <v>12</v>
      </c>
      <c r="M381" s="4">
        <v>3</v>
      </c>
      <c r="N381" s="4" t="s">
        <v>0</v>
      </c>
      <c r="O381" s="4">
        <v>2</v>
      </c>
      <c r="P381" s="4"/>
    </row>
    <row r="382" spans="1:16" x14ac:dyDescent="0.2">
      <c r="A382" s="4">
        <v>50</v>
      </c>
      <c r="B382" s="4">
        <v>0</v>
      </c>
      <c r="C382" s="4">
        <v>0</v>
      </c>
      <c r="D382" s="4">
        <v>1</v>
      </c>
      <c r="E382" s="4">
        <v>207</v>
      </c>
      <c r="F382" s="4">
        <f>Source!U368</f>
        <v>449.07840000000004</v>
      </c>
      <c r="G382" s="4" t="s">
        <v>131</v>
      </c>
      <c r="H382" s="4" t="s">
        <v>132</v>
      </c>
      <c r="I382" s="4"/>
      <c r="J382" s="4"/>
      <c r="K382" s="4">
        <v>207</v>
      </c>
      <c r="L382" s="4">
        <v>13</v>
      </c>
      <c r="M382" s="4">
        <v>3</v>
      </c>
      <c r="N382" s="4" t="s">
        <v>0</v>
      </c>
      <c r="O382" s="4">
        <v>-1</v>
      </c>
      <c r="P382" s="4"/>
    </row>
    <row r="383" spans="1:16" x14ac:dyDescent="0.2">
      <c r="A383" s="4">
        <v>50</v>
      </c>
      <c r="B383" s="4">
        <v>0</v>
      </c>
      <c r="C383" s="4">
        <v>0</v>
      </c>
      <c r="D383" s="4">
        <v>1</v>
      </c>
      <c r="E383" s="4">
        <v>208</v>
      </c>
      <c r="F383" s="4">
        <f>Source!V368</f>
        <v>0</v>
      </c>
      <c r="G383" s="4" t="s">
        <v>133</v>
      </c>
      <c r="H383" s="4" t="s">
        <v>134</v>
      </c>
      <c r="I383" s="4"/>
      <c r="J383" s="4"/>
      <c r="K383" s="4">
        <v>208</v>
      </c>
      <c r="L383" s="4">
        <v>14</v>
      </c>
      <c r="M383" s="4">
        <v>3</v>
      </c>
      <c r="N383" s="4" t="s">
        <v>0</v>
      </c>
      <c r="O383" s="4">
        <v>-1</v>
      </c>
      <c r="P383" s="4"/>
    </row>
    <row r="384" spans="1:16" x14ac:dyDescent="0.2">
      <c r="A384" s="4">
        <v>50</v>
      </c>
      <c r="B384" s="4">
        <v>0</v>
      </c>
      <c r="C384" s="4">
        <v>0</v>
      </c>
      <c r="D384" s="4">
        <v>1</v>
      </c>
      <c r="E384" s="4">
        <v>209</v>
      </c>
      <c r="F384" s="4">
        <f>ROUND(Source!W368,O384)</f>
        <v>0</v>
      </c>
      <c r="G384" s="4" t="s">
        <v>135</v>
      </c>
      <c r="H384" s="4" t="s">
        <v>136</v>
      </c>
      <c r="I384" s="4"/>
      <c r="J384" s="4"/>
      <c r="K384" s="4">
        <v>209</v>
      </c>
      <c r="L384" s="4">
        <v>15</v>
      </c>
      <c r="M384" s="4">
        <v>3</v>
      </c>
      <c r="N384" s="4" t="s">
        <v>0</v>
      </c>
      <c r="O384" s="4">
        <v>2</v>
      </c>
      <c r="P384" s="4"/>
    </row>
    <row r="385" spans="1:118" x14ac:dyDescent="0.2">
      <c r="A385" s="4">
        <v>50</v>
      </c>
      <c r="B385" s="4">
        <v>0</v>
      </c>
      <c r="C385" s="4">
        <v>0</v>
      </c>
      <c r="D385" s="4">
        <v>1</v>
      </c>
      <c r="E385" s="4">
        <v>210</v>
      </c>
      <c r="F385" s="4">
        <f>ROUND(Source!X368,O385)</f>
        <v>55694.28</v>
      </c>
      <c r="G385" s="4" t="s">
        <v>137</v>
      </c>
      <c r="H385" s="4" t="s">
        <v>138</v>
      </c>
      <c r="I385" s="4"/>
      <c r="J385" s="4"/>
      <c r="K385" s="4">
        <v>210</v>
      </c>
      <c r="L385" s="4">
        <v>16</v>
      </c>
      <c r="M385" s="4">
        <v>3</v>
      </c>
      <c r="N385" s="4" t="s">
        <v>0</v>
      </c>
      <c r="O385" s="4">
        <v>2</v>
      </c>
      <c r="P385" s="4"/>
    </row>
    <row r="386" spans="1:118" x14ac:dyDescent="0.2">
      <c r="A386" s="4">
        <v>50</v>
      </c>
      <c r="B386" s="4">
        <v>0</v>
      </c>
      <c r="C386" s="4">
        <v>0</v>
      </c>
      <c r="D386" s="4">
        <v>1</v>
      </c>
      <c r="E386" s="4">
        <v>211</v>
      </c>
      <c r="F386" s="4">
        <f>ROUND(Source!Y368,O386)</f>
        <v>7956.33</v>
      </c>
      <c r="G386" s="4" t="s">
        <v>139</v>
      </c>
      <c r="H386" s="4" t="s">
        <v>140</v>
      </c>
      <c r="I386" s="4"/>
      <c r="J386" s="4"/>
      <c r="K386" s="4">
        <v>211</v>
      </c>
      <c r="L386" s="4">
        <v>17</v>
      </c>
      <c r="M386" s="4">
        <v>3</v>
      </c>
      <c r="N386" s="4" t="s">
        <v>0</v>
      </c>
      <c r="O386" s="4">
        <v>2</v>
      </c>
      <c r="P386" s="4"/>
    </row>
    <row r="387" spans="1:118" x14ac:dyDescent="0.2">
      <c r="A387" s="4">
        <v>50</v>
      </c>
      <c r="B387" s="4">
        <v>0</v>
      </c>
      <c r="C387" s="4">
        <v>0</v>
      </c>
      <c r="D387" s="4">
        <v>1</v>
      </c>
      <c r="E387" s="4">
        <v>224</v>
      </c>
      <c r="F387" s="4">
        <f>ROUND(Source!AR368,O387)</f>
        <v>393565.58</v>
      </c>
      <c r="G387" s="4" t="s">
        <v>141</v>
      </c>
      <c r="H387" s="4" t="s">
        <v>142</v>
      </c>
      <c r="I387" s="4"/>
      <c r="J387" s="4"/>
      <c r="K387" s="4">
        <v>224</v>
      </c>
      <c r="L387" s="4">
        <v>18</v>
      </c>
      <c r="M387" s="4">
        <v>3</v>
      </c>
      <c r="N387" s="4" t="s">
        <v>0</v>
      </c>
      <c r="O387" s="4">
        <v>2</v>
      </c>
      <c r="P387" s="4"/>
    </row>
    <row r="389" spans="1:118" x14ac:dyDescent="0.2">
      <c r="A389" s="2">
        <v>51</v>
      </c>
      <c r="B389" s="2">
        <f>B321</f>
        <v>1</v>
      </c>
      <c r="C389" s="2">
        <f>A321</f>
        <v>4</v>
      </c>
      <c r="D389" s="2">
        <f>ROW(A321)</f>
        <v>321</v>
      </c>
      <c r="E389" s="2"/>
      <c r="F389" s="2" t="str">
        <f>IF(F321&lt;&gt;"",F321,"")</f>
        <v>Новый раздел</v>
      </c>
      <c r="G389" s="2" t="str">
        <f>IF(G321&lt;&gt;"",G321,"")</f>
        <v>Кровля</v>
      </c>
      <c r="H389" s="2"/>
      <c r="I389" s="2"/>
      <c r="J389" s="2"/>
      <c r="K389" s="2"/>
      <c r="L389" s="2"/>
      <c r="M389" s="2"/>
      <c r="N389" s="2"/>
      <c r="O389" s="2">
        <f t="shared" ref="O389:T389" si="249">ROUND(O333+O368+AB389,2)</f>
        <v>337539.66</v>
      </c>
      <c r="P389" s="2">
        <f t="shared" si="249"/>
        <v>241927.4</v>
      </c>
      <c r="Q389" s="2">
        <f t="shared" si="249"/>
        <v>4792.72</v>
      </c>
      <c r="R389" s="2">
        <f t="shared" si="249"/>
        <v>3362.58</v>
      </c>
      <c r="S389" s="2">
        <f t="shared" si="249"/>
        <v>90819.54</v>
      </c>
      <c r="T389" s="2">
        <f t="shared" si="249"/>
        <v>0</v>
      </c>
      <c r="U389" s="2">
        <f>U333+U368+AH389</f>
        <v>520.18780000000004</v>
      </c>
      <c r="V389" s="2">
        <f>V333+V368+AI389</f>
        <v>0</v>
      </c>
      <c r="W389" s="2">
        <f>ROUND(W333+W368+AJ389,2)</f>
        <v>0</v>
      </c>
      <c r="X389" s="2">
        <f>ROUND(X333+X368+AK389,2)</f>
        <v>63573.68</v>
      </c>
      <c r="Y389" s="2">
        <f>ROUND(Y333+Y368+AL389,2)</f>
        <v>9081.9500000000007</v>
      </c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>
        <f t="shared" ref="AO389:AZ389" si="250">ROUND(AO333+AO368+BB389,2)</f>
        <v>0</v>
      </c>
      <c r="AP389" s="2">
        <f t="shared" si="250"/>
        <v>0</v>
      </c>
      <c r="AQ389" s="2">
        <f t="shared" si="250"/>
        <v>0</v>
      </c>
      <c r="AR389" s="2">
        <f t="shared" si="250"/>
        <v>413826.88</v>
      </c>
      <c r="AS389" s="2">
        <f t="shared" si="250"/>
        <v>0</v>
      </c>
      <c r="AT389" s="2">
        <f t="shared" si="250"/>
        <v>0</v>
      </c>
      <c r="AU389" s="2">
        <f t="shared" si="250"/>
        <v>413826.88</v>
      </c>
      <c r="AV389" s="2">
        <f t="shared" si="250"/>
        <v>241927.4</v>
      </c>
      <c r="AW389" s="2">
        <f t="shared" si="250"/>
        <v>241927.4</v>
      </c>
      <c r="AX389" s="2">
        <f t="shared" si="250"/>
        <v>0</v>
      </c>
      <c r="AY389" s="2">
        <f t="shared" si="250"/>
        <v>241927.4</v>
      </c>
      <c r="AZ389" s="2">
        <f t="shared" si="250"/>
        <v>0</v>
      </c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>
        <v>0</v>
      </c>
    </row>
    <row r="391" spans="1:118" x14ac:dyDescent="0.2">
      <c r="A391" s="4">
        <v>50</v>
      </c>
      <c r="B391" s="4">
        <v>0</v>
      </c>
      <c r="C391" s="4">
        <v>0</v>
      </c>
      <c r="D391" s="4">
        <v>1</v>
      </c>
      <c r="E391" s="4">
        <v>201</v>
      </c>
      <c r="F391" s="4">
        <f>ROUND(Source!O389,O391)</f>
        <v>337539.66</v>
      </c>
      <c r="G391" s="4" t="s">
        <v>107</v>
      </c>
      <c r="H391" s="4" t="s">
        <v>108</v>
      </c>
      <c r="I391" s="4"/>
      <c r="J391" s="4"/>
      <c r="K391" s="4">
        <v>201</v>
      </c>
      <c r="L391" s="4">
        <v>1</v>
      </c>
      <c r="M391" s="4">
        <v>3</v>
      </c>
      <c r="N391" s="4" t="s">
        <v>0</v>
      </c>
      <c r="O391" s="4">
        <v>2</v>
      </c>
      <c r="P391" s="4"/>
    </row>
    <row r="392" spans="1:118" x14ac:dyDescent="0.2">
      <c r="A392" s="4">
        <v>50</v>
      </c>
      <c r="B392" s="4">
        <v>0</v>
      </c>
      <c r="C392" s="4">
        <v>0</v>
      </c>
      <c r="D392" s="4">
        <v>1</v>
      </c>
      <c r="E392" s="4">
        <v>202</v>
      </c>
      <c r="F392" s="4">
        <f>ROUND(Source!P389,O392)</f>
        <v>241927.4</v>
      </c>
      <c r="G392" s="4" t="s">
        <v>109</v>
      </c>
      <c r="H392" s="4" t="s">
        <v>110</v>
      </c>
      <c r="I392" s="4"/>
      <c r="J392" s="4"/>
      <c r="K392" s="4">
        <v>202</v>
      </c>
      <c r="L392" s="4">
        <v>2</v>
      </c>
      <c r="M392" s="4">
        <v>3</v>
      </c>
      <c r="N392" s="4" t="s">
        <v>0</v>
      </c>
      <c r="O392" s="4">
        <v>2</v>
      </c>
      <c r="P392" s="4"/>
    </row>
    <row r="393" spans="1:118" x14ac:dyDescent="0.2">
      <c r="A393" s="4">
        <v>50</v>
      </c>
      <c r="B393" s="4">
        <v>0</v>
      </c>
      <c r="C393" s="4">
        <v>0</v>
      </c>
      <c r="D393" s="4">
        <v>1</v>
      </c>
      <c r="E393" s="4">
        <v>222</v>
      </c>
      <c r="F393" s="4">
        <f>ROUND(Source!AO389,O393)</f>
        <v>0</v>
      </c>
      <c r="G393" s="4" t="s">
        <v>111</v>
      </c>
      <c r="H393" s="4" t="s">
        <v>112</v>
      </c>
      <c r="I393" s="4"/>
      <c r="J393" s="4"/>
      <c r="K393" s="4">
        <v>222</v>
      </c>
      <c r="L393" s="4">
        <v>3</v>
      </c>
      <c r="M393" s="4">
        <v>3</v>
      </c>
      <c r="N393" s="4" t="s">
        <v>0</v>
      </c>
      <c r="O393" s="4">
        <v>2</v>
      </c>
      <c r="P393" s="4"/>
    </row>
    <row r="394" spans="1:118" x14ac:dyDescent="0.2">
      <c r="A394" s="4">
        <v>50</v>
      </c>
      <c r="B394" s="4">
        <v>0</v>
      </c>
      <c r="C394" s="4">
        <v>0</v>
      </c>
      <c r="D394" s="4">
        <v>1</v>
      </c>
      <c r="E394" s="4">
        <v>216</v>
      </c>
      <c r="F394" s="4">
        <f>ROUND(Source!AP389,O394)</f>
        <v>0</v>
      </c>
      <c r="G394" s="4" t="s">
        <v>113</v>
      </c>
      <c r="H394" s="4" t="s">
        <v>114</v>
      </c>
      <c r="I394" s="4"/>
      <c r="J394" s="4"/>
      <c r="K394" s="4">
        <v>216</v>
      </c>
      <c r="L394" s="4">
        <v>4</v>
      </c>
      <c r="M394" s="4">
        <v>3</v>
      </c>
      <c r="N394" s="4" t="s">
        <v>0</v>
      </c>
      <c r="O394" s="4">
        <v>2</v>
      </c>
      <c r="P394" s="4"/>
    </row>
    <row r="395" spans="1:118" x14ac:dyDescent="0.2">
      <c r="A395" s="4">
        <v>50</v>
      </c>
      <c r="B395" s="4">
        <v>0</v>
      </c>
      <c r="C395" s="4">
        <v>0</v>
      </c>
      <c r="D395" s="4">
        <v>1</v>
      </c>
      <c r="E395" s="4">
        <v>223</v>
      </c>
      <c r="F395" s="4">
        <f>ROUND(Source!AQ389,O395)</f>
        <v>0</v>
      </c>
      <c r="G395" s="4" t="s">
        <v>115</v>
      </c>
      <c r="H395" s="4" t="s">
        <v>116</v>
      </c>
      <c r="I395" s="4"/>
      <c r="J395" s="4"/>
      <c r="K395" s="4">
        <v>223</v>
      </c>
      <c r="L395" s="4">
        <v>5</v>
      </c>
      <c r="M395" s="4">
        <v>3</v>
      </c>
      <c r="N395" s="4" t="s">
        <v>0</v>
      </c>
      <c r="O395" s="4">
        <v>2</v>
      </c>
      <c r="P395" s="4"/>
    </row>
    <row r="396" spans="1:118" x14ac:dyDescent="0.2">
      <c r="A396" s="4">
        <v>50</v>
      </c>
      <c r="B396" s="4">
        <v>0</v>
      </c>
      <c r="C396" s="4">
        <v>0</v>
      </c>
      <c r="D396" s="4">
        <v>1</v>
      </c>
      <c r="E396" s="4">
        <v>203</v>
      </c>
      <c r="F396" s="4">
        <f>ROUND(Source!Q389,O396)</f>
        <v>4792.72</v>
      </c>
      <c r="G396" s="4" t="s">
        <v>117</v>
      </c>
      <c r="H396" s="4" t="s">
        <v>118</v>
      </c>
      <c r="I396" s="4"/>
      <c r="J396" s="4"/>
      <c r="K396" s="4">
        <v>203</v>
      </c>
      <c r="L396" s="4">
        <v>6</v>
      </c>
      <c r="M396" s="4">
        <v>3</v>
      </c>
      <c r="N396" s="4" t="s">
        <v>0</v>
      </c>
      <c r="O396" s="4">
        <v>2</v>
      </c>
      <c r="P396" s="4"/>
    </row>
    <row r="397" spans="1:118" x14ac:dyDescent="0.2">
      <c r="A397" s="4">
        <v>50</v>
      </c>
      <c r="B397" s="4">
        <v>0</v>
      </c>
      <c r="C397" s="4">
        <v>0</v>
      </c>
      <c r="D397" s="4">
        <v>1</v>
      </c>
      <c r="E397" s="4">
        <v>204</v>
      </c>
      <c r="F397" s="4">
        <f>ROUND(Source!R389,O397)</f>
        <v>3362.58</v>
      </c>
      <c r="G397" s="4" t="s">
        <v>119</v>
      </c>
      <c r="H397" s="4" t="s">
        <v>120</v>
      </c>
      <c r="I397" s="4"/>
      <c r="J397" s="4"/>
      <c r="K397" s="4">
        <v>204</v>
      </c>
      <c r="L397" s="4">
        <v>7</v>
      </c>
      <c r="M397" s="4">
        <v>3</v>
      </c>
      <c r="N397" s="4" t="s">
        <v>0</v>
      </c>
      <c r="O397" s="4">
        <v>2</v>
      </c>
      <c r="P397" s="4"/>
    </row>
    <row r="398" spans="1:118" x14ac:dyDescent="0.2">
      <c r="A398" s="4">
        <v>50</v>
      </c>
      <c r="B398" s="4">
        <v>0</v>
      </c>
      <c r="C398" s="4">
        <v>0</v>
      </c>
      <c r="D398" s="4">
        <v>1</v>
      </c>
      <c r="E398" s="4">
        <v>205</v>
      </c>
      <c r="F398" s="4">
        <f>ROUND(Source!S389,O398)</f>
        <v>90819.54</v>
      </c>
      <c r="G398" s="4" t="s">
        <v>121</v>
      </c>
      <c r="H398" s="4" t="s">
        <v>122</v>
      </c>
      <c r="I398" s="4"/>
      <c r="J398" s="4"/>
      <c r="K398" s="4">
        <v>205</v>
      </c>
      <c r="L398" s="4">
        <v>8</v>
      </c>
      <c r="M398" s="4">
        <v>3</v>
      </c>
      <c r="N398" s="4" t="s">
        <v>0</v>
      </c>
      <c r="O398" s="4">
        <v>2</v>
      </c>
      <c r="P398" s="4"/>
    </row>
    <row r="399" spans="1:118" x14ac:dyDescent="0.2">
      <c r="A399" s="4">
        <v>50</v>
      </c>
      <c r="B399" s="4">
        <v>0</v>
      </c>
      <c r="C399" s="4">
        <v>0</v>
      </c>
      <c r="D399" s="4">
        <v>1</v>
      </c>
      <c r="E399" s="4">
        <v>214</v>
      </c>
      <c r="F399" s="4">
        <f>ROUND(Source!AS389,O399)</f>
        <v>0</v>
      </c>
      <c r="G399" s="4" t="s">
        <v>123</v>
      </c>
      <c r="H399" s="4" t="s">
        <v>124</v>
      </c>
      <c r="I399" s="4"/>
      <c r="J399" s="4"/>
      <c r="K399" s="4">
        <v>214</v>
      </c>
      <c r="L399" s="4">
        <v>9</v>
      </c>
      <c r="M399" s="4">
        <v>3</v>
      </c>
      <c r="N399" s="4" t="s">
        <v>0</v>
      </c>
      <c r="O399" s="4">
        <v>2</v>
      </c>
      <c r="P399" s="4"/>
    </row>
    <row r="400" spans="1:118" x14ac:dyDescent="0.2">
      <c r="A400" s="4">
        <v>50</v>
      </c>
      <c r="B400" s="4">
        <v>0</v>
      </c>
      <c r="C400" s="4">
        <v>0</v>
      </c>
      <c r="D400" s="4">
        <v>1</v>
      </c>
      <c r="E400" s="4">
        <v>215</v>
      </c>
      <c r="F400" s="4">
        <f>ROUND(Source!AT389,O400)</f>
        <v>0</v>
      </c>
      <c r="G400" s="4" t="s">
        <v>125</v>
      </c>
      <c r="H400" s="4" t="s">
        <v>126</v>
      </c>
      <c r="I400" s="4"/>
      <c r="J400" s="4"/>
      <c r="K400" s="4">
        <v>215</v>
      </c>
      <c r="L400" s="4">
        <v>10</v>
      </c>
      <c r="M400" s="4">
        <v>3</v>
      </c>
      <c r="N400" s="4" t="s">
        <v>0</v>
      </c>
      <c r="O400" s="4">
        <v>2</v>
      </c>
      <c r="P400" s="4"/>
    </row>
    <row r="401" spans="1:118" x14ac:dyDescent="0.2">
      <c r="A401" s="4">
        <v>50</v>
      </c>
      <c r="B401" s="4">
        <v>0</v>
      </c>
      <c r="C401" s="4">
        <v>0</v>
      </c>
      <c r="D401" s="4">
        <v>1</v>
      </c>
      <c r="E401" s="4">
        <v>217</v>
      </c>
      <c r="F401" s="4">
        <f>ROUND(Source!AU389,O401)</f>
        <v>413826.88</v>
      </c>
      <c r="G401" s="4" t="s">
        <v>127</v>
      </c>
      <c r="H401" s="4" t="s">
        <v>128</v>
      </c>
      <c r="I401" s="4"/>
      <c r="J401" s="4"/>
      <c r="K401" s="4">
        <v>217</v>
      </c>
      <c r="L401" s="4">
        <v>11</v>
      </c>
      <c r="M401" s="4">
        <v>3</v>
      </c>
      <c r="N401" s="4" t="s">
        <v>0</v>
      </c>
      <c r="O401" s="4">
        <v>2</v>
      </c>
      <c r="P401" s="4"/>
    </row>
    <row r="402" spans="1:118" x14ac:dyDescent="0.2">
      <c r="A402" s="4">
        <v>50</v>
      </c>
      <c r="B402" s="4">
        <v>0</v>
      </c>
      <c r="C402" s="4">
        <v>0</v>
      </c>
      <c r="D402" s="4">
        <v>1</v>
      </c>
      <c r="E402" s="4">
        <v>206</v>
      </c>
      <c r="F402" s="4">
        <f>ROUND(Source!T389,O402)</f>
        <v>0</v>
      </c>
      <c r="G402" s="4" t="s">
        <v>129</v>
      </c>
      <c r="H402" s="4" t="s">
        <v>130</v>
      </c>
      <c r="I402" s="4"/>
      <c r="J402" s="4"/>
      <c r="K402" s="4">
        <v>206</v>
      </c>
      <c r="L402" s="4">
        <v>12</v>
      </c>
      <c r="M402" s="4">
        <v>3</v>
      </c>
      <c r="N402" s="4" t="s">
        <v>0</v>
      </c>
      <c r="O402" s="4">
        <v>2</v>
      </c>
      <c r="P402" s="4"/>
    </row>
    <row r="403" spans="1:118" x14ac:dyDescent="0.2">
      <c r="A403" s="4">
        <v>50</v>
      </c>
      <c r="B403" s="4">
        <v>0</v>
      </c>
      <c r="C403" s="4">
        <v>0</v>
      </c>
      <c r="D403" s="4">
        <v>1</v>
      </c>
      <c r="E403" s="4">
        <v>207</v>
      </c>
      <c r="F403" s="4">
        <f>Source!U389</f>
        <v>520.18780000000004</v>
      </c>
      <c r="G403" s="4" t="s">
        <v>131</v>
      </c>
      <c r="H403" s="4" t="s">
        <v>132</v>
      </c>
      <c r="I403" s="4"/>
      <c r="J403" s="4"/>
      <c r="K403" s="4">
        <v>207</v>
      </c>
      <c r="L403" s="4">
        <v>13</v>
      </c>
      <c r="M403" s="4">
        <v>3</v>
      </c>
      <c r="N403" s="4" t="s">
        <v>0</v>
      </c>
      <c r="O403" s="4">
        <v>-1</v>
      </c>
      <c r="P403" s="4"/>
    </row>
    <row r="404" spans="1:118" x14ac:dyDescent="0.2">
      <c r="A404" s="4">
        <v>50</v>
      </c>
      <c r="B404" s="4">
        <v>0</v>
      </c>
      <c r="C404" s="4">
        <v>0</v>
      </c>
      <c r="D404" s="4">
        <v>1</v>
      </c>
      <c r="E404" s="4">
        <v>208</v>
      </c>
      <c r="F404" s="4">
        <f>Source!V389</f>
        <v>0</v>
      </c>
      <c r="G404" s="4" t="s">
        <v>133</v>
      </c>
      <c r="H404" s="4" t="s">
        <v>134</v>
      </c>
      <c r="I404" s="4"/>
      <c r="J404" s="4"/>
      <c r="K404" s="4">
        <v>208</v>
      </c>
      <c r="L404" s="4">
        <v>14</v>
      </c>
      <c r="M404" s="4">
        <v>3</v>
      </c>
      <c r="N404" s="4" t="s">
        <v>0</v>
      </c>
      <c r="O404" s="4">
        <v>-1</v>
      </c>
      <c r="P404" s="4"/>
    </row>
    <row r="405" spans="1:118" x14ac:dyDescent="0.2">
      <c r="A405" s="4">
        <v>50</v>
      </c>
      <c r="B405" s="4">
        <v>0</v>
      </c>
      <c r="C405" s="4">
        <v>0</v>
      </c>
      <c r="D405" s="4">
        <v>1</v>
      </c>
      <c r="E405" s="4">
        <v>209</v>
      </c>
      <c r="F405" s="4">
        <f>ROUND(Source!W389,O405)</f>
        <v>0</v>
      </c>
      <c r="G405" s="4" t="s">
        <v>135</v>
      </c>
      <c r="H405" s="4" t="s">
        <v>136</v>
      </c>
      <c r="I405" s="4"/>
      <c r="J405" s="4"/>
      <c r="K405" s="4">
        <v>209</v>
      </c>
      <c r="L405" s="4">
        <v>15</v>
      </c>
      <c r="M405" s="4">
        <v>3</v>
      </c>
      <c r="N405" s="4" t="s">
        <v>0</v>
      </c>
      <c r="O405" s="4">
        <v>2</v>
      </c>
      <c r="P405" s="4"/>
    </row>
    <row r="406" spans="1:118" x14ac:dyDescent="0.2">
      <c r="A406" s="4">
        <v>50</v>
      </c>
      <c r="B406" s="4">
        <v>0</v>
      </c>
      <c r="C406" s="4">
        <v>0</v>
      </c>
      <c r="D406" s="4">
        <v>1</v>
      </c>
      <c r="E406" s="4">
        <v>210</v>
      </c>
      <c r="F406" s="4">
        <f>ROUND(Source!X389,O406)</f>
        <v>63573.68</v>
      </c>
      <c r="G406" s="4" t="s">
        <v>137</v>
      </c>
      <c r="H406" s="4" t="s">
        <v>138</v>
      </c>
      <c r="I406" s="4"/>
      <c r="J406" s="4"/>
      <c r="K406" s="4">
        <v>210</v>
      </c>
      <c r="L406" s="4">
        <v>16</v>
      </c>
      <c r="M406" s="4">
        <v>3</v>
      </c>
      <c r="N406" s="4" t="s">
        <v>0</v>
      </c>
      <c r="O406" s="4">
        <v>2</v>
      </c>
      <c r="P406" s="4"/>
    </row>
    <row r="407" spans="1:118" x14ac:dyDescent="0.2">
      <c r="A407" s="4">
        <v>50</v>
      </c>
      <c r="B407" s="4">
        <v>0</v>
      </c>
      <c r="C407" s="4">
        <v>0</v>
      </c>
      <c r="D407" s="4">
        <v>1</v>
      </c>
      <c r="E407" s="4">
        <v>211</v>
      </c>
      <c r="F407" s="4">
        <f>ROUND(Source!Y389,O407)</f>
        <v>9081.9500000000007</v>
      </c>
      <c r="G407" s="4" t="s">
        <v>139</v>
      </c>
      <c r="H407" s="4" t="s">
        <v>140</v>
      </c>
      <c r="I407" s="4"/>
      <c r="J407" s="4"/>
      <c r="K407" s="4">
        <v>211</v>
      </c>
      <c r="L407" s="4">
        <v>17</v>
      </c>
      <c r="M407" s="4">
        <v>3</v>
      </c>
      <c r="N407" s="4" t="s">
        <v>0</v>
      </c>
      <c r="O407" s="4">
        <v>2</v>
      </c>
      <c r="P407" s="4"/>
    </row>
    <row r="408" spans="1:118" x14ac:dyDescent="0.2">
      <c r="A408" s="4">
        <v>50</v>
      </c>
      <c r="B408" s="4">
        <v>0</v>
      </c>
      <c r="C408" s="4">
        <v>0</v>
      </c>
      <c r="D408" s="4">
        <v>1</v>
      </c>
      <c r="E408" s="4">
        <v>224</v>
      </c>
      <c r="F408" s="4">
        <f>ROUND(Source!AR389,O408)</f>
        <v>413826.88</v>
      </c>
      <c r="G408" s="4" t="s">
        <v>141</v>
      </c>
      <c r="H408" s="4" t="s">
        <v>142</v>
      </c>
      <c r="I408" s="4"/>
      <c r="J408" s="4"/>
      <c r="K408" s="4">
        <v>224</v>
      </c>
      <c r="L408" s="4">
        <v>18</v>
      </c>
      <c r="M408" s="4">
        <v>3</v>
      </c>
      <c r="N408" s="4" t="s">
        <v>0</v>
      </c>
      <c r="O408" s="4">
        <v>2</v>
      </c>
      <c r="P408" s="4"/>
    </row>
    <row r="410" spans="1:118" x14ac:dyDescent="0.2">
      <c r="A410" s="1">
        <v>4</v>
      </c>
      <c r="B410" s="1">
        <v>1</v>
      </c>
      <c r="C410" s="1"/>
      <c r="D410" s="1">
        <f>ROW(A477)</f>
        <v>477</v>
      </c>
      <c r="E410" s="1"/>
      <c r="F410" s="1" t="s">
        <v>9</v>
      </c>
      <c r="G410" s="1" t="s">
        <v>241</v>
      </c>
      <c r="H410" s="1" t="s">
        <v>0</v>
      </c>
      <c r="I410" s="1">
        <v>0</v>
      </c>
      <c r="J410" s="1"/>
      <c r="K410" s="1">
        <v>0</v>
      </c>
      <c r="L410" s="1"/>
      <c r="M410" s="1"/>
      <c r="N410" s="1"/>
      <c r="O410" s="1"/>
      <c r="P410" s="1"/>
      <c r="Q410" s="1"/>
      <c r="R410" s="1"/>
      <c r="S410" s="1"/>
      <c r="T410" s="1"/>
      <c r="U410" s="1" t="s">
        <v>0</v>
      </c>
      <c r="V410" s="1">
        <v>0</v>
      </c>
      <c r="W410" s="1"/>
      <c r="X410" s="1"/>
      <c r="Y410" s="1"/>
      <c r="Z410" s="1"/>
      <c r="AA410" s="1"/>
      <c r="AB410" s="1" t="s">
        <v>0</v>
      </c>
      <c r="AC410" s="1" t="s">
        <v>0</v>
      </c>
      <c r="AD410" s="1" t="s">
        <v>0</v>
      </c>
      <c r="AE410" s="1" t="s">
        <v>0</v>
      </c>
      <c r="AF410" s="1" t="s">
        <v>0</v>
      </c>
      <c r="AG410" s="1" t="s">
        <v>0</v>
      </c>
      <c r="AH410" s="1"/>
      <c r="AI410" s="1"/>
      <c r="AJ410" s="1"/>
      <c r="AK410" s="1"/>
      <c r="AL410" s="1"/>
      <c r="AM410" s="1"/>
      <c r="AN410" s="1"/>
      <c r="AO410" s="1"/>
      <c r="AP410" s="1" t="s">
        <v>0</v>
      </c>
      <c r="AQ410" s="1" t="s">
        <v>0</v>
      </c>
      <c r="AR410" s="1" t="s">
        <v>0</v>
      </c>
      <c r="AS410" s="1"/>
      <c r="AT410" s="1"/>
      <c r="AU410" s="1"/>
      <c r="AV410" s="1"/>
      <c r="AW410" s="1"/>
      <c r="AX410" s="1"/>
      <c r="AY410" s="1"/>
      <c r="AZ410" s="1" t="s">
        <v>0</v>
      </c>
      <c r="BA410" s="1"/>
      <c r="BB410" s="1" t="s">
        <v>0</v>
      </c>
      <c r="BC410" s="1" t="s">
        <v>0</v>
      </c>
      <c r="BD410" s="1" t="s">
        <v>0</v>
      </c>
      <c r="BE410" s="1" t="s">
        <v>0</v>
      </c>
      <c r="BF410" s="1" t="s">
        <v>0</v>
      </c>
      <c r="BG410" s="1" t="s">
        <v>0</v>
      </c>
      <c r="BH410" s="1" t="s">
        <v>0</v>
      </c>
      <c r="BI410" s="1" t="s">
        <v>0</v>
      </c>
      <c r="BJ410" s="1" t="s">
        <v>0</v>
      </c>
      <c r="BK410" s="1" t="s">
        <v>0</v>
      </c>
      <c r="BL410" s="1" t="s">
        <v>0</v>
      </c>
      <c r="BM410" s="1" t="s">
        <v>0</v>
      </c>
      <c r="BN410" s="1" t="s">
        <v>0</v>
      </c>
      <c r="BO410" s="1" t="s">
        <v>0</v>
      </c>
      <c r="BP410" s="1" t="s">
        <v>0</v>
      </c>
      <c r="BQ410" s="1"/>
      <c r="BR410" s="1"/>
      <c r="BS410" s="1"/>
      <c r="BT410" s="1"/>
      <c r="BU410" s="1"/>
      <c r="BV410" s="1"/>
      <c r="BW410" s="1"/>
      <c r="BX410" s="1">
        <v>0</v>
      </c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>
        <v>0</v>
      </c>
    </row>
    <row r="412" spans="1:118" x14ac:dyDescent="0.2">
      <c r="A412" s="2">
        <v>52</v>
      </c>
      <c r="B412" s="2">
        <f t="shared" ref="B412:G412" si="251">B477</f>
        <v>1</v>
      </c>
      <c r="C412" s="2">
        <f t="shared" si="251"/>
        <v>4</v>
      </c>
      <c r="D412" s="2">
        <f t="shared" si="251"/>
        <v>410</v>
      </c>
      <c r="E412" s="2">
        <f t="shared" si="251"/>
        <v>0</v>
      </c>
      <c r="F412" s="2" t="str">
        <f t="shared" si="251"/>
        <v>Новый раздел</v>
      </c>
      <c r="G412" s="2" t="str">
        <f t="shared" si="251"/>
        <v>Навес над входом в подвал</v>
      </c>
      <c r="H412" s="2"/>
      <c r="I412" s="2"/>
      <c r="J412" s="2"/>
      <c r="K412" s="2"/>
      <c r="L412" s="2"/>
      <c r="M412" s="2"/>
      <c r="N412" s="2"/>
      <c r="O412" s="2">
        <f t="shared" ref="O412:AT412" si="252">O477</f>
        <v>17306.02</v>
      </c>
      <c r="P412" s="2">
        <f t="shared" si="252"/>
        <v>11210.59</v>
      </c>
      <c r="Q412" s="2">
        <f t="shared" si="252"/>
        <v>4.1900000000000004</v>
      </c>
      <c r="R412" s="2">
        <f t="shared" si="252"/>
        <v>0.97</v>
      </c>
      <c r="S412" s="2">
        <f t="shared" si="252"/>
        <v>6091.24</v>
      </c>
      <c r="T412" s="2">
        <f t="shared" si="252"/>
        <v>0</v>
      </c>
      <c r="U412" s="2">
        <f t="shared" si="252"/>
        <v>31.824950999999999</v>
      </c>
      <c r="V412" s="2">
        <f t="shared" si="252"/>
        <v>0</v>
      </c>
      <c r="W412" s="2">
        <f t="shared" si="252"/>
        <v>0</v>
      </c>
      <c r="X412" s="2">
        <f t="shared" si="252"/>
        <v>4263.8599999999997</v>
      </c>
      <c r="Y412" s="2">
        <f t="shared" si="252"/>
        <v>609.11</v>
      </c>
      <c r="Z412" s="2">
        <f t="shared" si="252"/>
        <v>0</v>
      </c>
      <c r="AA412" s="2">
        <f t="shared" si="252"/>
        <v>0</v>
      </c>
      <c r="AB412" s="2">
        <f t="shared" si="252"/>
        <v>0</v>
      </c>
      <c r="AC412" s="2">
        <f t="shared" si="252"/>
        <v>0</v>
      </c>
      <c r="AD412" s="2">
        <f t="shared" si="252"/>
        <v>0</v>
      </c>
      <c r="AE412" s="2">
        <f t="shared" si="252"/>
        <v>0</v>
      </c>
      <c r="AF412" s="2">
        <f t="shared" si="252"/>
        <v>0</v>
      </c>
      <c r="AG412" s="2">
        <f t="shared" si="252"/>
        <v>0</v>
      </c>
      <c r="AH412" s="2">
        <f t="shared" si="252"/>
        <v>0</v>
      </c>
      <c r="AI412" s="2">
        <f t="shared" si="252"/>
        <v>0</v>
      </c>
      <c r="AJ412" s="2">
        <f t="shared" si="252"/>
        <v>0</v>
      </c>
      <c r="AK412" s="2">
        <f t="shared" si="252"/>
        <v>0</v>
      </c>
      <c r="AL412" s="2">
        <f t="shared" si="252"/>
        <v>0</v>
      </c>
      <c r="AM412" s="2">
        <f t="shared" si="252"/>
        <v>0</v>
      </c>
      <c r="AN412" s="2">
        <f t="shared" si="252"/>
        <v>0</v>
      </c>
      <c r="AO412" s="2">
        <f t="shared" si="252"/>
        <v>0</v>
      </c>
      <c r="AP412" s="2">
        <f t="shared" si="252"/>
        <v>0</v>
      </c>
      <c r="AQ412" s="2">
        <f t="shared" si="252"/>
        <v>0</v>
      </c>
      <c r="AR412" s="2">
        <f t="shared" si="252"/>
        <v>22180.03</v>
      </c>
      <c r="AS412" s="2">
        <f t="shared" si="252"/>
        <v>0</v>
      </c>
      <c r="AT412" s="2">
        <f t="shared" si="252"/>
        <v>0</v>
      </c>
      <c r="AU412" s="2">
        <f t="shared" ref="AU412:BZ412" si="253">AU477</f>
        <v>22180.03</v>
      </c>
      <c r="AV412" s="2">
        <f t="shared" si="253"/>
        <v>11210.59</v>
      </c>
      <c r="AW412" s="2">
        <f t="shared" si="253"/>
        <v>11210.59</v>
      </c>
      <c r="AX412" s="2">
        <f t="shared" si="253"/>
        <v>0</v>
      </c>
      <c r="AY412" s="2">
        <f t="shared" si="253"/>
        <v>11210.59</v>
      </c>
      <c r="AZ412" s="2">
        <f t="shared" si="253"/>
        <v>0</v>
      </c>
      <c r="BA412" s="2">
        <f t="shared" si="253"/>
        <v>0</v>
      </c>
      <c r="BB412" s="2">
        <f t="shared" si="253"/>
        <v>0</v>
      </c>
      <c r="BC412" s="2">
        <f t="shared" si="253"/>
        <v>0</v>
      </c>
      <c r="BD412" s="2">
        <f t="shared" si="253"/>
        <v>0</v>
      </c>
      <c r="BE412" s="2">
        <f t="shared" si="253"/>
        <v>0</v>
      </c>
      <c r="BF412" s="2">
        <f t="shared" si="253"/>
        <v>0</v>
      </c>
      <c r="BG412" s="2">
        <f t="shared" si="253"/>
        <v>0</v>
      </c>
      <c r="BH412" s="2">
        <f t="shared" si="253"/>
        <v>0</v>
      </c>
      <c r="BI412" s="2">
        <f t="shared" si="253"/>
        <v>0</v>
      </c>
      <c r="BJ412" s="2">
        <f t="shared" si="253"/>
        <v>0</v>
      </c>
      <c r="BK412" s="2">
        <f t="shared" si="253"/>
        <v>0</v>
      </c>
      <c r="BL412" s="2">
        <f t="shared" si="253"/>
        <v>0</v>
      </c>
      <c r="BM412" s="2">
        <f t="shared" si="253"/>
        <v>0</v>
      </c>
      <c r="BN412" s="2">
        <f t="shared" si="253"/>
        <v>0</v>
      </c>
      <c r="BO412" s="3">
        <f t="shared" si="253"/>
        <v>0</v>
      </c>
      <c r="BP412" s="3">
        <f t="shared" si="253"/>
        <v>0</v>
      </c>
      <c r="BQ412" s="3">
        <f t="shared" si="253"/>
        <v>0</v>
      </c>
      <c r="BR412" s="3">
        <f t="shared" si="253"/>
        <v>0</v>
      </c>
      <c r="BS412" s="3">
        <f t="shared" si="253"/>
        <v>0</v>
      </c>
      <c r="BT412" s="3">
        <f t="shared" si="253"/>
        <v>0</v>
      </c>
      <c r="BU412" s="3">
        <f t="shared" si="253"/>
        <v>0</v>
      </c>
      <c r="BV412" s="3">
        <f t="shared" si="253"/>
        <v>0</v>
      </c>
      <c r="BW412" s="3">
        <f t="shared" si="253"/>
        <v>0</v>
      </c>
      <c r="BX412" s="3">
        <f t="shared" si="253"/>
        <v>0</v>
      </c>
      <c r="BY412" s="3">
        <f t="shared" si="253"/>
        <v>0</v>
      </c>
      <c r="BZ412" s="3">
        <f t="shared" si="253"/>
        <v>0</v>
      </c>
      <c r="CA412" s="3">
        <f t="shared" ref="CA412:DF412" si="254">CA477</f>
        <v>0</v>
      </c>
      <c r="CB412" s="3">
        <f t="shared" si="254"/>
        <v>0</v>
      </c>
      <c r="CC412" s="3">
        <f t="shared" si="254"/>
        <v>0</v>
      </c>
      <c r="CD412" s="3">
        <f t="shared" si="254"/>
        <v>0</v>
      </c>
      <c r="CE412" s="3">
        <f t="shared" si="254"/>
        <v>0</v>
      </c>
      <c r="CF412" s="3">
        <f t="shared" si="254"/>
        <v>0</v>
      </c>
      <c r="CG412" s="3">
        <f t="shared" si="254"/>
        <v>0</v>
      </c>
      <c r="CH412" s="3">
        <f t="shared" si="254"/>
        <v>0</v>
      </c>
      <c r="CI412" s="3">
        <f t="shared" si="254"/>
        <v>0</v>
      </c>
      <c r="CJ412" s="3">
        <f t="shared" si="254"/>
        <v>0</v>
      </c>
      <c r="CK412" s="3">
        <f t="shared" si="254"/>
        <v>0</v>
      </c>
      <c r="CL412" s="3">
        <f t="shared" si="254"/>
        <v>0</v>
      </c>
      <c r="CM412" s="3">
        <f t="shared" si="254"/>
        <v>0</v>
      </c>
      <c r="CN412" s="3">
        <f t="shared" si="254"/>
        <v>0</v>
      </c>
      <c r="CO412" s="3">
        <f t="shared" si="254"/>
        <v>0</v>
      </c>
      <c r="CP412" s="3">
        <f t="shared" si="254"/>
        <v>0</v>
      </c>
      <c r="CQ412" s="3">
        <f t="shared" si="254"/>
        <v>0</v>
      </c>
      <c r="CR412" s="3">
        <f t="shared" si="254"/>
        <v>0</v>
      </c>
      <c r="CS412" s="3">
        <f t="shared" si="254"/>
        <v>0</v>
      </c>
      <c r="CT412" s="3">
        <f t="shared" si="254"/>
        <v>0</v>
      </c>
      <c r="CU412" s="3">
        <f t="shared" si="254"/>
        <v>0</v>
      </c>
      <c r="CV412" s="3">
        <f t="shared" si="254"/>
        <v>0</v>
      </c>
      <c r="CW412" s="3">
        <f t="shared" si="254"/>
        <v>0</v>
      </c>
      <c r="CX412" s="3">
        <f t="shared" si="254"/>
        <v>0</v>
      </c>
      <c r="CY412" s="3">
        <f t="shared" si="254"/>
        <v>0</v>
      </c>
      <c r="CZ412" s="3">
        <f t="shared" si="254"/>
        <v>0</v>
      </c>
      <c r="DA412" s="3">
        <f t="shared" si="254"/>
        <v>0</v>
      </c>
      <c r="DB412" s="3">
        <f t="shared" si="254"/>
        <v>0</v>
      </c>
      <c r="DC412" s="3">
        <f t="shared" si="254"/>
        <v>0</v>
      </c>
      <c r="DD412" s="3">
        <f t="shared" si="254"/>
        <v>0</v>
      </c>
      <c r="DE412" s="3">
        <f t="shared" si="254"/>
        <v>0</v>
      </c>
      <c r="DF412" s="3">
        <f t="shared" si="254"/>
        <v>0</v>
      </c>
      <c r="DG412" s="3">
        <f t="shared" ref="DG412:DN412" si="255">DG477</f>
        <v>0</v>
      </c>
      <c r="DH412" s="3">
        <f t="shared" si="255"/>
        <v>0</v>
      </c>
      <c r="DI412" s="3">
        <f t="shared" si="255"/>
        <v>0</v>
      </c>
      <c r="DJ412" s="3">
        <f t="shared" si="255"/>
        <v>0</v>
      </c>
      <c r="DK412" s="3">
        <f t="shared" si="255"/>
        <v>0</v>
      </c>
      <c r="DL412" s="3">
        <f t="shared" si="255"/>
        <v>0</v>
      </c>
      <c r="DM412" s="3">
        <f t="shared" si="255"/>
        <v>0</v>
      </c>
      <c r="DN412" s="3">
        <f t="shared" si="255"/>
        <v>0</v>
      </c>
    </row>
    <row r="414" spans="1:118" x14ac:dyDescent="0.2">
      <c r="A414" s="1">
        <v>5</v>
      </c>
      <c r="B414" s="1">
        <v>1</v>
      </c>
      <c r="C414" s="1"/>
      <c r="D414" s="1">
        <f>ROW(A420)</f>
        <v>420</v>
      </c>
      <c r="E414" s="1"/>
      <c r="F414" s="1" t="s">
        <v>11</v>
      </c>
      <c r="G414" s="1" t="s">
        <v>153</v>
      </c>
      <c r="H414" s="1" t="s">
        <v>0</v>
      </c>
      <c r="I414" s="1">
        <v>0</v>
      </c>
      <c r="J414" s="1"/>
      <c r="K414" s="1">
        <v>0</v>
      </c>
      <c r="L414" s="1"/>
      <c r="M414" s="1"/>
      <c r="N414" s="1"/>
      <c r="O414" s="1"/>
      <c r="P414" s="1"/>
      <c r="Q414" s="1"/>
      <c r="R414" s="1"/>
      <c r="S414" s="1"/>
      <c r="T414" s="1"/>
      <c r="U414" s="1" t="s">
        <v>0</v>
      </c>
      <c r="V414" s="1">
        <v>0</v>
      </c>
      <c r="W414" s="1"/>
      <c r="X414" s="1"/>
      <c r="Y414" s="1"/>
      <c r="Z414" s="1"/>
      <c r="AA414" s="1"/>
      <c r="AB414" s="1" t="s">
        <v>0</v>
      </c>
      <c r="AC414" s="1" t="s">
        <v>0</v>
      </c>
      <c r="AD414" s="1" t="s">
        <v>0</v>
      </c>
      <c r="AE414" s="1" t="s">
        <v>0</v>
      </c>
      <c r="AF414" s="1" t="s">
        <v>0</v>
      </c>
      <c r="AG414" s="1" t="s">
        <v>0</v>
      </c>
      <c r="AH414" s="1"/>
      <c r="AI414" s="1"/>
      <c r="AJ414" s="1"/>
      <c r="AK414" s="1"/>
      <c r="AL414" s="1"/>
      <c r="AM414" s="1"/>
      <c r="AN414" s="1"/>
      <c r="AO414" s="1"/>
      <c r="AP414" s="1" t="s">
        <v>0</v>
      </c>
      <c r="AQ414" s="1" t="s">
        <v>0</v>
      </c>
      <c r="AR414" s="1" t="s">
        <v>0</v>
      </c>
      <c r="AS414" s="1"/>
      <c r="AT414" s="1"/>
      <c r="AU414" s="1"/>
      <c r="AV414" s="1"/>
      <c r="AW414" s="1"/>
      <c r="AX414" s="1"/>
      <c r="AY414" s="1"/>
      <c r="AZ414" s="1" t="s">
        <v>0</v>
      </c>
      <c r="BA414" s="1"/>
      <c r="BB414" s="1" t="s">
        <v>0</v>
      </c>
      <c r="BC414" s="1" t="s">
        <v>0</v>
      </c>
      <c r="BD414" s="1" t="s">
        <v>0</v>
      </c>
      <c r="BE414" s="1" t="s">
        <v>0</v>
      </c>
      <c r="BF414" s="1" t="s">
        <v>0</v>
      </c>
      <c r="BG414" s="1" t="s">
        <v>0</v>
      </c>
      <c r="BH414" s="1" t="s">
        <v>0</v>
      </c>
      <c r="BI414" s="1" t="s">
        <v>0</v>
      </c>
      <c r="BJ414" s="1" t="s">
        <v>0</v>
      </c>
      <c r="BK414" s="1" t="s">
        <v>0</v>
      </c>
      <c r="BL414" s="1" t="s">
        <v>0</v>
      </c>
      <c r="BM414" s="1" t="s">
        <v>0</v>
      </c>
      <c r="BN414" s="1" t="s">
        <v>0</v>
      </c>
      <c r="BO414" s="1" t="s">
        <v>0</v>
      </c>
      <c r="BP414" s="1" t="s">
        <v>0</v>
      </c>
      <c r="BQ414" s="1"/>
      <c r="BR414" s="1"/>
      <c r="BS414" s="1"/>
      <c r="BT414" s="1"/>
      <c r="BU414" s="1"/>
      <c r="BV414" s="1"/>
      <c r="BW414" s="1"/>
      <c r="BX414" s="1">
        <v>0</v>
      </c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>
        <v>0</v>
      </c>
    </row>
    <row r="416" spans="1:118" x14ac:dyDescent="0.2">
      <c r="A416" s="2">
        <v>52</v>
      </c>
      <c r="B416" s="2">
        <f t="shared" ref="B416:G416" si="256">B420</f>
        <v>1</v>
      </c>
      <c r="C416" s="2">
        <f t="shared" si="256"/>
        <v>5</v>
      </c>
      <c r="D416" s="2">
        <f t="shared" si="256"/>
        <v>414</v>
      </c>
      <c r="E416" s="2">
        <f t="shared" si="256"/>
        <v>0</v>
      </c>
      <c r="F416" s="2" t="str">
        <f t="shared" si="256"/>
        <v>Новый подраздел</v>
      </c>
      <c r="G416" s="2" t="str">
        <f t="shared" si="256"/>
        <v>Демонтажные работы</v>
      </c>
      <c r="H416" s="2"/>
      <c r="I416" s="2"/>
      <c r="J416" s="2"/>
      <c r="K416" s="2"/>
      <c r="L416" s="2"/>
      <c r="M416" s="2"/>
      <c r="N416" s="2"/>
      <c r="O416" s="2">
        <f t="shared" ref="O416:AT416" si="257">O420</f>
        <v>164.53</v>
      </c>
      <c r="P416" s="2">
        <f t="shared" si="257"/>
        <v>0</v>
      </c>
      <c r="Q416" s="2">
        <f t="shared" si="257"/>
        <v>0</v>
      </c>
      <c r="R416" s="2">
        <f t="shared" si="257"/>
        <v>0</v>
      </c>
      <c r="S416" s="2">
        <f t="shared" si="257"/>
        <v>164.53</v>
      </c>
      <c r="T416" s="2">
        <f t="shared" si="257"/>
        <v>0</v>
      </c>
      <c r="U416" s="2">
        <f t="shared" si="257"/>
        <v>1.0490000000000002</v>
      </c>
      <c r="V416" s="2">
        <f t="shared" si="257"/>
        <v>0</v>
      </c>
      <c r="W416" s="2">
        <f t="shared" si="257"/>
        <v>0</v>
      </c>
      <c r="X416" s="2">
        <f t="shared" si="257"/>
        <v>115.17</v>
      </c>
      <c r="Y416" s="2">
        <f t="shared" si="257"/>
        <v>16.45</v>
      </c>
      <c r="Z416" s="2">
        <f t="shared" si="257"/>
        <v>0</v>
      </c>
      <c r="AA416" s="2">
        <f t="shared" si="257"/>
        <v>0</v>
      </c>
      <c r="AB416" s="2">
        <f t="shared" si="257"/>
        <v>164.53</v>
      </c>
      <c r="AC416" s="2">
        <f t="shared" si="257"/>
        <v>0</v>
      </c>
      <c r="AD416" s="2">
        <f t="shared" si="257"/>
        <v>0</v>
      </c>
      <c r="AE416" s="2">
        <f t="shared" si="257"/>
        <v>0</v>
      </c>
      <c r="AF416" s="2">
        <f t="shared" si="257"/>
        <v>164.53</v>
      </c>
      <c r="AG416" s="2">
        <f t="shared" si="257"/>
        <v>0</v>
      </c>
      <c r="AH416" s="2">
        <f t="shared" si="257"/>
        <v>1.0490000000000002</v>
      </c>
      <c r="AI416" s="2">
        <f t="shared" si="257"/>
        <v>0</v>
      </c>
      <c r="AJ416" s="2">
        <f t="shared" si="257"/>
        <v>0</v>
      </c>
      <c r="AK416" s="2">
        <f t="shared" si="257"/>
        <v>115.17</v>
      </c>
      <c r="AL416" s="2">
        <f t="shared" si="257"/>
        <v>16.45</v>
      </c>
      <c r="AM416" s="2">
        <f t="shared" si="257"/>
        <v>0</v>
      </c>
      <c r="AN416" s="2">
        <f t="shared" si="257"/>
        <v>0</v>
      </c>
      <c r="AO416" s="2">
        <f t="shared" si="257"/>
        <v>0</v>
      </c>
      <c r="AP416" s="2">
        <f t="shared" si="257"/>
        <v>0</v>
      </c>
      <c r="AQ416" s="2">
        <f t="shared" si="257"/>
        <v>0</v>
      </c>
      <c r="AR416" s="2">
        <f t="shared" si="257"/>
        <v>296.14999999999998</v>
      </c>
      <c r="AS416" s="2">
        <f t="shared" si="257"/>
        <v>0</v>
      </c>
      <c r="AT416" s="2">
        <f t="shared" si="257"/>
        <v>0</v>
      </c>
      <c r="AU416" s="2">
        <f t="shared" ref="AU416:BZ416" si="258">AU420</f>
        <v>296.14999999999998</v>
      </c>
      <c r="AV416" s="2">
        <f t="shared" si="258"/>
        <v>0</v>
      </c>
      <c r="AW416" s="2">
        <f t="shared" si="258"/>
        <v>0</v>
      </c>
      <c r="AX416" s="2">
        <f t="shared" si="258"/>
        <v>0</v>
      </c>
      <c r="AY416" s="2">
        <f t="shared" si="258"/>
        <v>0</v>
      </c>
      <c r="AZ416" s="2">
        <f t="shared" si="258"/>
        <v>0</v>
      </c>
      <c r="BA416" s="2">
        <f t="shared" si="258"/>
        <v>0</v>
      </c>
      <c r="BB416" s="2">
        <f t="shared" si="258"/>
        <v>0</v>
      </c>
      <c r="BC416" s="2">
        <f t="shared" si="258"/>
        <v>0</v>
      </c>
      <c r="BD416" s="2">
        <f t="shared" si="258"/>
        <v>0</v>
      </c>
      <c r="BE416" s="2">
        <f t="shared" si="258"/>
        <v>296.14999999999998</v>
      </c>
      <c r="BF416" s="2">
        <f t="shared" si="258"/>
        <v>0</v>
      </c>
      <c r="BG416" s="2">
        <f t="shared" si="258"/>
        <v>0</v>
      </c>
      <c r="BH416" s="2">
        <f t="shared" si="258"/>
        <v>296.14999999999998</v>
      </c>
      <c r="BI416" s="2">
        <f t="shared" si="258"/>
        <v>0</v>
      </c>
      <c r="BJ416" s="2">
        <f t="shared" si="258"/>
        <v>0</v>
      </c>
      <c r="BK416" s="2">
        <f t="shared" si="258"/>
        <v>0</v>
      </c>
      <c r="BL416" s="2">
        <f t="shared" si="258"/>
        <v>0</v>
      </c>
      <c r="BM416" s="2">
        <f t="shared" si="258"/>
        <v>0</v>
      </c>
      <c r="BN416" s="2">
        <f t="shared" si="258"/>
        <v>0</v>
      </c>
      <c r="BO416" s="3">
        <f t="shared" si="258"/>
        <v>0</v>
      </c>
      <c r="BP416" s="3">
        <f t="shared" si="258"/>
        <v>0</v>
      </c>
      <c r="BQ416" s="3">
        <f t="shared" si="258"/>
        <v>0</v>
      </c>
      <c r="BR416" s="3">
        <f t="shared" si="258"/>
        <v>0</v>
      </c>
      <c r="BS416" s="3">
        <f t="shared" si="258"/>
        <v>0</v>
      </c>
      <c r="BT416" s="3">
        <f t="shared" si="258"/>
        <v>0</v>
      </c>
      <c r="BU416" s="3">
        <f t="shared" si="258"/>
        <v>0</v>
      </c>
      <c r="BV416" s="3">
        <f t="shared" si="258"/>
        <v>0</v>
      </c>
      <c r="BW416" s="3">
        <f t="shared" si="258"/>
        <v>0</v>
      </c>
      <c r="BX416" s="3">
        <f t="shared" si="258"/>
        <v>0</v>
      </c>
      <c r="BY416" s="3">
        <f t="shared" si="258"/>
        <v>0</v>
      </c>
      <c r="BZ416" s="3">
        <f t="shared" si="258"/>
        <v>0</v>
      </c>
      <c r="CA416" s="3">
        <f t="shared" ref="CA416:DF416" si="259">CA420</f>
        <v>0</v>
      </c>
      <c r="CB416" s="3">
        <f t="shared" si="259"/>
        <v>0</v>
      </c>
      <c r="CC416" s="3">
        <f t="shared" si="259"/>
        <v>0</v>
      </c>
      <c r="CD416" s="3">
        <f t="shared" si="259"/>
        <v>0</v>
      </c>
      <c r="CE416" s="3">
        <f t="shared" si="259"/>
        <v>0</v>
      </c>
      <c r="CF416" s="3">
        <f t="shared" si="259"/>
        <v>0</v>
      </c>
      <c r="CG416" s="3">
        <f t="shared" si="259"/>
        <v>0</v>
      </c>
      <c r="CH416" s="3">
        <f t="shared" si="259"/>
        <v>0</v>
      </c>
      <c r="CI416" s="3">
        <f t="shared" si="259"/>
        <v>0</v>
      </c>
      <c r="CJ416" s="3">
        <f t="shared" si="259"/>
        <v>0</v>
      </c>
      <c r="CK416" s="3">
        <f t="shared" si="259"/>
        <v>0</v>
      </c>
      <c r="CL416" s="3">
        <f t="shared" si="259"/>
        <v>0</v>
      </c>
      <c r="CM416" s="3">
        <f t="shared" si="259"/>
        <v>0</v>
      </c>
      <c r="CN416" s="3">
        <f t="shared" si="259"/>
        <v>0</v>
      </c>
      <c r="CO416" s="3">
        <f t="shared" si="259"/>
        <v>0</v>
      </c>
      <c r="CP416" s="3">
        <f t="shared" si="259"/>
        <v>0</v>
      </c>
      <c r="CQ416" s="3">
        <f t="shared" si="259"/>
        <v>0</v>
      </c>
      <c r="CR416" s="3">
        <f t="shared" si="259"/>
        <v>0</v>
      </c>
      <c r="CS416" s="3">
        <f t="shared" si="259"/>
        <v>0</v>
      </c>
      <c r="CT416" s="3">
        <f t="shared" si="259"/>
        <v>0</v>
      </c>
      <c r="CU416" s="3">
        <f t="shared" si="259"/>
        <v>0</v>
      </c>
      <c r="CV416" s="3">
        <f t="shared" si="259"/>
        <v>0</v>
      </c>
      <c r="CW416" s="3">
        <f t="shared" si="259"/>
        <v>0</v>
      </c>
      <c r="CX416" s="3">
        <f t="shared" si="259"/>
        <v>0</v>
      </c>
      <c r="CY416" s="3">
        <f t="shared" si="259"/>
        <v>0</v>
      </c>
      <c r="CZ416" s="3">
        <f t="shared" si="259"/>
        <v>0</v>
      </c>
      <c r="DA416" s="3">
        <f t="shared" si="259"/>
        <v>0</v>
      </c>
      <c r="DB416" s="3">
        <f t="shared" si="259"/>
        <v>0</v>
      </c>
      <c r="DC416" s="3">
        <f t="shared" si="259"/>
        <v>0</v>
      </c>
      <c r="DD416" s="3">
        <f t="shared" si="259"/>
        <v>0</v>
      </c>
      <c r="DE416" s="3">
        <f t="shared" si="259"/>
        <v>0</v>
      </c>
      <c r="DF416" s="3">
        <f t="shared" si="259"/>
        <v>0</v>
      </c>
      <c r="DG416" s="3">
        <f t="shared" ref="DG416:DN416" si="260">DG420</f>
        <v>0</v>
      </c>
      <c r="DH416" s="3">
        <f t="shared" si="260"/>
        <v>0</v>
      </c>
      <c r="DI416" s="3">
        <f t="shared" si="260"/>
        <v>0</v>
      </c>
      <c r="DJ416" s="3">
        <f t="shared" si="260"/>
        <v>0</v>
      </c>
      <c r="DK416" s="3">
        <f t="shared" si="260"/>
        <v>0</v>
      </c>
      <c r="DL416" s="3">
        <f t="shared" si="260"/>
        <v>0</v>
      </c>
      <c r="DM416" s="3">
        <f t="shared" si="260"/>
        <v>0</v>
      </c>
      <c r="DN416" s="3">
        <f t="shared" si="260"/>
        <v>0</v>
      </c>
    </row>
    <row r="418" spans="1:206" x14ac:dyDescent="0.2">
      <c r="A418">
        <v>17</v>
      </c>
      <c r="B418">
        <v>1</v>
      </c>
      <c r="C418">
        <f>ROW(SmtRes!A220)</f>
        <v>220</v>
      </c>
      <c r="D418">
        <f>ROW(EtalonRes!A220)</f>
        <v>220</v>
      </c>
      <c r="E418" t="s">
        <v>13</v>
      </c>
      <c r="F418" t="s">
        <v>201</v>
      </c>
      <c r="G418" t="s">
        <v>202</v>
      </c>
      <c r="H418" t="s">
        <v>28</v>
      </c>
      <c r="I418">
        <f>ROUND(10/100,9)</f>
        <v>0.1</v>
      </c>
      <c r="J418">
        <v>0</v>
      </c>
      <c r="O418">
        <f>ROUND(CP418+GX418,2)</f>
        <v>164.53</v>
      </c>
      <c r="P418">
        <f>ROUND(CQ418*I418,2)</f>
        <v>0</v>
      </c>
      <c r="Q418">
        <f>ROUND(CR418*I418,2)</f>
        <v>0</v>
      </c>
      <c r="R418">
        <f>ROUND(CS418*I418,2)</f>
        <v>0</v>
      </c>
      <c r="S418">
        <f>ROUND(CT418*I418,2)</f>
        <v>164.53</v>
      </c>
      <c r="T418">
        <f>ROUND(CU418*I418,2)</f>
        <v>0</v>
      </c>
      <c r="U418">
        <f>CV418*I418</f>
        <v>1.0490000000000002</v>
      </c>
      <c r="V418">
        <f>CW418*I418</f>
        <v>0</v>
      </c>
      <c r="W418">
        <f>ROUND(CX418*I418,2)</f>
        <v>0</v>
      </c>
      <c r="X418">
        <f>ROUND(CY418,2)</f>
        <v>115.17</v>
      </c>
      <c r="Y418">
        <f>ROUND(CZ418,2)</f>
        <v>16.45</v>
      </c>
      <c r="AA418">
        <v>31140108</v>
      </c>
      <c r="AB418">
        <f>ROUND((AC418+AD418+AF418)+GT418,6)</f>
        <v>1645.25</v>
      </c>
      <c r="AC418">
        <f>ROUND((ES418),6)</f>
        <v>0</v>
      </c>
      <c r="AD418">
        <f>ROUND((((ET418)-(EU418))+AE418),6)</f>
        <v>0</v>
      </c>
      <c r="AE418">
        <f>ROUND((EU418),6)</f>
        <v>0</v>
      </c>
      <c r="AF418">
        <f>ROUND((EV418),6)</f>
        <v>1645.25</v>
      </c>
      <c r="AG418">
        <f>ROUND((AP418),6)</f>
        <v>0</v>
      </c>
      <c r="AH418">
        <f>(EW418)</f>
        <v>10.49</v>
      </c>
      <c r="AI418">
        <f>(EX418)</f>
        <v>0</v>
      </c>
      <c r="AJ418">
        <f>ROUND((AS418),6)</f>
        <v>0</v>
      </c>
      <c r="AK418">
        <v>1645.25</v>
      </c>
      <c r="AL418">
        <v>0</v>
      </c>
      <c r="AM418">
        <v>0</v>
      </c>
      <c r="AN418">
        <v>0</v>
      </c>
      <c r="AO418">
        <v>1645.25</v>
      </c>
      <c r="AP418">
        <v>0</v>
      </c>
      <c r="AQ418">
        <v>10.49</v>
      </c>
      <c r="AR418">
        <v>0</v>
      </c>
      <c r="AS418">
        <v>0</v>
      </c>
      <c r="AT418">
        <v>70</v>
      </c>
      <c r="AU418">
        <v>10</v>
      </c>
      <c r="AV418">
        <v>1</v>
      </c>
      <c r="AW418">
        <v>1</v>
      </c>
      <c r="AZ418">
        <v>1</v>
      </c>
      <c r="BA418">
        <v>1</v>
      </c>
      <c r="BB418">
        <v>1</v>
      </c>
      <c r="BC418">
        <v>1</v>
      </c>
      <c r="BD418" t="s">
        <v>0</v>
      </c>
      <c r="BE418" t="s">
        <v>0</v>
      </c>
      <c r="BF418" t="s">
        <v>0</v>
      </c>
      <c r="BG418" t="s">
        <v>0</v>
      </c>
      <c r="BH418">
        <v>0</v>
      </c>
      <c r="BI418">
        <v>4</v>
      </c>
      <c r="BJ418" t="s">
        <v>203</v>
      </c>
      <c r="BM418">
        <v>0</v>
      </c>
      <c r="BN418">
        <v>0</v>
      </c>
      <c r="BO418" t="s">
        <v>0</v>
      </c>
      <c r="BP418">
        <v>0</v>
      </c>
      <c r="BQ418">
        <v>1</v>
      </c>
      <c r="BR418">
        <v>0</v>
      </c>
      <c r="BS418">
        <v>1</v>
      </c>
      <c r="BT418">
        <v>1</v>
      </c>
      <c r="BU418">
        <v>1</v>
      </c>
      <c r="BV418">
        <v>1</v>
      </c>
      <c r="BW418">
        <v>1</v>
      </c>
      <c r="BX418">
        <v>1</v>
      </c>
      <c r="BY418" t="s">
        <v>0</v>
      </c>
      <c r="BZ418">
        <v>70</v>
      </c>
      <c r="CA418">
        <v>10</v>
      </c>
      <c r="CF418">
        <v>0</v>
      </c>
      <c r="CG418">
        <v>0</v>
      </c>
      <c r="CM418">
        <v>0</v>
      </c>
      <c r="CN418" t="s">
        <v>0</v>
      </c>
      <c r="CO418">
        <v>0</v>
      </c>
      <c r="CP418">
        <f>(P418+Q418+S418)</f>
        <v>164.53</v>
      </c>
      <c r="CQ418">
        <f>(AC418*BC418*AW418)</f>
        <v>0</v>
      </c>
      <c r="CR418">
        <f>((((ET418)*BB418-(EU418)*BS418)+AE418*BS418)*AV418)</f>
        <v>0</v>
      </c>
      <c r="CS418">
        <f>(AE418*BS418*AV418)</f>
        <v>0</v>
      </c>
      <c r="CT418">
        <f>(AF418*BA418*AV418)</f>
        <v>1645.25</v>
      </c>
      <c r="CU418">
        <f>AG418</f>
        <v>0</v>
      </c>
      <c r="CV418">
        <f>(AH418*AV418)</f>
        <v>10.49</v>
      </c>
      <c r="CW418">
        <f>AI418</f>
        <v>0</v>
      </c>
      <c r="CX418">
        <f>AJ418</f>
        <v>0</v>
      </c>
      <c r="CY418">
        <f>((S418*BZ418)/100)</f>
        <v>115.17100000000001</v>
      </c>
      <c r="CZ418">
        <f>((S418*CA418)/100)</f>
        <v>16.452999999999999</v>
      </c>
      <c r="DC418" t="s">
        <v>0</v>
      </c>
      <c r="DD418" t="s">
        <v>0</v>
      </c>
      <c r="DE418" t="s">
        <v>0</v>
      </c>
      <c r="DF418" t="s">
        <v>0</v>
      </c>
      <c r="DG418" t="s">
        <v>0</v>
      </c>
      <c r="DH418" t="s">
        <v>0</v>
      </c>
      <c r="DI418" t="s">
        <v>0</v>
      </c>
      <c r="DJ418" t="s">
        <v>0</v>
      </c>
      <c r="DK418" t="s">
        <v>0</v>
      </c>
      <c r="DL418" t="s">
        <v>0</v>
      </c>
      <c r="DM418" t="s">
        <v>0</v>
      </c>
      <c r="DN418">
        <v>0</v>
      </c>
      <c r="DO418">
        <v>0</v>
      </c>
      <c r="DP418">
        <v>1</v>
      </c>
      <c r="DQ418">
        <v>1</v>
      </c>
      <c r="DU418">
        <v>1005</v>
      </c>
      <c r="DV418" t="s">
        <v>28</v>
      </c>
      <c r="DW418" t="s">
        <v>28</v>
      </c>
      <c r="DX418">
        <v>100</v>
      </c>
      <c r="EE418">
        <v>30895129</v>
      </c>
      <c r="EF418">
        <v>1</v>
      </c>
      <c r="EG418" t="s">
        <v>18</v>
      </c>
      <c r="EH418">
        <v>0</v>
      </c>
      <c r="EI418" t="s">
        <v>0</v>
      </c>
      <c r="EJ418">
        <v>4</v>
      </c>
      <c r="EK418">
        <v>0</v>
      </c>
      <c r="EL418" t="s">
        <v>19</v>
      </c>
      <c r="EM418" t="s">
        <v>20</v>
      </c>
      <c r="EO418" t="s">
        <v>0</v>
      </c>
      <c r="EQ418">
        <v>0</v>
      </c>
      <c r="ER418">
        <v>1645.25</v>
      </c>
      <c r="ES418">
        <v>0</v>
      </c>
      <c r="ET418">
        <v>0</v>
      </c>
      <c r="EU418">
        <v>0</v>
      </c>
      <c r="EV418">
        <v>1645.25</v>
      </c>
      <c r="EW418">
        <v>10.49</v>
      </c>
      <c r="EX418">
        <v>0</v>
      </c>
      <c r="EY418">
        <v>0</v>
      </c>
      <c r="FQ418">
        <v>0</v>
      </c>
      <c r="FR418">
        <f>ROUND(IF(AND(BH418=3,BI418=3),P418,0),2)</f>
        <v>0</v>
      </c>
      <c r="FS418">
        <v>0</v>
      </c>
      <c r="FX418">
        <v>70</v>
      </c>
      <c r="FY418">
        <v>10</v>
      </c>
      <c r="GA418" t="s">
        <v>0</v>
      </c>
      <c r="GD418">
        <v>0</v>
      </c>
      <c r="GF418">
        <v>-141920376</v>
      </c>
      <c r="GG418">
        <v>2</v>
      </c>
      <c r="GH418">
        <v>1</v>
      </c>
      <c r="GI418">
        <v>-2</v>
      </c>
      <c r="GJ418">
        <v>0</v>
      </c>
      <c r="GK418">
        <f>ROUND(R418*(R12)/100,2)</f>
        <v>0</v>
      </c>
      <c r="GL418">
        <f>ROUND(IF(AND(BH418=3,BI418=3,FS418&lt;&gt;0),P418,0),2)</f>
        <v>0</v>
      </c>
      <c r="GM418">
        <f>O418+X418+Y418+GK418</f>
        <v>296.14999999999998</v>
      </c>
      <c r="GN418">
        <f>ROUND(IF(OR(BI418=0,BI418=1),O418+X418+Y418+GK418-GX418,0),2)</f>
        <v>0</v>
      </c>
      <c r="GO418">
        <f>ROUND(IF(BI418=2,O418+X418+Y418+GK418-GX418,0),2)</f>
        <v>0</v>
      </c>
      <c r="GP418">
        <f>ROUND(IF(BI418=4,O418+X418+Y418+GK418,GX418),2)</f>
        <v>296.14999999999998</v>
      </c>
      <c r="GT418">
        <v>0</v>
      </c>
      <c r="GU418">
        <v>1</v>
      </c>
      <c r="GV418">
        <v>0</v>
      </c>
      <c r="GW418">
        <v>0</v>
      </c>
      <c r="GX418">
        <f>ROUND(GT418*GU418*I418,2)</f>
        <v>0</v>
      </c>
    </row>
    <row r="420" spans="1:206" x14ac:dyDescent="0.2">
      <c r="A420" s="2">
        <v>51</v>
      </c>
      <c r="B420" s="2">
        <f>B414</f>
        <v>1</v>
      </c>
      <c r="C420" s="2">
        <f>A414</f>
        <v>5</v>
      </c>
      <c r="D420" s="2">
        <f>ROW(A414)</f>
        <v>414</v>
      </c>
      <c r="E420" s="2"/>
      <c r="F420" s="2" t="str">
        <f>IF(F414&lt;&gt;"",F414,"")</f>
        <v>Новый подраздел</v>
      </c>
      <c r="G420" s="2" t="str">
        <f>IF(G414&lt;&gt;"",G414,"")</f>
        <v>Демонтажные работы</v>
      </c>
      <c r="H420" s="2"/>
      <c r="I420" s="2"/>
      <c r="J420" s="2"/>
      <c r="K420" s="2"/>
      <c r="L420" s="2"/>
      <c r="M420" s="2"/>
      <c r="N420" s="2"/>
      <c r="O420" s="2">
        <f t="shared" ref="O420:T420" si="261">ROUND(AB420,2)</f>
        <v>164.53</v>
      </c>
      <c r="P420" s="2">
        <f t="shared" si="261"/>
        <v>0</v>
      </c>
      <c r="Q420" s="2">
        <f t="shared" si="261"/>
        <v>0</v>
      </c>
      <c r="R420" s="2">
        <f t="shared" si="261"/>
        <v>0</v>
      </c>
      <c r="S420" s="2">
        <f t="shared" si="261"/>
        <v>164.53</v>
      </c>
      <c r="T420" s="2">
        <f t="shared" si="261"/>
        <v>0</v>
      </c>
      <c r="U420" s="2">
        <f>AH420</f>
        <v>1.0490000000000002</v>
      </c>
      <c r="V420" s="2">
        <f>AI420</f>
        <v>0</v>
      </c>
      <c r="W420" s="2">
        <f>ROUND(AJ420,2)</f>
        <v>0</v>
      </c>
      <c r="X420" s="2">
        <f>ROUND(AK420,2)</f>
        <v>115.17</v>
      </c>
      <c r="Y420" s="2">
        <f>ROUND(AL420,2)</f>
        <v>16.45</v>
      </c>
      <c r="Z420" s="2"/>
      <c r="AA420" s="2"/>
      <c r="AB420" s="2">
        <f>ROUND(SUMIF(AA418:AA418,"=31140108",O418:O418),2)</f>
        <v>164.53</v>
      </c>
      <c r="AC420" s="2">
        <f>ROUND(SUMIF(AA418:AA418,"=31140108",P418:P418),2)</f>
        <v>0</v>
      </c>
      <c r="AD420" s="2">
        <f>ROUND(SUMIF(AA418:AA418,"=31140108",Q418:Q418),2)</f>
        <v>0</v>
      </c>
      <c r="AE420" s="2">
        <f>ROUND(SUMIF(AA418:AA418,"=31140108",R418:R418),2)</f>
        <v>0</v>
      </c>
      <c r="AF420" s="2">
        <f>ROUND(SUMIF(AA418:AA418,"=31140108",S418:S418),2)</f>
        <v>164.53</v>
      </c>
      <c r="AG420" s="2">
        <f>ROUND(SUMIF(AA418:AA418,"=31140108",T418:T418),2)</f>
        <v>0</v>
      </c>
      <c r="AH420" s="2">
        <f>SUMIF(AA418:AA418,"=31140108",U418:U418)</f>
        <v>1.0490000000000002</v>
      </c>
      <c r="AI420" s="2">
        <f>SUMIF(AA418:AA418,"=31140108",V418:V418)</f>
        <v>0</v>
      </c>
      <c r="AJ420" s="2">
        <f>ROUND(SUMIF(AA418:AA418,"=31140108",W418:W418),2)</f>
        <v>0</v>
      </c>
      <c r="AK420" s="2">
        <f>ROUND(SUMIF(AA418:AA418,"=31140108",X418:X418),2)</f>
        <v>115.17</v>
      </c>
      <c r="AL420" s="2">
        <f>ROUND(SUMIF(AA418:AA418,"=31140108",Y418:Y418),2)</f>
        <v>16.45</v>
      </c>
      <c r="AM420" s="2"/>
      <c r="AN420" s="2"/>
      <c r="AO420" s="2">
        <f t="shared" ref="AO420:AZ420" si="262">ROUND(BB420,2)</f>
        <v>0</v>
      </c>
      <c r="AP420" s="2">
        <f t="shared" si="262"/>
        <v>0</v>
      </c>
      <c r="AQ420" s="2">
        <f t="shared" si="262"/>
        <v>0</v>
      </c>
      <c r="AR420" s="2">
        <f t="shared" si="262"/>
        <v>296.14999999999998</v>
      </c>
      <c r="AS420" s="2">
        <f t="shared" si="262"/>
        <v>0</v>
      </c>
      <c r="AT420" s="2">
        <f t="shared" si="262"/>
        <v>0</v>
      </c>
      <c r="AU420" s="2">
        <f t="shared" si="262"/>
        <v>296.14999999999998</v>
      </c>
      <c r="AV420" s="2">
        <f t="shared" si="262"/>
        <v>0</v>
      </c>
      <c r="AW420" s="2">
        <f t="shared" si="262"/>
        <v>0</v>
      </c>
      <c r="AX420" s="2">
        <f t="shared" si="262"/>
        <v>0</v>
      </c>
      <c r="AY420" s="2">
        <f t="shared" si="262"/>
        <v>0</v>
      </c>
      <c r="AZ420" s="2">
        <f t="shared" si="262"/>
        <v>0</v>
      </c>
      <c r="BA420" s="2"/>
      <c r="BB420" s="2">
        <f>ROUND(SUMIF(AA418:AA418,"=31140108",FQ418:FQ418),2)</f>
        <v>0</v>
      </c>
      <c r="BC420" s="2">
        <f>ROUND(SUMIF(AA418:AA418,"=31140108",FR418:FR418),2)</f>
        <v>0</v>
      </c>
      <c r="BD420" s="2">
        <f>ROUND(SUMIF(AA418:AA418,"=31140108",GL418:GL418),2)</f>
        <v>0</v>
      </c>
      <c r="BE420" s="2">
        <f>ROUND(SUMIF(AA418:AA418,"=31140108",GM418:GM418),2)</f>
        <v>296.14999999999998</v>
      </c>
      <c r="BF420" s="2">
        <f>ROUND(SUMIF(AA418:AA418,"=31140108",GN418:GN418),2)</f>
        <v>0</v>
      </c>
      <c r="BG420" s="2">
        <f>ROUND(SUMIF(AA418:AA418,"=31140108",GO418:GO418),2)</f>
        <v>0</v>
      </c>
      <c r="BH420" s="2">
        <f>ROUND(SUMIF(AA418:AA418,"=31140108",GP418:GP418),2)</f>
        <v>296.14999999999998</v>
      </c>
      <c r="BI420" s="2">
        <f>AC420-BB420</f>
        <v>0</v>
      </c>
      <c r="BJ420" s="2">
        <f>AC420-BC420</f>
        <v>0</v>
      </c>
      <c r="BK420" s="2">
        <f>BB420-BD420</f>
        <v>0</v>
      </c>
      <c r="BL420" s="2">
        <f>AC420-BB420-BC420+BD420</f>
        <v>0</v>
      </c>
      <c r="BM420" s="2">
        <f>BC420-BD420</f>
        <v>0</v>
      </c>
      <c r="BN420" s="2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>
        <v>0</v>
      </c>
    </row>
    <row r="422" spans="1:206" x14ac:dyDescent="0.2">
      <c r="A422" s="4">
        <v>50</v>
      </c>
      <c r="B422" s="4">
        <v>0</v>
      </c>
      <c r="C422" s="4">
        <v>0</v>
      </c>
      <c r="D422" s="4">
        <v>1</v>
      </c>
      <c r="E422" s="4">
        <v>201</v>
      </c>
      <c r="F422" s="4">
        <f>ROUND(Source!O420,O422)</f>
        <v>164.53</v>
      </c>
      <c r="G422" s="4" t="s">
        <v>107</v>
      </c>
      <c r="H422" s="4" t="s">
        <v>108</v>
      </c>
      <c r="I422" s="4"/>
      <c r="J422" s="4"/>
      <c r="K422" s="4">
        <v>201</v>
      </c>
      <c r="L422" s="4">
        <v>1</v>
      </c>
      <c r="M422" s="4">
        <v>3</v>
      </c>
      <c r="N422" s="4" t="s">
        <v>0</v>
      </c>
      <c r="O422" s="4">
        <v>2</v>
      </c>
      <c r="P422" s="4"/>
    </row>
    <row r="423" spans="1:206" x14ac:dyDescent="0.2">
      <c r="A423" s="4">
        <v>50</v>
      </c>
      <c r="B423" s="4">
        <v>0</v>
      </c>
      <c r="C423" s="4">
        <v>0</v>
      </c>
      <c r="D423" s="4">
        <v>1</v>
      </c>
      <c r="E423" s="4">
        <v>202</v>
      </c>
      <c r="F423" s="4">
        <f>ROUND(Source!P420,O423)</f>
        <v>0</v>
      </c>
      <c r="G423" s="4" t="s">
        <v>109</v>
      </c>
      <c r="H423" s="4" t="s">
        <v>110</v>
      </c>
      <c r="I423" s="4"/>
      <c r="J423" s="4"/>
      <c r="K423" s="4">
        <v>202</v>
      </c>
      <c r="L423" s="4">
        <v>2</v>
      </c>
      <c r="M423" s="4">
        <v>3</v>
      </c>
      <c r="N423" s="4" t="s">
        <v>0</v>
      </c>
      <c r="O423" s="4">
        <v>2</v>
      </c>
      <c r="P423" s="4"/>
    </row>
    <row r="424" spans="1:206" x14ac:dyDescent="0.2">
      <c r="A424" s="4">
        <v>50</v>
      </c>
      <c r="B424" s="4">
        <v>0</v>
      </c>
      <c r="C424" s="4">
        <v>0</v>
      </c>
      <c r="D424" s="4">
        <v>1</v>
      </c>
      <c r="E424" s="4">
        <v>222</v>
      </c>
      <c r="F424" s="4">
        <f>ROUND(Source!AO420,O424)</f>
        <v>0</v>
      </c>
      <c r="G424" s="4" t="s">
        <v>111</v>
      </c>
      <c r="H424" s="4" t="s">
        <v>112</v>
      </c>
      <c r="I424" s="4"/>
      <c r="J424" s="4"/>
      <c r="K424" s="4">
        <v>222</v>
      </c>
      <c r="L424" s="4">
        <v>3</v>
      </c>
      <c r="M424" s="4">
        <v>3</v>
      </c>
      <c r="N424" s="4" t="s">
        <v>0</v>
      </c>
      <c r="O424" s="4">
        <v>2</v>
      </c>
      <c r="P424" s="4"/>
    </row>
    <row r="425" spans="1:206" x14ac:dyDescent="0.2">
      <c r="A425" s="4">
        <v>50</v>
      </c>
      <c r="B425" s="4">
        <v>0</v>
      </c>
      <c r="C425" s="4">
        <v>0</v>
      </c>
      <c r="D425" s="4">
        <v>1</v>
      </c>
      <c r="E425" s="4">
        <v>216</v>
      </c>
      <c r="F425" s="4">
        <f>ROUND(Source!AP420,O425)</f>
        <v>0</v>
      </c>
      <c r="G425" s="4" t="s">
        <v>113</v>
      </c>
      <c r="H425" s="4" t="s">
        <v>114</v>
      </c>
      <c r="I425" s="4"/>
      <c r="J425" s="4"/>
      <c r="K425" s="4">
        <v>216</v>
      </c>
      <c r="L425" s="4">
        <v>4</v>
      </c>
      <c r="M425" s="4">
        <v>3</v>
      </c>
      <c r="N425" s="4" t="s">
        <v>0</v>
      </c>
      <c r="O425" s="4">
        <v>2</v>
      </c>
      <c r="P425" s="4"/>
    </row>
    <row r="426" spans="1:206" x14ac:dyDescent="0.2">
      <c r="A426" s="4">
        <v>50</v>
      </c>
      <c r="B426" s="4">
        <v>0</v>
      </c>
      <c r="C426" s="4">
        <v>0</v>
      </c>
      <c r="D426" s="4">
        <v>1</v>
      </c>
      <c r="E426" s="4">
        <v>223</v>
      </c>
      <c r="F426" s="4">
        <f>ROUND(Source!AQ420,O426)</f>
        <v>0</v>
      </c>
      <c r="G426" s="4" t="s">
        <v>115</v>
      </c>
      <c r="H426" s="4" t="s">
        <v>116</v>
      </c>
      <c r="I426" s="4"/>
      <c r="J426" s="4"/>
      <c r="K426" s="4">
        <v>223</v>
      </c>
      <c r="L426" s="4">
        <v>5</v>
      </c>
      <c r="M426" s="4">
        <v>3</v>
      </c>
      <c r="N426" s="4" t="s">
        <v>0</v>
      </c>
      <c r="O426" s="4">
        <v>2</v>
      </c>
      <c r="P426" s="4"/>
    </row>
    <row r="427" spans="1:206" x14ac:dyDescent="0.2">
      <c r="A427" s="4">
        <v>50</v>
      </c>
      <c r="B427" s="4">
        <v>0</v>
      </c>
      <c r="C427" s="4">
        <v>0</v>
      </c>
      <c r="D427" s="4">
        <v>1</v>
      </c>
      <c r="E427" s="4">
        <v>203</v>
      </c>
      <c r="F427" s="4">
        <f>ROUND(Source!Q420,O427)</f>
        <v>0</v>
      </c>
      <c r="G427" s="4" t="s">
        <v>117</v>
      </c>
      <c r="H427" s="4" t="s">
        <v>118</v>
      </c>
      <c r="I427" s="4"/>
      <c r="J427" s="4"/>
      <c r="K427" s="4">
        <v>203</v>
      </c>
      <c r="L427" s="4">
        <v>6</v>
      </c>
      <c r="M427" s="4">
        <v>3</v>
      </c>
      <c r="N427" s="4" t="s">
        <v>0</v>
      </c>
      <c r="O427" s="4">
        <v>2</v>
      </c>
      <c r="P427" s="4"/>
    </row>
    <row r="428" spans="1:206" x14ac:dyDescent="0.2">
      <c r="A428" s="4">
        <v>50</v>
      </c>
      <c r="B428" s="4">
        <v>0</v>
      </c>
      <c r="C428" s="4">
        <v>0</v>
      </c>
      <c r="D428" s="4">
        <v>1</v>
      </c>
      <c r="E428" s="4">
        <v>204</v>
      </c>
      <c r="F428" s="4">
        <f>ROUND(Source!R420,O428)</f>
        <v>0</v>
      </c>
      <c r="G428" s="4" t="s">
        <v>119</v>
      </c>
      <c r="H428" s="4" t="s">
        <v>120</v>
      </c>
      <c r="I428" s="4"/>
      <c r="J428" s="4"/>
      <c r="K428" s="4">
        <v>204</v>
      </c>
      <c r="L428" s="4">
        <v>7</v>
      </c>
      <c r="M428" s="4">
        <v>3</v>
      </c>
      <c r="N428" s="4" t="s">
        <v>0</v>
      </c>
      <c r="O428" s="4">
        <v>2</v>
      </c>
      <c r="P428" s="4"/>
    </row>
    <row r="429" spans="1:206" x14ac:dyDescent="0.2">
      <c r="A429" s="4">
        <v>50</v>
      </c>
      <c r="B429" s="4">
        <v>0</v>
      </c>
      <c r="C429" s="4">
        <v>0</v>
      </c>
      <c r="D429" s="4">
        <v>1</v>
      </c>
      <c r="E429" s="4">
        <v>205</v>
      </c>
      <c r="F429" s="4">
        <f>ROUND(Source!S420,O429)</f>
        <v>164.53</v>
      </c>
      <c r="G429" s="4" t="s">
        <v>121</v>
      </c>
      <c r="H429" s="4" t="s">
        <v>122</v>
      </c>
      <c r="I429" s="4"/>
      <c r="J429" s="4"/>
      <c r="K429" s="4">
        <v>205</v>
      </c>
      <c r="L429" s="4">
        <v>8</v>
      </c>
      <c r="M429" s="4">
        <v>3</v>
      </c>
      <c r="N429" s="4" t="s">
        <v>0</v>
      </c>
      <c r="O429" s="4">
        <v>2</v>
      </c>
      <c r="P429" s="4"/>
    </row>
    <row r="430" spans="1:206" x14ac:dyDescent="0.2">
      <c r="A430" s="4">
        <v>50</v>
      </c>
      <c r="B430" s="4">
        <v>0</v>
      </c>
      <c r="C430" s="4">
        <v>0</v>
      </c>
      <c r="D430" s="4">
        <v>1</v>
      </c>
      <c r="E430" s="4">
        <v>214</v>
      </c>
      <c r="F430" s="4">
        <f>ROUND(Source!AS420,O430)</f>
        <v>0</v>
      </c>
      <c r="G430" s="4" t="s">
        <v>123</v>
      </c>
      <c r="H430" s="4" t="s">
        <v>124</v>
      </c>
      <c r="I430" s="4"/>
      <c r="J430" s="4"/>
      <c r="K430" s="4">
        <v>214</v>
      </c>
      <c r="L430" s="4">
        <v>9</v>
      </c>
      <c r="M430" s="4">
        <v>3</v>
      </c>
      <c r="N430" s="4" t="s">
        <v>0</v>
      </c>
      <c r="O430" s="4">
        <v>2</v>
      </c>
      <c r="P430" s="4"/>
    </row>
    <row r="431" spans="1:206" x14ac:dyDescent="0.2">
      <c r="A431" s="4">
        <v>50</v>
      </c>
      <c r="B431" s="4">
        <v>0</v>
      </c>
      <c r="C431" s="4">
        <v>0</v>
      </c>
      <c r="D431" s="4">
        <v>1</v>
      </c>
      <c r="E431" s="4">
        <v>215</v>
      </c>
      <c r="F431" s="4">
        <f>ROUND(Source!AT420,O431)</f>
        <v>0</v>
      </c>
      <c r="G431" s="4" t="s">
        <v>125</v>
      </c>
      <c r="H431" s="4" t="s">
        <v>126</v>
      </c>
      <c r="I431" s="4"/>
      <c r="J431" s="4"/>
      <c r="K431" s="4">
        <v>215</v>
      </c>
      <c r="L431" s="4">
        <v>10</v>
      </c>
      <c r="M431" s="4">
        <v>3</v>
      </c>
      <c r="N431" s="4" t="s">
        <v>0</v>
      </c>
      <c r="O431" s="4">
        <v>2</v>
      </c>
      <c r="P431" s="4"/>
    </row>
    <row r="432" spans="1:206" x14ac:dyDescent="0.2">
      <c r="A432" s="4">
        <v>50</v>
      </c>
      <c r="B432" s="4">
        <v>0</v>
      </c>
      <c r="C432" s="4">
        <v>0</v>
      </c>
      <c r="D432" s="4">
        <v>1</v>
      </c>
      <c r="E432" s="4">
        <v>217</v>
      </c>
      <c r="F432" s="4">
        <f>ROUND(Source!AU420,O432)</f>
        <v>296.14999999999998</v>
      </c>
      <c r="G432" s="4" t="s">
        <v>127</v>
      </c>
      <c r="H432" s="4" t="s">
        <v>128</v>
      </c>
      <c r="I432" s="4"/>
      <c r="J432" s="4"/>
      <c r="K432" s="4">
        <v>217</v>
      </c>
      <c r="L432" s="4">
        <v>11</v>
      </c>
      <c r="M432" s="4">
        <v>3</v>
      </c>
      <c r="N432" s="4" t="s">
        <v>0</v>
      </c>
      <c r="O432" s="4">
        <v>2</v>
      </c>
      <c r="P432" s="4"/>
    </row>
    <row r="433" spans="1:206" x14ac:dyDescent="0.2">
      <c r="A433" s="4">
        <v>50</v>
      </c>
      <c r="B433" s="4">
        <v>0</v>
      </c>
      <c r="C433" s="4">
        <v>0</v>
      </c>
      <c r="D433" s="4">
        <v>1</v>
      </c>
      <c r="E433" s="4">
        <v>206</v>
      </c>
      <c r="F433" s="4">
        <f>ROUND(Source!T420,O433)</f>
        <v>0</v>
      </c>
      <c r="G433" s="4" t="s">
        <v>129</v>
      </c>
      <c r="H433" s="4" t="s">
        <v>130</v>
      </c>
      <c r="I433" s="4"/>
      <c r="J433" s="4"/>
      <c r="K433" s="4">
        <v>206</v>
      </c>
      <c r="L433" s="4">
        <v>12</v>
      </c>
      <c r="M433" s="4">
        <v>3</v>
      </c>
      <c r="N433" s="4" t="s">
        <v>0</v>
      </c>
      <c r="O433" s="4">
        <v>2</v>
      </c>
      <c r="P433" s="4"/>
    </row>
    <row r="434" spans="1:206" x14ac:dyDescent="0.2">
      <c r="A434" s="4">
        <v>50</v>
      </c>
      <c r="B434" s="4">
        <v>0</v>
      </c>
      <c r="C434" s="4">
        <v>0</v>
      </c>
      <c r="D434" s="4">
        <v>1</v>
      </c>
      <c r="E434" s="4">
        <v>207</v>
      </c>
      <c r="F434" s="4">
        <f>Source!U420</f>
        <v>1.0490000000000002</v>
      </c>
      <c r="G434" s="4" t="s">
        <v>131</v>
      </c>
      <c r="H434" s="4" t="s">
        <v>132</v>
      </c>
      <c r="I434" s="4"/>
      <c r="J434" s="4"/>
      <c r="K434" s="4">
        <v>207</v>
      </c>
      <c r="L434" s="4">
        <v>13</v>
      </c>
      <c r="M434" s="4">
        <v>3</v>
      </c>
      <c r="N434" s="4" t="s">
        <v>0</v>
      </c>
      <c r="O434" s="4">
        <v>-1</v>
      </c>
      <c r="P434" s="4"/>
    </row>
    <row r="435" spans="1:206" x14ac:dyDescent="0.2">
      <c r="A435" s="4">
        <v>50</v>
      </c>
      <c r="B435" s="4">
        <v>0</v>
      </c>
      <c r="C435" s="4">
        <v>0</v>
      </c>
      <c r="D435" s="4">
        <v>1</v>
      </c>
      <c r="E435" s="4">
        <v>208</v>
      </c>
      <c r="F435" s="4">
        <f>Source!V420</f>
        <v>0</v>
      </c>
      <c r="G435" s="4" t="s">
        <v>133</v>
      </c>
      <c r="H435" s="4" t="s">
        <v>134</v>
      </c>
      <c r="I435" s="4"/>
      <c r="J435" s="4"/>
      <c r="K435" s="4">
        <v>208</v>
      </c>
      <c r="L435" s="4">
        <v>14</v>
      </c>
      <c r="M435" s="4">
        <v>3</v>
      </c>
      <c r="N435" s="4" t="s">
        <v>0</v>
      </c>
      <c r="O435" s="4">
        <v>-1</v>
      </c>
      <c r="P435" s="4"/>
    </row>
    <row r="436" spans="1:206" x14ac:dyDescent="0.2">
      <c r="A436" s="4">
        <v>50</v>
      </c>
      <c r="B436" s="4">
        <v>0</v>
      </c>
      <c r="C436" s="4">
        <v>0</v>
      </c>
      <c r="D436" s="4">
        <v>1</v>
      </c>
      <c r="E436" s="4">
        <v>209</v>
      </c>
      <c r="F436" s="4">
        <f>ROUND(Source!W420,O436)</f>
        <v>0</v>
      </c>
      <c r="G436" s="4" t="s">
        <v>135</v>
      </c>
      <c r="H436" s="4" t="s">
        <v>136</v>
      </c>
      <c r="I436" s="4"/>
      <c r="J436" s="4"/>
      <c r="K436" s="4">
        <v>209</v>
      </c>
      <c r="L436" s="4">
        <v>15</v>
      </c>
      <c r="M436" s="4">
        <v>3</v>
      </c>
      <c r="N436" s="4" t="s">
        <v>0</v>
      </c>
      <c r="O436" s="4">
        <v>2</v>
      </c>
      <c r="P436" s="4"/>
    </row>
    <row r="437" spans="1:206" x14ac:dyDescent="0.2">
      <c r="A437" s="4">
        <v>50</v>
      </c>
      <c r="B437" s="4">
        <v>0</v>
      </c>
      <c r="C437" s="4">
        <v>0</v>
      </c>
      <c r="D437" s="4">
        <v>1</v>
      </c>
      <c r="E437" s="4">
        <v>210</v>
      </c>
      <c r="F437" s="4">
        <f>ROUND(Source!X420,O437)</f>
        <v>115.17</v>
      </c>
      <c r="G437" s="4" t="s">
        <v>137</v>
      </c>
      <c r="H437" s="4" t="s">
        <v>138</v>
      </c>
      <c r="I437" s="4"/>
      <c r="J437" s="4"/>
      <c r="K437" s="4">
        <v>210</v>
      </c>
      <c r="L437" s="4">
        <v>16</v>
      </c>
      <c r="M437" s="4">
        <v>3</v>
      </c>
      <c r="N437" s="4" t="s">
        <v>0</v>
      </c>
      <c r="O437" s="4">
        <v>2</v>
      </c>
      <c r="P437" s="4"/>
    </row>
    <row r="438" spans="1:206" x14ac:dyDescent="0.2">
      <c r="A438" s="4">
        <v>50</v>
      </c>
      <c r="B438" s="4">
        <v>0</v>
      </c>
      <c r="C438" s="4">
        <v>0</v>
      </c>
      <c r="D438" s="4">
        <v>1</v>
      </c>
      <c r="E438" s="4">
        <v>211</v>
      </c>
      <c r="F438" s="4">
        <f>ROUND(Source!Y420,O438)</f>
        <v>16.45</v>
      </c>
      <c r="G438" s="4" t="s">
        <v>139</v>
      </c>
      <c r="H438" s="4" t="s">
        <v>140</v>
      </c>
      <c r="I438" s="4"/>
      <c r="J438" s="4"/>
      <c r="K438" s="4">
        <v>211</v>
      </c>
      <c r="L438" s="4">
        <v>17</v>
      </c>
      <c r="M438" s="4">
        <v>3</v>
      </c>
      <c r="N438" s="4" t="s">
        <v>0</v>
      </c>
      <c r="O438" s="4">
        <v>2</v>
      </c>
      <c r="P438" s="4"/>
    </row>
    <row r="439" spans="1:206" x14ac:dyDescent="0.2">
      <c r="A439" s="4">
        <v>50</v>
      </c>
      <c r="B439" s="4">
        <v>0</v>
      </c>
      <c r="C439" s="4">
        <v>0</v>
      </c>
      <c r="D439" s="4">
        <v>1</v>
      </c>
      <c r="E439" s="4">
        <v>224</v>
      </c>
      <c r="F439" s="4">
        <f>ROUND(Source!AR420,O439)</f>
        <v>296.14999999999998</v>
      </c>
      <c r="G439" s="4" t="s">
        <v>141</v>
      </c>
      <c r="H439" s="4" t="s">
        <v>142</v>
      </c>
      <c r="I439" s="4"/>
      <c r="J439" s="4"/>
      <c r="K439" s="4">
        <v>224</v>
      </c>
      <c r="L439" s="4">
        <v>18</v>
      </c>
      <c r="M439" s="4">
        <v>3</v>
      </c>
      <c r="N439" s="4" t="s">
        <v>0</v>
      </c>
      <c r="O439" s="4">
        <v>2</v>
      </c>
      <c r="P439" s="4"/>
    </row>
    <row r="441" spans="1:206" x14ac:dyDescent="0.2">
      <c r="A441" s="1">
        <v>5</v>
      </c>
      <c r="B441" s="1">
        <v>1</v>
      </c>
      <c r="C441" s="1"/>
      <c r="D441" s="1">
        <f>ROW(A456)</f>
        <v>456</v>
      </c>
      <c r="E441" s="1"/>
      <c r="F441" s="1" t="s">
        <v>11</v>
      </c>
      <c r="G441" s="1" t="s">
        <v>144</v>
      </c>
      <c r="H441" s="1" t="s">
        <v>0</v>
      </c>
      <c r="I441" s="1">
        <v>0</v>
      </c>
      <c r="J441" s="1"/>
      <c r="K441" s="1">
        <v>0</v>
      </c>
      <c r="L441" s="1"/>
      <c r="M441" s="1"/>
      <c r="N441" s="1"/>
      <c r="O441" s="1"/>
      <c r="P441" s="1"/>
      <c r="Q441" s="1"/>
      <c r="R441" s="1"/>
      <c r="S441" s="1"/>
      <c r="T441" s="1"/>
      <c r="U441" s="1" t="s">
        <v>0</v>
      </c>
      <c r="V441" s="1">
        <v>0</v>
      </c>
      <c r="W441" s="1"/>
      <c r="X441" s="1"/>
      <c r="Y441" s="1"/>
      <c r="Z441" s="1"/>
      <c r="AA441" s="1"/>
      <c r="AB441" s="1" t="s">
        <v>0</v>
      </c>
      <c r="AC441" s="1" t="s">
        <v>0</v>
      </c>
      <c r="AD441" s="1" t="s">
        <v>0</v>
      </c>
      <c r="AE441" s="1" t="s">
        <v>0</v>
      </c>
      <c r="AF441" s="1" t="s">
        <v>0</v>
      </c>
      <c r="AG441" s="1" t="s">
        <v>0</v>
      </c>
      <c r="AH441" s="1"/>
      <c r="AI441" s="1"/>
      <c r="AJ441" s="1"/>
      <c r="AK441" s="1"/>
      <c r="AL441" s="1"/>
      <c r="AM441" s="1"/>
      <c r="AN441" s="1"/>
      <c r="AO441" s="1"/>
      <c r="AP441" s="1" t="s">
        <v>0</v>
      </c>
      <c r="AQ441" s="1" t="s">
        <v>0</v>
      </c>
      <c r="AR441" s="1" t="s">
        <v>0</v>
      </c>
      <c r="AS441" s="1"/>
      <c r="AT441" s="1"/>
      <c r="AU441" s="1"/>
      <c r="AV441" s="1"/>
      <c r="AW441" s="1"/>
      <c r="AX441" s="1"/>
      <c r="AY441" s="1"/>
      <c r="AZ441" s="1" t="s">
        <v>0</v>
      </c>
      <c r="BA441" s="1"/>
      <c r="BB441" s="1" t="s">
        <v>0</v>
      </c>
      <c r="BC441" s="1" t="s">
        <v>0</v>
      </c>
      <c r="BD441" s="1" t="s">
        <v>0</v>
      </c>
      <c r="BE441" s="1" t="s">
        <v>0</v>
      </c>
      <c r="BF441" s="1" t="s">
        <v>0</v>
      </c>
      <c r="BG441" s="1" t="s">
        <v>0</v>
      </c>
      <c r="BH441" s="1" t="s">
        <v>0</v>
      </c>
      <c r="BI441" s="1" t="s">
        <v>0</v>
      </c>
      <c r="BJ441" s="1" t="s">
        <v>0</v>
      </c>
      <c r="BK441" s="1" t="s">
        <v>0</v>
      </c>
      <c r="BL441" s="1" t="s">
        <v>0</v>
      </c>
      <c r="BM441" s="1" t="s">
        <v>0</v>
      </c>
      <c r="BN441" s="1" t="s">
        <v>0</v>
      </c>
      <c r="BO441" s="1" t="s">
        <v>0</v>
      </c>
      <c r="BP441" s="1" t="s">
        <v>0</v>
      </c>
      <c r="BQ441" s="1"/>
      <c r="BR441" s="1"/>
      <c r="BS441" s="1"/>
      <c r="BT441" s="1"/>
      <c r="BU441" s="1"/>
      <c r="BV441" s="1"/>
      <c r="BW441" s="1"/>
      <c r="BX441" s="1">
        <v>0</v>
      </c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>
        <v>0</v>
      </c>
    </row>
    <row r="443" spans="1:206" x14ac:dyDescent="0.2">
      <c r="A443" s="2">
        <v>52</v>
      </c>
      <c r="B443" s="2">
        <f t="shared" ref="B443:G443" si="263">B456</f>
        <v>1</v>
      </c>
      <c r="C443" s="2">
        <f t="shared" si="263"/>
        <v>5</v>
      </c>
      <c r="D443" s="2">
        <f t="shared" si="263"/>
        <v>441</v>
      </c>
      <c r="E443" s="2">
        <f t="shared" si="263"/>
        <v>0</v>
      </c>
      <c r="F443" s="2" t="str">
        <f t="shared" si="263"/>
        <v>Новый подраздел</v>
      </c>
      <c r="G443" s="2" t="str">
        <f t="shared" si="263"/>
        <v>Ремонтные работы</v>
      </c>
      <c r="H443" s="2"/>
      <c r="I443" s="2"/>
      <c r="J443" s="2"/>
      <c r="K443" s="2"/>
      <c r="L443" s="2"/>
      <c r="M443" s="2"/>
      <c r="N443" s="2"/>
      <c r="O443" s="2">
        <f t="shared" ref="O443:AT443" si="264">O456</f>
        <v>17141.490000000002</v>
      </c>
      <c r="P443" s="2">
        <f t="shared" si="264"/>
        <v>11210.59</v>
      </c>
      <c r="Q443" s="2">
        <f t="shared" si="264"/>
        <v>4.1900000000000004</v>
      </c>
      <c r="R443" s="2">
        <f t="shared" si="264"/>
        <v>0.97</v>
      </c>
      <c r="S443" s="2">
        <f t="shared" si="264"/>
        <v>5926.71</v>
      </c>
      <c r="T443" s="2">
        <f t="shared" si="264"/>
        <v>0</v>
      </c>
      <c r="U443" s="2">
        <f t="shared" si="264"/>
        <v>30.775950999999999</v>
      </c>
      <c r="V443" s="2">
        <f t="shared" si="264"/>
        <v>0</v>
      </c>
      <c r="W443" s="2">
        <f t="shared" si="264"/>
        <v>0</v>
      </c>
      <c r="X443" s="2">
        <f t="shared" si="264"/>
        <v>4148.6899999999996</v>
      </c>
      <c r="Y443" s="2">
        <f t="shared" si="264"/>
        <v>592.66</v>
      </c>
      <c r="Z443" s="2">
        <f t="shared" si="264"/>
        <v>0</v>
      </c>
      <c r="AA443" s="2">
        <f t="shared" si="264"/>
        <v>0</v>
      </c>
      <c r="AB443" s="2">
        <f t="shared" si="264"/>
        <v>17141.490000000002</v>
      </c>
      <c r="AC443" s="2">
        <f t="shared" si="264"/>
        <v>11210.59</v>
      </c>
      <c r="AD443" s="2">
        <f t="shared" si="264"/>
        <v>4.1900000000000004</v>
      </c>
      <c r="AE443" s="2">
        <f t="shared" si="264"/>
        <v>0.97</v>
      </c>
      <c r="AF443" s="2">
        <f t="shared" si="264"/>
        <v>5926.71</v>
      </c>
      <c r="AG443" s="2">
        <f t="shared" si="264"/>
        <v>0</v>
      </c>
      <c r="AH443" s="2">
        <f t="shared" si="264"/>
        <v>30.775950999999999</v>
      </c>
      <c r="AI443" s="2">
        <f t="shared" si="264"/>
        <v>0</v>
      </c>
      <c r="AJ443" s="2">
        <f t="shared" si="264"/>
        <v>0</v>
      </c>
      <c r="AK443" s="2">
        <f t="shared" si="264"/>
        <v>4148.6899999999996</v>
      </c>
      <c r="AL443" s="2">
        <f t="shared" si="264"/>
        <v>592.66</v>
      </c>
      <c r="AM443" s="2">
        <f t="shared" si="264"/>
        <v>0</v>
      </c>
      <c r="AN443" s="2">
        <f t="shared" si="264"/>
        <v>0</v>
      </c>
      <c r="AO443" s="2">
        <f t="shared" si="264"/>
        <v>0</v>
      </c>
      <c r="AP443" s="2">
        <f t="shared" si="264"/>
        <v>0</v>
      </c>
      <c r="AQ443" s="2">
        <f t="shared" si="264"/>
        <v>0</v>
      </c>
      <c r="AR443" s="2">
        <f t="shared" si="264"/>
        <v>21883.88</v>
      </c>
      <c r="AS443" s="2">
        <f t="shared" si="264"/>
        <v>0</v>
      </c>
      <c r="AT443" s="2">
        <f t="shared" si="264"/>
        <v>0</v>
      </c>
      <c r="AU443" s="2">
        <f t="shared" ref="AU443:BZ443" si="265">AU456</f>
        <v>21883.88</v>
      </c>
      <c r="AV443" s="2">
        <f t="shared" si="265"/>
        <v>11210.59</v>
      </c>
      <c r="AW443" s="2">
        <f t="shared" si="265"/>
        <v>11210.59</v>
      </c>
      <c r="AX443" s="2">
        <f t="shared" si="265"/>
        <v>0</v>
      </c>
      <c r="AY443" s="2">
        <f t="shared" si="265"/>
        <v>11210.59</v>
      </c>
      <c r="AZ443" s="2">
        <f t="shared" si="265"/>
        <v>0</v>
      </c>
      <c r="BA443" s="2">
        <f t="shared" si="265"/>
        <v>0</v>
      </c>
      <c r="BB443" s="2">
        <f t="shared" si="265"/>
        <v>0</v>
      </c>
      <c r="BC443" s="2">
        <f t="shared" si="265"/>
        <v>0</v>
      </c>
      <c r="BD443" s="2">
        <f t="shared" si="265"/>
        <v>0</v>
      </c>
      <c r="BE443" s="2">
        <f t="shared" si="265"/>
        <v>21883.88</v>
      </c>
      <c r="BF443" s="2">
        <f t="shared" si="265"/>
        <v>0</v>
      </c>
      <c r="BG443" s="2">
        <f t="shared" si="265"/>
        <v>0</v>
      </c>
      <c r="BH443" s="2">
        <f t="shared" si="265"/>
        <v>21883.88</v>
      </c>
      <c r="BI443" s="2">
        <f t="shared" si="265"/>
        <v>11210.59</v>
      </c>
      <c r="BJ443" s="2">
        <f t="shared" si="265"/>
        <v>11210.59</v>
      </c>
      <c r="BK443" s="2">
        <f t="shared" si="265"/>
        <v>0</v>
      </c>
      <c r="BL443" s="2">
        <f t="shared" si="265"/>
        <v>11210.59</v>
      </c>
      <c r="BM443" s="2">
        <f t="shared" si="265"/>
        <v>0</v>
      </c>
      <c r="BN443" s="2">
        <f t="shared" si="265"/>
        <v>0</v>
      </c>
      <c r="BO443" s="3">
        <f t="shared" si="265"/>
        <v>0</v>
      </c>
      <c r="BP443" s="3">
        <f t="shared" si="265"/>
        <v>0</v>
      </c>
      <c r="BQ443" s="3">
        <f t="shared" si="265"/>
        <v>0</v>
      </c>
      <c r="BR443" s="3">
        <f t="shared" si="265"/>
        <v>0</v>
      </c>
      <c r="BS443" s="3">
        <f t="shared" si="265"/>
        <v>0</v>
      </c>
      <c r="BT443" s="3">
        <f t="shared" si="265"/>
        <v>0</v>
      </c>
      <c r="BU443" s="3">
        <f t="shared" si="265"/>
        <v>0</v>
      </c>
      <c r="BV443" s="3">
        <f t="shared" si="265"/>
        <v>0</v>
      </c>
      <c r="BW443" s="3">
        <f t="shared" si="265"/>
        <v>0</v>
      </c>
      <c r="BX443" s="3">
        <f t="shared" si="265"/>
        <v>0</v>
      </c>
      <c r="BY443" s="3">
        <f t="shared" si="265"/>
        <v>0</v>
      </c>
      <c r="BZ443" s="3">
        <f t="shared" si="265"/>
        <v>0</v>
      </c>
      <c r="CA443" s="3">
        <f t="shared" ref="CA443:DF443" si="266">CA456</f>
        <v>0</v>
      </c>
      <c r="CB443" s="3">
        <f t="shared" si="266"/>
        <v>0</v>
      </c>
      <c r="CC443" s="3">
        <f t="shared" si="266"/>
        <v>0</v>
      </c>
      <c r="CD443" s="3">
        <f t="shared" si="266"/>
        <v>0</v>
      </c>
      <c r="CE443" s="3">
        <f t="shared" si="266"/>
        <v>0</v>
      </c>
      <c r="CF443" s="3">
        <f t="shared" si="266"/>
        <v>0</v>
      </c>
      <c r="CG443" s="3">
        <f t="shared" si="266"/>
        <v>0</v>
      </c>
      <c r="CH443" s="3">
        <f t="shared" si="266"/>
        <v>0</v>
      </c>
      <c r="CI443" s="3">
        <f t="shared" si="266"/>
        <v>0</v>
      </c>
      <c r="CJ443" s="3">
        <f t="shared" si="266"/>
        <v>0</v>
      </c>
      <c r="CK443" s="3">
        <f t="shared" si="266"/>
        <v>0</v>
      </c>
      <c r="CL443" s="3">
        <f t="shared" si="266"/>
        <v>0</v>
      </c>
      <c r="CM443" s="3">
        <f t="shared" si="266"/>
        <v>0</v>
      </c>
      <c r="CN443" s="3">
        <f t="shared" si="266"/>
        <v>0</v>
      </c>
      <c r="CO443" s="3">
        <f t="shared" si="266"/>
        <v>0</v>
      </c>
      <c r="CP443" s="3">
        <f t="shared" si="266"/>
        <v>0</v>
      </c>
      <c r="CQ443" s="3">
        <f t="shared" si="266"/>
        <v>0</v>
      </c>
      <c r="CR443" s="3">
        <f t="shared" si="266"/>
        <v>0</v>
      </c>
      <c r="CS443" s="3">
        <f t="shared" si="266"/>
        <v>0</v>
      </c>
      <c r="CT443" s="3">
        <f t="shared" si="266"/>
        <v>0</v>
      </c>
      <c r="CU443" s="3">
        <f t="shared" si="266"/>
        <v>0</v>
      </c>
      <c r="CV443" s="3">
        <f t="shared" si="266"/>
        <v>0</v>
      </c>
      <c r="CW443" s="3">
        <f t="shared" si="266"/>
        <v>0</v>
      </c>
      <c r="CX443" s="3">
        <f t="shared" si="266"/>
        <v>0</v>
      </c>
      <c r="CY443" s="3">
        <f t="shared" si="266"/>
        <v>0</v>
      </c>
      <c r="CZ443" s="3">
        <f t="shared" si="266"/>
        <v>0</v>
      </c>
      <c r="DA443" s="3">
        <f t="shared" si="266"/>
        <v>0</v>
      </c>
      <c r="DB443" s="3">
        <f t="shared" si="266"/>
        <v>0</v>
      </c>
      <c r="DC443" s="3">
        <f t="shared" si="266"/>
        <v>0</v>
      </c>
      <c r="DD443" s="3">
        <f t="shared" si="266"/>
        <v>0</v>
      </c>
      <c r="DE443" s="3">
        <f t="shared" si="266"/>
        <v>0</v>
      </c>
      <c r="DF443" s="3">
        <f t="shared" si="266"/>
        <v>0</v>
      </c>
      <c r="DG443" s="3">
        <f t="shared" ref="DG443:DN443" si="267">DG456</f>
        <v>0</v>
      </c>
      <c r="DH443" s="3">
        <f t="shared" si="267"/>
        <v>0</v>
      </c>
      <c r="DI443" s="3">
        <f t="shared" si="267"/>
        <v>0</v>
      </c>
      <c r="DJ443" s="3">
        <f t="shared" si="267"/>
        <v>0</v>
      </c>
      <c r="DK443" s="3">
        <f t="shared" si="267"/>
        <v>0</v>
      </c>
      <c r="DL443" s="3">
        <f t="shared" si="267"/>
        <v>0</v>
      </c>
      <c r="DM443" s="3">
        <f t="shared" si="267"/>
        <v>0</v>
      </c>
      <c r="DN443" s="3">
        <f t="shared" si="267"/>
        <v>0</v>
      </c>
    </row>
    <row r="445" spans="1:206" x14ac:dyDescent="0.2">
      <c r="A445">
        <v>17</v>
      </c>
      <c r="B445">
        <v>1</v>
      </c>
      <c r="C445">
        <f>ROW(SmtRes!A228)</f>
        <v>228</v>
      </c>
      <c r="D445">
        <f>ROW(EtalonRes!A228)</f>
        <v>228</v>
      </c>
      <c r="E445" t="s">
        <v>13</v>
      </c>
      <c r="F445" t="s">
        <v>242</v>
      </c>
      <c r="G445" t="s">
        <v>243</v>
      </c>
      <c r="H445" t="s">
        <v>28</v>
      </c>
      <c r="I445">
        <f>ROUND(10/100,9)</f>
        <v>0.1</v>
      </c>
      <c r="J445">
        <v>0</v>
      </c>
      <c r="O445">
        <f t="shared" ref="O445:O454" si="268">ROUND(CP445+GX445,2)</f>
        <v>4792.3500000000004</v>
      </c>
      <c r="P445">
        <f t="shared" ref="P445:P454" si="269">ROUND(CQ445*I445,2)</f>
        <v>3976.23</v>
      </c>
      <c r="Q445">
        <f t="shared" ref="Q445:Q454" si="270">ROUND(CR445*I445,2)</f>
        <v>1.97</v>
      </c>
      <c r="R445">
        <f t="shared" ref="R445:R454" si="271">ROUND(CS445*I445,2)</f>
        <v>0.54</v>
      </c>
      <c r="S445">
        <f t="shared" ref="S445:S454" si="272">ROUND(CT445*I445,2)</f>
        <v>814.15</v>
      </c>
      <c r="T445">
        <f t="shared" ref="T445:T454" si="273">ROUND(CU445*I445,2)</f>
        <v>0</v>
      </c>
      <c r="U445">
        <f t="shared" ref="U445:U454" si="274">CV445*I445</f>
        <v>3.6460000000000004</v>
      </c>
      <c r="V445">
        <f t="shared" ref="V445:V454" si="275">CW445*I445</f>
        <v>0</v>
      </c>
      <c r="W445">
        <f t="shared" ref="W445:W454" si="276">ROUND(CX445*I445,2)</f>
        <v>0</v>
      </c>
      <c r="X445">
        <f t="shared" ref="X445:X454" si="277">ROUND(CY445,2)</f>
        <v>569.91</v>
      </c>
      <c r="Y445">
        <f t="shared" ref="Y445:Y454" si="278">ROUND(CZ445,2)</f>
        <v>81.42</v>
      </c>
      <c r="AA445">
        <v>31140108</v>
      </c>
      <c r="AB445">
        <f t="shared" ref="AB445:AB454" si="279">ROUND((AC445+AD445+AF445)+GT445,6)</f>
        <v>47923.53</v>
      </c>
      <c r="AC445">
        <f t="shared" ref="AC445:AC454" si="280">ROUND((ES445),6)</f>
        <v>39762.29</v>
      </c>
      <c r="AD445">
        <f t="shared" ref="AD445:AD454" si="281">ROUND((((ET445)-(EU445))+AE445),6)</f>
        <v>19.72</v>
      </c>
      <c r="AE445">
        <f t="shared" ref="AE445:AE454" si="282">ROUND((EU445),6)</f>
        <v>5.36</v>
      </c>
      <c r="AF445">
        <f t="shared" ref="AF445:AF454" si="283">ROUND((EV445),6)</f>
        <v>8141.52</v>
      </c>
      <c r="AG445">
        <f t="shared" ref="AG445:AG454" si="284">ROUND((AP445),6)</f>
        <v>0</v>
      </c>
      <c r="AH445">
        <f t="shared" ref="AH445:AH454" si="285">(EW445)</f>
        <v>36.46</v>
      </c>
      <c r="AI445">
        <f t="shared" ref="AI445:AI454" si="286">(EX445)</f>
        <v>0</v>
      </c>
      <c r="AJ445">
        <f t="shared" ref="AJ445:AJ454" si="287">ROUND((AS445),6)</f>
        <v>0</v>
      </c>
      <c r="AK445">
        <v>47923.53</v>
      </c>
      <c r="AL445">
        <v>39762.29</v>
      </c>
      <c r="AM445">
        <v>19.72</v>
      </c>
      <c r="AN445">
        <v>5.36</v>
      </c>
      <c r="AO445">
        <v>8141.52</v>
      </c>
      <c r="AP445">
        <v>0</v>
      </c>
      <c r="AQ445">
        <v>36.46</v>
      </c>
      <c r="AR445">
        <v>0</v>
      </c>
      <c r="AS445">
        <v>0</v>
      </c>
      <c r="AT445">
        <v>70</v>
      </c>
      <c r="AU445">
        <v>10</v>
      </c>
      <c r="AV445">
        <v>1</v>
      </c>
      <c r="AW445">
        <v>1</v>
      </c>
      <c r="AZ445">
        <v>1</v>
      </c>
      <c r="BA445">
        <v>1</v>
      </c>
      <c r="BB445">
        <v>1</v>
      </c>
      <c r="BC445">
        <v>1</v>
      </c>
      <c r="BD445" t="s">
        <v>0</v>
      </c>
      <c r="BE445" t="s">
        <v>0</v>
      </c>
      <c r="BF445" t="s">
        <v>0</v>
      </c>
      <c r="BG445" t="s">
        <v>0</v>
      </c>
      <c r="BH445">
        <v>0</v>
      </c>
      <c r="BI445">
        <v>4</v>
      </c>
      <c r="BJ445" t="s">
        <v>244</v>
      </c>
      <c r="BM445">
        <v>0</v>
      </c>
      <c r="BN445">
        <v>0</v>
      </c>
      <c r="BO445" t="s">
        <v>0</v>
      </c>
      <c r="BP445">
        <v>0</v>
      </c>
      <c r="BQ445">
        <v>1</v>
      </c>
      <c r="BR445">
        <v>0</v>
      </c>
      <c r="BS445">
        <v>1</v>
      </c>
      <c r="BT445">
        <v>1</v>
      </c>
      <c r="BU445">
        <v>1</v>
      </c>
      <c r="BV445">
        <v>1</v>
      </c>
      <c r="BW445">
        <v>1</v>
      </c>
      <c r="BX445">
        <v>1</v>
      </c>
      <c r="BY445" t="s">
        <v>0</v>
      </c>
      <c r="BZ445">
        <v>70</v>
      </c>
      <c r="CA445">
        <v>10</v>
      </c>
      <c r="CF445">
        <v>0</v>
      </c>
      <c r="CG445">
        <v>0</v>
      </c>
      <c r="CM445">
        <v>0</v>
      </c>
      <c r="CN445" t="s">
        <v>0</v>
      </c>
      <c r="CO445">
        <v>0</v>
      </c>
      <c r="CP445">
        <f t="shared" ref="CP445:CP454" si="288">(P445+Q445+S445)</f>
        <v>4792.3499999999995</v>
      </c>
      <c r="CQ445">
        <f t="shared" ref="CQ445:CQ454" si="289">(AC445*BC445*AW445)</f>
        <v>39762.29</v>
      </c>
      <c r="CR445">
        <f t="shared" ref="CR445:CR454" si="290">((((ET445)*BB445-(EU445)*BS445)+AE445*BS445)*AV445)</f>
        <v>19.72</v>
      </c>
      <c r="CS445">
        <f t="shared" ref="CS445:CS454" si="291">(AE445*BS445*AV445)</f>
        <v>5.36</v>
      </c>
      <c r="CT445">
        <f t="shared" ref="CT445:CT454" si="292">(AF445*BA445*AV445)</f>
        <v>8141.52</v>
      </c>
      <c r="CU445">
        <f t="shared" ref="CU445:CU454" si="293">AG445</f>
        <v>0</v>
      </c>
      <c r="CV445">
        <f t="shared" ref="CV445:CV454" si="294">(AH445*AV445)</f>
        <v>36.46</v>
      </c>
      <c r="CW445">
        <f t="shared" ref="CW445:CW454" si="295">AI445</f>
        <v>0</v>
      </c>
      <c r="CX445">
        <f t="shared" ref="CX445:CX454" si="296">AJ445</f>
        <v>0</v>
      </c>
      <c r="CY445">
        <f t="shared" ref="CY445:CY454" si="297">((S445*BZ445)/100)</f>
        <v>569.90499999999997</v>
      </c>
      <c r="CZ445">
        <f t="shared" ref="CZ445:CZ454" si="298">((S445*CA445)/100)</f>
        <v>81.415000000000006</v>
      </c>
      <c r="DC445" t="s">
        <v>0</v>
      </c>
      <c r="DD445" t="s">
        <v>0</v>
      </c>
      <c r="DE445" t="s">
        <v>0</v>
      </c>
      <c r="DF445" t="s">
        <v>0</v>
      </c>
      <c r="DG445" t="s">
        <v>0</v>
      </c>
      <c r="DH445" t="s">
        <v>0</v>
      </c>
      <c r="DI445" t="s">
        <v>0</v>
      </c>
      <c r="DJ445" t="s">
        <v>0</v>
      </c>
      <c r="DK445" t="s">
        <v>0</v>
      </c>
      <c r="DL445" t="s">
        <v>0</v>
      </c>
      <c r="DM445" t="s">
        <v>0</v>
      </c>
      <c r="DN445">
        <v>0</v>
      </c>
      <c r="DO445">
        <v>0</v>
      </c>
      <c r="DP445">
        <v>1</v>
      </c>
      <c r="DQ445">
        <v>1</v>
      </c>
      <c r="DU445">
        <v>1005</v>
      </c>
      <c r="DV445" t="s">
        <v>28</v>
      </c>
      <c r="DW445" t="s">
        <v>28</v>
      </c>
      <c r="DX445">
        <v>100</v>
      </c>
      <c r="EE445">
        <v>30895129</v>
      </c>
      <c r="EF445">
        <v>1</v>
      </c>
      <c r="EG445" t="s">
        <v>18</v>
      </c>
      <c r="EH445">
        <v>0</v>
      </c>
      <c r="EI445" t="s">
        <v>0</v>
      </c>
      <c r="EJ445">
        <v>4</v>
      </c>
      <c r="EK445">
        <v>0</v>
      </c>
      <c r="EL445" t="s">
        <v>19</v>
      </c>
      <c r="EM445" t="s">
        <v>20</v>
      </c>
      <c r="EO445" t="s">
        <v>0</v>
      </c>
      <c r="EQ445">
        <v>0</v>
      </c>
      <c r="ER445">
        <v>47923.53</v>
      </c>
      <c r="ES445">
        <v>39762.29</v>
      </c>
      <c r="ET445">
        <v>19.72</v>
      </c>
      <c r="EU445">
        <v>5.36</v>
      </c>
      <c r="EV445">
        <v>8141.52</v>
      </c>
      <c r="EW445">
        <v>36.46</v>
      </c>
      <c r="EX445">
        <v>0</v>
      </c>
      <c r="EY445">
        <v>0</v>
      </c>
      <c r="FQ445">
        <v>0</v>
      </c>
      <c r="FR445">
        <f t="shared" ref="FR445:FR454" si="299">ROUND(IF(AND(BH445=3,BI445=3),P445,0),2)</f>
        <v>0</v>
      </c>
      <c r="FS445">
        <v>0</v>
      </c>
      <c r="FX445">
        <v>70</v>
      </c>
      <c r="FY445">
        <v>10</v>
      </c>
      <c r="GA445" t="s">
        <v>0</v>
      </c>
      <c r="GD445">
        <v>0</v>
      </c>
      <c r="GF445">
        <v>1961790137</v>
      </c>
      <c r="GG445">
        <v>2</v>
      </c>
      <c r="GH445">
        <v>1</v>
      </c>
      <c r="GI445">
        <v>-2</v>
      </c>
      <c r="GJ445">
        <v>0</v>
      </c>
      <c r="GK445">
        <f>ROUND(R445*(R12)/100,2)</f>
        <v>0.57999999999999996</v>
      </c>
      <c r="GL445">
        <f t="shared" ref="GL445:GL454" si="300">ROUND(IF(AND(BH445=3,BI445=3,FS445&lt;&gt;0),P445,0),2)</f>
        <v>0</v>
      </c>
      <c r="GM445">
        <f t="shared" ref="GM445:GM454" si="301">O445+X445+Y445+GK445</f>
        <v>5444.26</v>
      </c>
      <c r="GN445">
        <f t="shared" ref="GN445:GN454" si="302">ROUND(IF(OR(BI445=0,BI445=1),O445+X445+Y445+GK445-GX445,0),2)</f>
        <v>0</v>
      </c>
      <c r="GO445">
        <f t="shared" ref="GO445:GO454" si="303">ROUND(IF(BI445=2,O445+X445+Y445+GK445-GX445,0),2)</f>
        <v>0</v>
      </c>
      <c r="GP445">
        <f t="shared" ref="GP445:GP454" si="304">ROUND(IF(BI445=4,O445+X445+Y445+GK445,GX445),2)</f>
        <v>5444.26</v>
      </c>
      <c r="GT445">
        <v>0</v>
      </c>
      <c r="GU445">
        <v>1</v>
      </c>
      <c r="GV445">
        <v>0</v>
      </c>
      <c r="GW445">
        <v>0</v>
      </c>
      <c r="GX445">
        <f t="shared" ref="GX445:GX454" si="305">ROUND(GT445*GU445*I445,2)</f>
        <v>0</v>
      </c>
    </row>
    <row r="446" spans="1:206" x14ac:dyDescent="0.2">
      <c r="A446">
        <v>17</v>
      </c>
      <c r="B446">
        <v>1</v>
      </c>
      <c r="C446">
        <f>ROW(SmtRes!A232)</f>
        <v>232</v>
      </c>
      <c r="D446">
        <f>ROW(EtalonRes!A232)</f>
        <v>232</v>
      </c>
      <c r="E446" t="s">
        <v>21</v>
      </c>
      <c r="F446" t="s">
        <v>245</v>
      </c>
      <c r="G446" t="s">
        <v>246</v>
      </c>
      <c r="H446" t="s">
        <v>61</v>
      </c>
      <c r="I446">
        <f>ROUND(7.55/100,9)</f>
        <v>7.5499999999999998E-2</v>
      </c>
      <c r="J446">
        <v>0</v>
      </c>
      <c r="O446">
        <f t="shared" si="268"/>
        <v>1669.86</v>
      </c>
      <c r="P446">
        <f t="shared" si="269"/>
        <v>1482.53</v>
      </c>
      <c r="Q446">
        <f t="shared" si="270"/>
        <v>0</v>
      </c>
      <c r="R446">
        <f t="shared" si="271"/>
        <v>0</v>
      </c>
      <c r="S446">
        <f t="shared" si="272"/>
        <v>187.33</v>
      </c>
      <c r="T446">
        <f t="shared" si="273"/>
        <v>0</v>
      </c>
      <c r="U446">
        <f t="shared" si="274"/>
        <v>1.0909749999999998</v>
      </c>
      <c r="V446">
        <f t="shared" si="275"/>
        <v>0</v>
      </c>
      <c r="W446">
        <f t="shared" si="276"/>
        <v>0</v>
      </c>
      <c r="X446">
        <f t="shared" si="277"/>
        <v>131.13</v>
      </c>
      <c r="Y446">
        <f t="shared" si="278"/>
        <v>18.73</v>
      </c>
      <c r="AA446">
        <v>31140108</v>
      </c>
      <c r="AB446">
        <f t="shared" si="279"/>
        <v>22117.32</v>
      </c>
      <c r="AC446">
        <f t="shared" si="280"/>
        <v>19636.11</v>
      </c>
      <c r="AD446">
        <f t="shared" si="281"/>
        <v>0</v>
      </c>
      <c r="AE446">
        <f t="shared" si="282"/>
        <v>0</v>
      </c>
      <c r="AF446">
        <f t="shared" si="283"/>
        <v>2481.21</v>
      </c>
      <c r="AG446">
        <f t="shared" si="284"/>
        <v>0</v>
      </c>
      <c r="AH446">
        <f t="shared" si="285"/>
        <v>14.45</v>
      </c>
      <c r="AI446">
        <f t="shared" si="286"/>
        <v>0</v>
      </c>
      <c r="AJ446">
        <f t="shared" si="287"/>
        <v>0</v>
      </c>
      <c r="AK446">
        <v>22117.32</v>
      </c>
      <c r="AL446">
        <v>19636.11</v>
      </c>
      <c r="AM446">
        <v>0</v>
      </c>
      <c r="AN446">
        <v>0</v>
      </c>
      <c r="AO446">
        <v>2481.21</v>
      </c>
      <c r="AP446">
        <v>0</v>
      </c>
      <c r="AQ446">
        <v>14.45</v>
      </c>
      <c r="AR446">
        <v>0</v>
      </c>
      <c r="AS446">
        <v>0</v>
      </c>
      <c r="AT446">
        <v>70</v>
      </c>
      <c r="AU446">
        <v>10</v>
      </c>
      <c r="AV446">
        <v>1</v>
      </c>
      <c r="AW446">
        <v>1</v>
      </c>
      <c r="AZ446">
        <v>1</v>
      </c>
      <c r="BA446">
        <v>1</v>
      </c>
      <c r="BB446">
        <v>1</v>
      </c>
      <c r="BC446">
        <v>1</v>
      </c>
      <c r="BD446" t="s">
        <v>0</v>
      </c>
      <c r="BE446" t="s">
        <v>0</v>
      </c>
      <c r="BF446" t="s">
        <v>0</v>
      </c>
      <c r="BG446" t="s">
        <v>0</v>
      </c>
      <c r="BH446">
        <v>0</v>
      </c>
      <c r="BI446">
        <v>4</v>
      </c>
      <c r="BJ446" t="s">
        <v>247</v>
      </c>
      <c r="BM446">
        <v>0</v>
      </c>
      <c r="BN446">
        <v>0</v>
      </c>
      <c r="BO446" t="s">
        <v>0</v>
      </c>
      <c r="BP446">
        <v>0</v>
      </c>
      <c r="BQ446">
        <v>1</v>
      </c>
      <c r="BR446">
        <v>0</v>
      </c>
      <c r="BS446">
        <v>1</v>
      </c>
      <c r="BT446">
        <v>1</v>
      </c>
      <c r="BU446">
        <v>1</v>
      </c>
      <c r="BV446">
        <v>1</v>
      </c>
      <c r="BW446">
        <v>1</v>
      </c>
      <c r="BX446">
        <v>1</v>
      </c>
      <c r="BY446" t="s">
        <v>0</v>
      </c>
      <c r="BZ446">
        <v>70</v>
      </c>
      <c r="CA446">
        <v>10</v>
      </c>
      <c r="CF446">
        <v>0</v>
      </c>
      <c r="CG446">
        <v>0</v>
      </c>
      <c r="CM446">
        <v>0</v>
      </c>
      <c r="CN446" t="s">
        <v>0</v>
      </c>
      <c r="CO446">
        <v>0</v>
      </c>
      <c r="CP446">
        <f t="shared" si="288"/>
        <v>1669.86</v>
      </c>
      <c r="CQ446">
        <f t="shared" si="289"/>
        <v>19636.11</v>
      </c>
      <c r="CR446">
        <f t="shared" si="290"/>
        <v>0</v>
      </c>
      <c r="CS446">
        <f t="shared" si="291"/>
        <v>0</v>
      </c>
      <c r="CT446">
        <f t="shared" si="292"/>
        <v>2481.21</v>
      </c>
      <c r="CU446">
        <f t="shared" si="293"/>
        <v>0</v>
      </c>
      <c r="CV446">
        <f t="shared" si="294"/>
        <v>14.45</v>
      </c>
      <c r="CW446">
        <f t="shared" si="295"/>
        <v>0</v>
      </c>
      <c r="CX446">
        <f t="shared" si="296"/>
        <v>0</v>
      </c>
      <c r="CY446">
        <f t="shared" si="297"/>
        <v>131.131</v>
      </c>
      <c r="CZ446">
        <f t="shared" si="298"/>
        <v>18.733000000000001</v>
      </c>
      <c r="DC446" t="s">
        <v>0</v>
      </c>
      <c r="DD446" t="s">
        <v>0</v>
      </c>
      <c r="DE446" t="s">
        <v>0</v>
      </c>
      <c r="DF446" t="s">
        <v>0</v>
      </c>
      <c r="DG446" t="s">
        <v>0</v>
      </c>
      <c r="DH446" t="s">
        <v>0</v>
      </c>
      <c r="DI446" t="s">
        <v>0</v>
      </c>
      <c r="DJ446" t="s">
        <v>0</v>
      </c>
      <c r="DK446" t="s">
        <v>0</v>
      </c>
      <c r="DL446" t="s">
        <v>0</v>
      </c>
      <c r="DM446" t="s">
        <v>0</v>
      </c>
      <c r="DN446">
        <v>0</v>
      </c>
      <c r="DO446">
        <v>0</v>
      </c>
      <c r="DP446">
        <v>1</v>
      </c>
      <c r="DQ446">
        <v>1</v>
      </c>
      <c r="DU446">
        <v>1003</v>
      </c>
      <c r="DV446" t="s">
        <v>61</v>
      </c>
      <c r="DW446" t="s">
        <v>61</v>
      </c>
      <c r="DX446">
        <v>100</v>
      </c>
      <c r="EE446">
        <v>30895129</v>
      </c>
      <c r="EF446">
        <v>1</v>
      </c>
      <c r="EG446" t="s">
        <v>18</v>
      </c>
      <c r="EH446">
        <v>0</v>
      </c>
      <c r="EI446" t="s">
        <v>0</v>
      </c>
      <c r="EJ446">
        <v>4</v>
      </c>
      <c r="EK446">
        <v>0</v>
      </c>
      <c r="EL446" t="s">
        <v>19</v>
      </c>
      <c r="EM446" t="s">
        <v>20</v>
      </c>
      <c r="EO446" t="s">
        <v>0</v>
      </c>
      <c r="EQ446">
        <v>0</v>
      </c>
      <c r="ER446">
        <v>22117.32</v>
      </c>
      <c r="ES446">
        <v>19636.11</v>
      </c>
      <c r="ET446">
        <v>0</v>
      </c>
      <c r="EU446">
        <v>0</v>
      </c>
      <c r="EV446">
        <v>2481.21</v>
      </c>
      <c r="EW446">
        <v>14.45</v>
      </c>
      <c r="EX446">
        <v>0</v>
      </c>
      <c r="EY446">
        <v>0</v>
      </c>
      <c r="FQ446">
        <v>0</v>
      </c>
      <c r="FR446">
        <f t="shared" si="299"/>
        <v>0</v>
      </c>
      <c r="FS446">
        <v>0</v>
      </c>
      <c r="FX446">
        <v>70</v>
      </c>
      <c r="FY446">
        <v>10</v>
      </c>
      <c r="GA446" t="s">
        <v>0</v>
      </c>
      <c r="GD446">
        <v>0</v>
      </c>
      <c r="GF446">
        <v>1299148935</v>
      </c>
      <c r="GG446">
        <v>2</v>
      </c>
      <c r="GH446">
        <v>1</v>
      </c>
      <c r="GI446">
        <v>-2</v>
      </c>
      <c r="GJ446">
        <v>0</v>
      </c>
      <c r="GK446">
        <f>ROUND(R446*(R12)/100,2)</f>
        <v>0</v>
      </c>
      <c r="GL446">
        <f t="shared" si="300"/>
        <v>0</v>
      </c>
      <c r="GM446">
        <f t="shared" si="301"/>
        <v>1819.7199999999998</v>
      </c>
      <c r="GN446">
        <f t="shared" si="302"/>
        <v>0</v>
      </c>
      <c r="GO446">
        <f t="shared" si="303"/>
        <v>0</v>
      </c>
      <c r="GP446">
        <f t="shared" si="304"/>
        <v>1819.72</v>
      </c>
      <c r="GT446">
        <v>0</v>
      </c>
      <c r="GU446">
        <v>1</v>
      </c>
      <c r="GV446">
        <v>0</v>
      </c>
      <c r="GW446">
        <v>0</v>
      </c>
      <c r="GX446">
        <f t="shared" si="305"/>
        <v>0</v>
      </c>
    </row>
    <row r="447" spans="1:206" x14ac:dyDescent="0.2">
      <c r="A447">
        <v>17</v>
      </c>
      <c r="B447">
        <v>1</v>
      </c>
      <c r="C447">
        <f>ROW(SmtRes!A234)</f>
        <v>234</v>
      </c>
      <c r="D447">
        <f>ROW(EtalonRes!A234)</f>
        <v>234</v>
      </c>
      <c r="E447" t="s">
        <v>25</v>
      </c>
      <c r="F447" t="s">
        <v>248</v>
      </c>
      <c r="G447" t="s">
        <v>249</v>
      </c>
      <c r="H447" t="s">
        <v>61</v>
      </c>
      <c r="I447">
        <f>ROUND(7.55/100,9)</f>
        <v>7.5499999999999998E-2</v>
      </c>
      <c r="J447">
        <v>0</v>
      </c>
      <c r="O447">
        <f t="shared" si="268"/>
        <v>550.69000000000005</v>
      </c>
      <c r="P447">
        <f t="shared" si="269"/>
        <v>271.57</v>
      </c>
      <c r="Q447">
        <f t="shared" si="270"/>
        <v>0</v>
      </c>
      <c r="R447">
        <f t="shared" si="271"/>
        <v>0</v>
      </c>
      <c r="S447">
        <f t="shared" si="272"/>
        <v>279.12</v>
      </c>
      <c r="T447">
        <f t="shared" si="273"/>
        <v>0</v>
      </c>
      <c r="U447">
        <f t="shared" si="274"/>
        <v>1.3801400000000001</v>
      </c>
      <c r="V447">
        <f t="shared" si="275"/>
        <v>0</v>
      </c>
      <c r="W447">
        <f t="shared" si="276"/>
        <v>0</v>
      </c>
      <c r="X447">
        <f t="shared" si="277"/>
        <v>195.38</v>
      </c>
      <c r="Y447">
        <f t="shared" si="278"/>
        <v>27.91</v>
      </c>
      <c r="AA447">
        <v>31140108</v>
      </c>
      <c r="AB447">
        <f t="shared" si="279"/>
        <v>7293.95</v>
      </c>
      <c r="AC447">
        <f t="shared" si="280"/>
        <v>3597</v>
      </c>
      <c r="AD447">
        <f t="shared" si="281"/>
        <v>0</v>
      </c>
      <c r="AE447">
        <f t="shared" si="282"/>
        <v>0</v>
      </c>
      <c r="AF447">
        <f t="shared" si="283"/>
        <v>3696.95</v>
      </c>
      <c r="AG447">
        <f t="shared" si="284"/>
        <v>0</v>
      </c>
      <c r="AH447">
        <f t="shared" si="285"/>
        <v>18.28</v>
      </c>
      <c r="AI447">
        <f t="shared" si="286"/>
        <v>0</v>
      </c>
      <c r="AJ447">
        <f t="shared" si="287"/>
        <v>0</v>
      </c>
      <c r="AK447">
        <v>7293.95</v>
      </c>
      <c r="AL447">
        <v>3597</v>
      </c>
      <c r="AM447">
        <v>0</v>
      </c>
      <c r="AN447">
        <v>0</v>
      </c>
      <c r="AO447">
        <v>3696.95</v>
      </c>
      <c r="AP447">
        <v>0</v>
      </c>
      <c r="AQ447">
        <v>18.28</v>
      </c>
      <c r="AR447">
        <v>0</v>
      </c>
      <c r="AS447">
        <v>0</v>
      </c>
      <c r="AT447">
        <v>70</v>
      </c>
      <c r="AU447">
        <v>10</v>
      </c>
      <c r="AV447">
        <v>1</v>
      </c>
      <c r="AW447">
        <v>1</v>
      </c>
      <c r="AZ447">
        <v>1</v>
      </c>
      <c r="BA447">
        <v>1</v>
      </c>
      <c r="BB447">
        <v>1</v>
      </c>
      <c r="BC447">
        <v>1</v>
      </c>
      <c r="BD447" t="s">
        <v>0</v>
      </c>
      <c r="BE447" t="s">
        <v>0</v>
      </c>
      <c r="BF447" t="s">
        <v>0</v>
      </c>
      <c r="BG447" t="s">
        <v>0</v>
      </c>
      <c r="BH447">
        <v>0</v>
      </c>
      <c r="BI447">
        <v>4</v>
      </c>
      <c r="BJ447" t="s">
        <v>250</v>
      </c>
      <c r="BM447">
        <v>0</v>
      </c>
      <c r="BN447">
        <v>0</v>
      </c>
      <c r="BO447" t="s">
        <v>0</v>
      </c>
      <c r="BP447">
        <v>0</v>
      </c>
      <c r="BQ447">
        <v>1</v>
      </c>
      <c r="BR447">
        <v>0</v>
      </c>
      <c r="BS447">
        <v>1</v>
      </c>
      <c r="BT447">
        <v>1</v>
      </c>
      <c r="BU447">
        <v>1</v>
      </c>
      <c r="BV447">
        <v>1</v>
      </c>
      <c r="BW447">
        <v>1</v>
      </c>
      <c r="BX447">
        <v>1</v>
      </c>
      <c r="BY447" t="s">
        <v>0</v>
      </c>
      <c r="BZ447">
        <v>70</v>
      </c>
      <c r="CA447">
        <v>10</v>
      </c>
      <c r="CF447">
        <v>0</v>
      </c>
      <c r="CG447">
        <v>0</v>
      </c>
      <c r="CM447">
        <v>0</v>
      </c>
      <c r="CN447" t="s">
        <v>0</v>
      </c>
      <c r="CO447">
        <v>0</v>
      </c>
      <c r="CP447">
        <f t="shared" si="288"/>
        <v>550.69000000000005</v>
      </c>
      <c r="CQ447">
        <f t="shared" si="289"/>
        <v>3597</v>
      </c>
      <c r="CR447">
        <f t="shared" si="290"/>
        <v>0</v>
      </c>
      <c r="CS447">
        <f t="shared" si="291"/>
        <v>0</v>
      </c>
      <c r="CT447">
        <f t="shared" si="292"/>
        <v>3696.95</v>
      </c>
      <c r="CU447">
        <f t="shared" si="293"/>
        <v>0</v>
      </c>
      <c r="CV447">
        <f t="shared" si="294"/>
        <v>18.28</v>
      </c>
      <c r="CW447">
        <f t="shared" si="295"/>
        <v>0</v>
      </c>
      <c r="CX447">
        <f t="shared" si="296"/>
        <v>0</v>
      </c>
      <c r="CY447">
        <f t="shared" si="297"/>
        <v>195.38400000000001</v>
      </c>
      <c r="CZ447">
        <f t="shared" si="298"/>
        <v>27.911999999999999</v>
      </c>
      <c r="DC447" t="s">
        <v>0</v>
      </c>
      <c r="DD447" t="s">
        <v>0</v>
      </c>
      <c r="DE447" t="s">
        <v>0</v>
      </c>
      <c r="DF447" t="s">
        <v>0</v>
      </c>
      <c r="DG447" t="s">
        <v>0</v>
      </c>
      <c r="DH447" t="s">
        <v>0</v>
      </c>
      <c r="DI447" t="s">
        <v>0</v>
      </c>
      <c r="DJ447" t="s">
        <v>0</v>
      </c>
      <c r="DK447" t="s">
        <v>0</v>
      </c>
      <c r="DL447" t="s">
        <v>0</v>
      </c>
      <c r="DM447" t="s">
        <v>0</v>
      </c>
      <c r="DN447">
        <v>0</v>
      </c>
      <c r="DO447">
        <v>0</v>
      </c>
      <c r="DP447">
        <v>1</v>
      </c>
      <c r="DQ447">
        <v>1</v>
      </c>
      <c r="DU447">
        <v>1003</v>
      </c>
      <c r="DV447" t="s">
        <v>61</v>
      </c>
      <c r="DW447" t="s">
        <v>61</v>
      </c>
      <c r="DX447">
        <v>100</v>
      </c>
      <c r="EE447">
        <v>30895129</v>
      </c>
      <c r="EF447">
        <v>1</v>
      </c>
      <c r="EG447" t="s">
        <v>18</v>
      </c>
      <c r="EH447">
        <v>0</v>
      </c>
      <c r="EI447" t="s">
        <v>0</v>
      </c>
      <c r="EJ447">
        <v>4</v>
      </c>
      <c r="EK447">
        <v>0</v>
      </c>
      <c r="EL447" t="s">
        <v>19</v>
      </c>
      <c r="EM447" t="s">
        <v>20</v>
      </c>
      <c r="EO447" t="s">
        <v>0</v>
      </c>
      <c r="EQ447">
        <v>0</v>
      </c>
      <c r="ER447">
        <v>7293.95</v>
      </c>
      <c r="ES447">
        <v>3597</v>
      </c>
      <c r="ET447">
        <v>0</v>
      </c>
      <c r="EU447">
        <v>0</v>
      </c>
      <c r="EV447">
        <v>3696.95</v>
      </c>
      <c r="EW447">
        <v>18.28</v>
      </c>
      <c r="EX447">
        <v>0</v>
      </c>
      <c r="EY447">
        <v>0</v>
      </c>
      <c r="FQ447">
        <v>0</v>
      </c>
      <c r="FR447">
        <f t="shared" si="299"/>
        <v>0</v>
      </c>
      <c r="FS447">
        <v>0</v>
      </c>
      <c r="FX447">
        <v>70</v>
      </c>
      <c r="FY447">
        <v>10</v>
      </c>
      <c r="GA447" t="s">
        <v>0</v>
      </c>
      <c r="GD447">
        <v>0</v>
      </c>
      <c r="GF447">
        <v>-1765019448</v>
      </c>
      <c r="GG447">
        <v>2</v>
      </c>
      <c r="GH447">
        <v>1</v>
      </c>
      <c r="GI447">
        <v>-2</v>
      </c>
      <c r="GJ447">
        <v>0</v>
      </c>
      <c r="GK447">
        <f>ROUND(R447*(R12)/100,2)</f>
        <v>0</v>
      </c>
      <c r="GL447">
        <f t="shared" si="300"/>
        <v>0</v>
      </c>
      <c r="GM447">
        <f t="shared" si="301"/>
        <v>773.98</v>
      </c>
      <c r="GN447">
        <f t="shared" si="302"/>
        <v>0</v>
      </c>
      <c r="GO447">
        <f t="shared" si="303"/>
        <v>0</v>
      </c>
      <c r="GP447">
        <f t="shared" si="304"/>
        <v>773.98</v>
      </c>
      <c r="GT447">
        <v>0</v>
      </c>
      <c r="GU447">
        <v>1</v>
      </c>
      <c r="GV447">
        <v>0</v>
      </c>
      <c r="GW447">
        <v>0</v>
      </c>
      <c r="GX447">
        <f t="shared" si="305"/>
        <v>0</v>
      </c>
    </row>
    <row r="448" spans="1:206" x14ac:dyDescent="0.2">
      <c r="A448">
        <v>17</v>
      </c>
      <c r="B448">
        <v>1</v>
      </c>
      <c r="C448">
        <f>ROW(SmtRes!A240)</f>
        <v>240</v>
      </c>
      <c r="D448">
        <f>ROW(EtalonRes!A240)</f>
        <v>240</v>
      </c>
      <c r="E448" t="s">
        <v>30</v>
      </c>
      <c r="F448" t="s">
        <v>251</v>
      </c>
      <c r="G448" t="s">
        <v>252</v>
      </c>
      <c r="H448" t="s">
        <v>61</v>
      </c>
      <c r="I448">
        <f>ROUND(5.75/100,9)</f>
        <v>5.7500000000000002E-2</v>
      </c>
      <c r="J448">
        <v>0</v>
      </c>
      <c r="O448">
        <f t="shared" si="268"/>
        <v>802.64</v>
      </c>
      <c r="P448">
        <f t="shared" si="269"/>
        <v>628.41</v>
      </c>
      <c r="Q448">
        <f t="shared" si="270"/>
        <v>1.4</v>
      </c>
      <c r="R448">
        <f t="shared" si="271"/>
        <v>0.16</v>
      </c>
      <c r="S448">
        <f t="shared" si="272"/>
        <v>172.83</v>
      </c>
      <c r="T448">
        <f t="shared" si="273"/>
        <v>0</v>
      </c>
      <c r="U448">
        <f t="shared" si="274"/>
        <v>0.83489999999999998</v>
      </c>
      <c r="V448">
        <f t="shared" si="275"/>
        <v>0</v>
      </c>
      <c r="W448">
        <f t="shared" si="276"/>
        <v>0</v>
      </c>
      <c r="X448">
        <f t="shared" si="277"/>
        <v>120.98</v>
      </c>
      <c r="Y448">
        <f t="shared" si="278"/>
        <v>17.28</v>
      </c>
      <c r="AA448">
        <v>31140108</v>
      </c>
      <c r="AB448">
        <f t="shared" si="279"/>
        <v>13958.91</v>
      </c>
      <c r="AC448">
        <f t="shared" si="280"/>
        <v>10928.81</v>
      </c>
      <c r="AD448">
        <f t="shared" si="281"/>
        <v>24.36</v>
      </c>
      <c r="AE448">
        <f t="shared" si="282"/>
        <v>2.78</v>
      </c>
      <c r="AF448">
        <f t="shared" si="283"/>
        <v>3005.74</v>
      </c>
      <c r="AG448">
        <f t="shared" si="284"/>
        <v>0</v>
      </c>
      <c r="AH448">
        <f t="shared" si="285"/>
        <v>14.52</v>
      </c>
      <c r="AI448">
        <f t="shared" si="286"/>
        <v>0</v>
      </c>
      <c r="AJ448">
        <f t="shared" si="287"/>
        <v>0</v>
      </c>
      <c r="AK448">
        <v>13958.91</v>
      </c>
      <c r="AL448">
        <v>10928.81</v>
      </c>
      <c r="AM448">
        <v>24.36</v>
      </c>
      <c r="AN448">
        <v>2.78</v>
      </c>
      <c r="AO448">
        <v>3005.74</v>
      </c>
      <c r="AP448">
        <v>0</v>
      </c>
      <c r="AQ448">
        <v>14.52</v>
      </c>
      <c r="AR448">
        <v>0</v>
      </c>
      <c r="AS448">
        <v>0</v>
      </c>
      <c r="AT448">
        <v>70</v>
      </c>
      <c r="AU448">
        <v>10</v>
      </c>
      <c r="AV448">
        <v>1</v>
      </c>
      <c r="AW448">
        <v>1</v>
      </c>
      <c r="AZ448">
        <v>1</v>
      </c>
      <c r="BA448">
        <v>1</v>
      </c>
      <c r="BB448">
        <v>1</v>
      </c>
      <c r="BC448">
        <v>1</v>
      </c>
      <c r="BD448" t="s">
        <v>0</v>
      </c>
      <c r="BE448" t="s">
        <v>0</v>
      </c>
      <c r="BF448" t="s">
        <v>0</v>
      </c>
      <c r="BG448" t="s">
        <v>0</v>
      </c>
      <c r="BH448">
        <v>0</v>
      </c>
      <c r="BI448">
        <v>4</v>
      </c>
      <c r="BJ448" t="s">
        <v>253</v>
      </c>
      <c r="BM448">
        <v>0</v>
      </c>
      <c r="BN448">
        <v>0</v>
      </c>
      <c r="BO448" t="s">
        <v>0</v>
      </c>
      <c r="BP448">
        <v>0</v>
      </c>
      <c r="BQ448">
        <v>1</v>
      </c>
      <c r="BR448">
        <v>0</v>
      </c>
      <c r="BS448">
        <v>1</v>
      </c>
      <c r="BT448">
        <v>1</v>
      </c>
      <c r="BU448">
        <v>1</v>
      </c>
      <c r="BV448">
        <v>1</v>
      </c>
      <c r="BW448">
        <v>1</v>
      </c>
      <c r="BX448">
        <v>1</v>
      </c>
      <c r="BY448" t="s">
        <v>0</v>
      </c>
      <c r="BZ448">
        <v>70</v>
      </c>
      <c r="CA448">
        <v>10</v>
      </c>
      <c r="CF448">
        <v>0</v>
      </c>
      <c r="CG448">
        <v>0</v>
      </c>
      <c r="CM448">
        <v>0</v>
      </c>
      <c r="CN448" t="s">
        <v>0</v>
      </c>
      <c r="CO448">
        <v>0</v>
      </c>
      <c r="CP448">
        <f t="shared" si="288"/>
        <v>802.64</v>
      </c>
      <c r="CQ448">
        <f t="shared" si="289"/>
        <v>10928.81</v>
      </c>
      <c r="CR448">
        <f t="shared" si="290"/>
        <v>24.36</v>
      </c>
      <c r="CS448">
        <f t="shared" si="291"/>
        <v>2.78</v>
      </c>
      <c r="CT448">
        <f t="shared" si="292"/>
        <v>3005.74</v>
      </c>
      <c r="CU448">
        <f t="shared" si="293"/>
        <v>0</v>
      </c>
      <c r="CV448">
        <f t="shared" si="294"/>
        <v>14.52</v>
      </c>
      <c r="CW448">
        <f t="shared" si="295"/>
        <v>0</v>
      </c>
      <c r="CX448">
        <f t="shared" si="296"/>
        <v>0</v>
      </c>
      <c r="CY448">
        <f t="shared" si="297"/>
        <v>120.98100000000001</v>
      </c>
      <c r="CZ448">
        <f t="shared" si="298"/>
        <v>17.283000000000001</v>
      </c>
      <c r="DC448" t="s">
        <v>0</v>
      </c>
      <c r="DD448" t="s">
        <v>0</v>
      </c>
      <c r="DE448" t="s">
        <v>0</v>
      </c>
      <c r="DF448" t="s">
        <v>0</v>
      </c>
      <c r="DG448" t="s">
        <v>0</v>
      </c>
      <c r="DH448" t="s">
        <v>0</v>
      </c>
      <c r="DI448" t="s">
        <v>0</v>
      </c>
      <c r="DJ448" t="s">
        <v>0</v>
      </c>
      <c r="DK448" t="s">
        <v>0</v>
      </c>
      <c r="DL448" t="s">
        <v>0</v>
      </c>
      <c r="DM448" t="s">
        <v>0</v>
      </c>
      <c r="DN448">
        <v>0</v>
      </c>
      <c r="DO448">
        <v>0</v>
      </c>
      <c r="DP448">
        <v>1</v>
      </c>
      <c r="DQ448">
        <v>1</v>
      </c>
      <c r="DU448">
        <v>1003</v>
      </c>
      <c r="DV448" t="s">
        <v>61</v>
      </c>
      <c r="DW448" t="s">
        <v>61</v>
      </c>
      <c r="DX448">
        <v>100</v>
      </c>
      <c r="EE448">
        <v>30895129</v>
      </c>
      <c r="EF448">
        <v>1</v>
      </c>
      <c r="EG448" t="s">
        <v>18</v>
      </c>
      <c r="EH448">
        <v>0</v>
      </c>
      <c r="EI448" t="s">
        <v>0</v>
      </c>
      <c r="EJ448">
        <v>4</v>
      </c>
      <c r="EK448">
        <v>0</v>
      </c>
      <c r="EL448" t="s">
        <v>19</v>
      </c>
      <c r="EM448" t="s">
        <v>20</v>
      </c>
      <c r="EO448" t="s">
        <v>0</v>
      </c>
      <c r="EQ448">
        <v>0</v>
      </c>
      <c r="ER448">
        <v>13958.91</v>
      </c>
      <c r="ES448">
        <v>10928.81</v>
      </c>
      <c r="ET448">
        <v>24.36</v>
      </c>
      <c r="EU448">
        <v>2.78</v>
      </c>
      <c r="EV448">
        <v>3005.74</v>
      </c>
      <c r="EW448">
        <v>14.52</v>
      </c>
      <c r="EX448">
        <v>0</v>
      </c>
      <c r="EY448">
        <v>0</v>
      </c>
      <c r="FQ448">
        <v>0</v>
      </c>
      <c r="FR448">
        <f t="shared" si="299"/>
        <v>0</v>
      </c>
      <c r="FS448">
        <v>0</v>
      </c>
      <c r="FX448">
        <v>70</v>
      </c>
      <c r="FY448">
        <v>10</v>
      </c>
      <c r="GA448" t="s">
        <v>0</v>
      </c>
      <c r="GD448">
        <v>0</v>
      </c>
      <c r="GF448">
        <v>1847709981</v>
      </c>
      <c r="GG448">
        <v>2</v>
      </c>
      <c r="GH448">
        <v>1</v>
      </c>
      <c r="GI448">
        <v>-2</v>
      </c>
      <c r="GJ448">
        <v>0</v>
      </c>
      <c r="GK448">
        <f>ROUND(R448*(R12)/100,2)</f>
        <v>0.17</v>
      </c>
      <c r="GL448">
        <f t="shared" si="300"/>
        <v>0</v>
      </c>
      <c r="GM448">
        <f t="shared" si="301"/>
        <v>941.06999999999994</v>
      </c>
      <c r="GN448">
        <f t="shared" si="302"/>
        <v>0</v>
      </c>
      <c r="GO448">
        <f t="shared" si="303"/>
        <v>0</v>
      </c>
      <c r="GP448">
        <f t="shared" si="304"/>
        <v>941.07</v>
      </c>
      <c r="GT448">
        <v>0</v>
      </c>
      <c r="GU448">
        <v>1</v>
      </c>
      <c r="GV448">
        <v>0</v>
      </c>
      <c r="GW448">
        <v>0</v>
      </c>
      <c r="GX448">
        <f t="shared" si="305"/>
        <v>0</v>
      </c>
    </row>
    <row r="449" spans="1:206" x14ac:dyDescent="0.2">
      <c r="A449">
        <v>17</v>
      </c>
      <c r="B449">
        <v>1</v>
      </c>
      <c r="C449">
        <f>ROW(SmtRes!A244)</f>
        <v>244</v>
      </c>
      <c r="D449">
        <f>ROW(EtalonRes!A244)</f>
        <v>244</v>
      </c>
      <c r="E449" t="s">
        <v>34</v>
      </c>
      <c r="F449" t="s">
        <v>35</v>
      </c>
      <c r="G449" t="s">
        <v>36</v>
      </c>
      <c r="H449" t="s">
        <v>28</v>
      </c>
      <c r="I449">
        <f>ROUND(2.15/100,9)</f>
        <v>2.1499999999999998E-2</v>
      </c>
      <c r="J449">
        <v>0</v>
      </c>
      <c r="O449">
        <f t="shared" si="268"/>
        <v>230.4</v>
      </c>
      <c r="P449">
        <f t="shared" si="269"/>
        <v>137.33000000000001</v>
      </c>
      <c r="Q449">
        <f t="shared" si="270"/>
        <v>0.45</v>
      </c>
      <c r="R449">
        <f t="shared" si="271"/>
        <v>0.05</v>
      </c>
      <c r="S449">
        <f t="shared" si="272"/>
        <v>92.62</v>
      </c>
      <c r="T449">
        <f t="shared" si="273"/>
        <v>0</v>
      </c>
      <c r="U449">
        <f t="shared" si="274"/>
        <v>0.57684499999999994</v>
      </c>
      <c r="V449">
        <f t="shared" si="275"/>
        <v>0</v>
      </c>
      <c r="W449">
        <f t="shared" si="276"/>
        <v>0</v>
      </c>
      <c r="X449">
        <f t="shared" si="277"/>
        <v>64.83</v>
      </c>
      <c r="Y449">
        <f t="shared" si="278"/>
        <v>9.26</v>
      </c>
      <c r="AA449">
        <v>31140108</v>
      </c>
      <c r="AB449">
        <f t="shared" si="279"/>
        <v>10716.19</v>
      </c>
      <c r="AC449">
        <f t="shared" si="280"/>
        <v>6387.54</v>
      </c>
      <c r="AD449">
        <f t="shared" si="281"/>
        <v>20.83</v>
      </c>
      <c r="AE449">
        <f t="shared" si="282"/>
        <v>2.15</v>
      </c>
      <c r="AF449">
        <f t="shared" si="283"/>
        <v>4307.82</v>
      </c>
      <c r="AG449">
        <f t="shared" si="284"/>
        <v>0</v>
      </c>
      <c r="AH449">
        <f t="shared" si="285"/>
        <v>26.83</v>
      </c>
      <c r="AI449">
        <f t="shared" si="286"/>
        <v>0</v>
      </c>
      <c r="AJ449">
        <f t="shared" si="287"/>
        <v>0</v>
      </c>
      <c r="AK449">
        <v>10716.19</v>
      </c>
      <c r="AL449">
        <v>6387.54</v>
      </c>
      <c r="AM449">
        <v>20.83</v>
      </c>
      <c r="AN449">
        <v>2.15</v>
      </c>
      <c r="AO449">
        <v>4307.82</v>
      </c>
      <c r="AP449">
        <v>0</v>
      </c>
      <c r="AQ449">
        <v>26.83</v>
      </c>
      <c r="AR449">
        <v>0</v>
      </c>
      <c r="AS449">
        <v>0</v>
      </c>
      <c r="AT449">
        <v>70</v>
      </c>
      <c r="AU449">
        <v>10</v>
      </c>
      <c r="AV449">
        <v>1</v>
      </c>
      <c r="AW449">
        <v>1</v>
      </c>
      <c r="AZ449">
        <v>1</v>
      </c>
      <c r="BA449">
        <v>1</v>
      </c>
      <c r="BB449">
        <v>1</v>
      </c>
      <c r="BC449">
        <v>1</v>
      </c>
      <c r="BD449" t="s">
        <v>0</v>
      </c>
      <c r="BE449" t="s">
        <v>0</v>
      </c>
      <c r="BF449" t="s">
        <v>0</v>
      </c>
      <c r="BG449" t="s">
        <v>0</v>
      </c>
      <c r="BH449">
        <v>0</v>
      </c>
      <c r="BI449">
        <v>4</v>
      </c>
      <c r="BJ449" t="s">
        <v>37</v>
      </c>
      <c r="BM449">
        <v>0</v>
      </c>
      <c r="BN449">
        <v>0</v>
      </c>
      <c r="BO449" t="s">
        <v>0</v>
      </c>
      <c r="BP449">
        <v>0</v>
      </c>
      <c r="BQ449">
        <v>1</v>
      </c>
      <c r="BR449">
        <v>0</v>
      </c>
      <c r="BS449">
        <v>1</v>
      </c>
      <c r="BT449">
        <v>1</v>
      </c>
      <c r="BU449">
        <v>1</v>
      </c>
      <c r="BV449">
        <v>1</v>
      </c>
      <c r="BW449">
        <v>1</v>
      </c>
      <c r="BX449">
        <v>1</v>
      </c>
      <c r="BY449" t="s">
        <v>0</v>
      </c>
      <c r="BZ449">
        <v>70</v>
      </c>
      <c r="CA449">
        <v>10</v>
      </c>
      <c r="CF449">
        <v>0</v>
      </c>
      <c r="CG449">
        <v>0</v>
      </c>
      <c r="CM449">
        <v>0</v>
      </c>
      <c r="CN449" t="s">
        <v>0</v>
      </c>
      <c r="CO449">
        <v>0</v>
      </c>
      <c r="CP449">
        <f t="shared" si="288"/>
        <v>230.4</v>
      </c>
      <c r="CQ449">
        <f t="shared" si="289"/>
        <v>6387.54</v>
      </c>
      <c r="CR449">
        <f t="shared" si="290"/>
        <v>20.83</v>
      </c>
      <c r="CS449">
        <f t="shared" si="291"/>
        <v>2.15</v>
      </c>
      <c r="CT449">
        <f t="shared" si="292"/>
        <v>4307.82</v>
      </c>
      <c r="CU449">
        <f t="shared" si="293"/>
        <v>0</v>
      </c>
      <c r="CV449">
        <f t="shared" si="294"/>
        <v>26.83</v>
      </c>
      <c r="CW449">
        <f t="shared" si="295"/>
        <v>0</v>
      </c>
      <c r="CX449">
        <f t="shared" si="296"/>
        <v>0</v>
      </c>
      <c r="CY449">
        <f t="shared" si="297"/>
        <v>64.834000000000003</v>
      </c>
      <c r="CZ449">
        <f t="shared" si="298"/>
        <v>9.2620000000000005</v>
      </c>
      <c r="DC449" t="s">
        <v>0</v>
      </c>
      <c r="DD449" t="s">
        <v>0</v>
      </c>
      <c r="DE449" t="s">
        <v>0</v>
      </c>
      <c r="DF449" t="s">
        <v>0</v>
      </c>
      <c r="DG449" t="s">
        <v>0</v>
      </c>
      <c r="DH449" t="s">
        <v>0</v>
      </c>
      <c r="DI449" t="s">
        <v>0</v>
      </c>
      <c r="DJ449" t="s">
        <v>0</v>
      </c>
      <c r="DK449" t="s">
        <v>0</v>
      </c>
      <c r="DL449" t="s">
        <v>0</v>
      </c>
      <c r="DM449" t="s">
        <v>0</v>
      </c>
      <c r="DN449">
        <v>0</v>
      </c>
      <c r="DO449">
        <v>0</v>
      </c>
      <c r="DP449">
        <v>1</v>
      </c>
      <c r="DQ449">
        <v>1</v>
      </c>
      <c r="DU449">
        <v>1005</v>
      </c>
      <c r="DV449" t="s">
        <v>28</v>
      </c>
      <c r="DW449" t="s">
        <v>28</v>
      </c>
      <c r="DX449">
        <v>100</v>
      </c>
      <c r="EE449">
        <v>30895129</v>
      </c>
      <c r="EF449">
        <v>1</v>
      </c>
      <c r="EG449" t="s">
        <v>18</v>
      </c>
      <c r="EH449">
        <v>0</v>
      </c>
      <c r="EI449" t="s">
        <v>0</v>
      </c>
      <c r="EJ449">
        <v>4</v>
      </c>
      <c r="EK449">
        <v>0</v>
      </c>
      <c r="EL449" t="s">
        <v>19</v>
      </c>
      <c r="EM449" t="s">
        <v>20</v>
      </c>
      <c r="EO449" t="s">
        <v>0</v>
      </c>
      <c r="EQ449">
        <v>0</v>
      </c>
      <c r="ER449">
        <v>10716.19</v>
      </c>
      <c r="ES449">
        <v>6387.54</v>
      </c>
      <c r="ET449">
        <v>20.83</v>
      </c>
      <c r="EU449">
        <v>2.15</v>
      </c>
      <c r="EV449">
        <v>4307.82</v>
      </c>
      <c r="EW449">
        <v>26.83</v>
      </c>
      <c r="EX449">
        <v>0</v>
      </c>
      <c r="EY449">
        <v>0</v>
      </c>
      <c r="FQ449">
        <v>0</v>
      </c>
      <c r="FR449">
        <f t="shared" si="299"/>
        <v>0</v>
      </c>
      <c r="FS449">
        <v>0</v>
      </c>
      <c r="FX449">
        <v>70</v>
      </c>
      <c r="FY449">
        <v>10</v>
      </c>
      <c r="GA449" t="s">
        <v>0</v>
      </c>
      <c r="GD449">
        <v>0</v>
      </c>
      <c r="GF449">
        <v>-2125373102</v>
      </c>
      <c r="GG449">
        <v>2</v>
      </c>
      <c r="GH449">
        <v>1</v>
      </c>
      <c r="GI449">
        <v>-2</v>
      </c>
      <c r="GJ449">
        <v>0</v>
      </c>
      <c r="GK449">
        <f>ROUND(R449*(R12)/100,2)</f>
        <v>0.05</v>
      </c>
      <c r="GL449">
        <f t="shared" si="300"/>
        <v>0</v>
      </c>
      <c r="GM449">
        <f t="shared" si="301"/>
        <v>304.54000000000002</v>
      </c>
      <c r="GN449">
        <f t="shared" si="302"/>
        <v>0</v>
      </c>
      <c r="GO449">
        <f t="shared" si="303"/>
        <v>0</v>
      </c>
      <c r="GP449">
        <f t="shared" si="304"/>
        <v>304.54000000000002</v>
      </c>
      <c r="GT449">
        <v>0</v>
      </c>
      <c r="GU449">
        <v>1</v>
      </c>
      <c r="GV449">
        <v>0</v>
      </c>
      <c r="GW449">
        <v>0</v>
      </c>
      <c r="GX449">
        <f t="shared" si="305"/>
        <v>0</v>
      </c>
    </row>
    <row r="450" spans="1:206" x14ac:dyDescent="0.2">
      <c r="A450">
        <v>17</v>
      </c>
      <c r="B450">
        <v>1</v>
      </c>
      <c r="C450">
        <f>ROW(SmtRes!A247)</f>
        <v>247</v>
      </c>
      <c r="D450">
        <f>ROW(EtalonRes!A247)</f>
        <v>247</v>
      </c>
      <c r="E450" t="s">
        <v>38</v>
      </c>
      <c r="F450" t="s">
        <v>254</v>
      </c>
      <c r="G450" t="s">
        <v>255</v>
      </c>
      <c r="H450" t="s">
        <v>28</v>
      </c>
      <c r="I450">
        <f>ROUND(2.15/100,9)</f>
        <v>2.1499999999999998E-2</v>
      </c>
      <c r="J450">
        <v>0</v>
      </c>
      <c r="O450">
        <f t="shared" si="268"/>
        <v>35.6</v>
      </c>
      <c r="P450">
        <f t="shared" si="269"/>
        <v>33.770000000000003</v>
      </c>
      <c r="Q450">
        <f t="shared" si="270"/>
        <v>0.11</v>
      </c>
      <c r="R450">
        <f t="shared" si="271"/>
        <v>0.01</v>
      </c>
      <c r="S450">
        <f t="shared" si="272"/>
        <v>1.72</v>
      </c>
      <c r="T450">
        <f t="shared" si="273"/>
        <v>0</v>
      </c>
      <c r="U450">
        <f t="shared" si="274"/>
        <v>1.0964999999999999E-2</v>
      </c>
      <c r="V450">
        <f t="shared" si="275"/>
        <v>0</v>
      </c>
      <c r="W450">
        <f t="shared" si="276"/>
        <v>0</v>
      </c>
      <c r="X450">
        <f t="shared" si="277"/>
        <v>1.2</v>
      </c>
      <c r="Y450">
        <f t="shared" si="278"/>
        <v>0.17</v>
      </c>
      <c r="AA450">
        <v>31140108</v>
      </c>
      <c r="AB450">
        <f t="shared" si="279"/>
        <v>1655.96</v>
      </c>
      <c r="AC450">
        <f t="shared" si="280"/>
        <v>1570.65</v>
      </c>
      <c r="AD450">
        <f t="shared" si="281"/>
        <v>5.32</v>
      </c>
      <c r="AE450">
        <f t="shared" si="282"/>
        <v>0.55000000000000004</v>
      </c>
      <c r="AF450">
        <f t="shared" si="283"/>
        <v>79.989999999999995</v>
      </c>
      <c r="AG450">
        <f t="shared" si="284"/>
        <v>0</v>
      </c>
      <c r="AH450">
        <f t="shared" si="285"/>
        <v>0.51</v>
      </c>
      <c r="AI450">
        <f t="shared" si="286"/>
        <v>0</v>
      </c>
      <c r="AJ450">
        <f t="shared" si="287"/>
        <v>0</v>
      </c>
      <c r="AK450">
        <v>1655.96</v>
      </c>
      <c r="AL450">
        <v>1570.65</v>
      </c>
      <c r="AM450">
        <v>5.32</v>
      </c>
      <c r="AN450">
        <v>0.55000000000000004</v>
      </c>
      <c r="AO450">
        <v>79.989999999999995</v>
      </c>
      <c r="AP450">
        <v>0</v>
      </c>
      <c r="AQ450">
        <v>0.51</v>
      </c>
      <c r="AR450">
        <v>0</v>
      </c>
      <c r="AS450">
        <v>0</v>
      </c>
      <c r="AT450">
        <v>70</v>
      </c>
      <c r="AU450">
        <v>10</v>
      </c>
      <c r="AV450">
        <v>1</v>
      </c>
      <c r="AW450">
        <v>1</v>
      </c>
      <c r="AZ450">
        <v>1</v>
      </c>
      <c r="BA450">
        <v>1</v>
      </c>
      <c r="BB450">
        <v>1</v>
      </c>
      <c r="BC450">
        <v>1</v>
      </c>
      <c r="BD450" t="s">
        <v>0</v>
      </c>
      <c r="BE450" t="s">
        <v>0</v>
      </c>
      <c r="BF450" t="s">
        <v>0</v>
      </c>
      <c r="BG450" t="s">
        <v>0</v>
      </c>
      <c r="BH450">
        <v>0</v>
      </c>
      <c r="BI450">
        <v>4</v>
      </c>
      <c r="BJ450" t="s">
        <v>256</v>
      </c>
      <c r="BM450">
        <v>0</v>
      </c>
      <c r="BN450">
        <v>0</v>
      </c>
      <c r="BO450" t="s">
        <v>0</v>
      </c>
      <c r="BP450">
        <v>0</v>
      </c>
      <c r="BQ450">
        <v>1</v>
      </c>
      <c r="BR450">
        <v>0</v>
      </c>
      <c r="BS450">
        <v>1</v>
      </c>
      <c r="BT450">
        <v>1</v>
      </c>
      <c r="BU450">
        <v>1</v>
      </c>
      <c r="BV450">
        <v>1</v>
      </c>
      <c r="BW450">
        <v>1</v>
      </c>
      <c r="BX450">
        <v>1</v>
      </c>
      <c r="BY450" t="s">
        <v>0</v>
      </c>
      <c r="BZ450">
        <v>70</v>
      </c>
      <c r="CA450">
        <v>10</v>
      </c>
      <c r="CF450">
        <v>0</v>
      </c>
      <c r="CG450">
        <v>0</v>
      </c>
      <c r="CM450">
        <v>0</v>
      </c>
      <c r="CN450" t="s">
        <v>0</v>
      </c>
      <c r="CO450">
        <v>0</v>
      </c>
      <c r="CP450">
        <f t="shared" si="288"/>
        <v>35.6</v>
      </c>
      <c r="CQ450">
        <f t="shared" si="289"/>
        <v>1570.65</v>
      </c>
      <c r="CR450">
        <f t="shared" si="290"/>
        <v>5.32</v>
      </c>
      <c r="CS450">
        <f t="shared" si="291"/>
        <v>0.55000000000000004</v>
      </c>
      <c r="CT450">
        <f t="shared" si="292"/>
        <v>79.989999999999995</v>
      </c>
      <c r="CU450">
        <f t="shared" si="293"/>
        <v>0</v>
      </c>
      <c r="CV450">
        <f t="shared" si="294"/>
        <v>0.51</v>
      </c>
      <c r="CW450">
        <f t="shared" si="295"/>
        <v>0</v>
      </c>
      <c r="CX450">
        <f t="shared" si="296"/>
        <v>0</v>
      </c>
      <c r="CY450">
        <f t="shared" si="297"/>
        <v>1.204</v>
      </c>
      <c r="CZ450">
        <f t="shared" si="298"/>
        <v>0.17199999999999999</v>
      </c>
      <c r="DC450" t="s">
        <v>0</v>
      </c>
      <c r="DD450" t="s">
        <v>0</v>
      </c>
      <c r="DE450" t="s">
        <v>0</v>
      </c>
      <c r="DF450" t="s">
        <v>0</v>
      </c>
      <c r="DG450" t="s">
        <v>0</v>
      </c>
      <c r="DH450" t="s">
        <v>0</v>
      </c>
      <c r="DI450" t="s">
        <v>0</v>
      </c>
      <c r="DJ450" t="s">
        <v>0</v>
      </c>
      <c r="DK450" t="s">
        <v>0</v>
      </c>
      <c r="DL450" t="s">
        <v>0</v>
      </c>
      <c r="DM450" t="s">
        <v>0</v>
      </c>
      <c r="DN450">
        <v>0</v>
      </c>
      <c r="DO450">
        <v>0</v>
      </c>
      <c r="DP450">
        <v>1</v>
      </c>
      <c r="DQ450">
        <v>1</v>
      </c>
      <c r="DU450">
        <v>1005</v>
      </c>
      <c r="DV450" t="s">
        <v>28</v>
      </c>
      <c r="DW450" t="s">
        <v>28</v>
      </c>
      <c r="DX450">
        <v>100</v>
      </c>
      <c r="EE450">
        <v>30895129</v>
      </c>
      <c r="EF450">
        <v>1</v>
      </c>
      <c r="EG450" t="s">
        <v>18</v>
      </c>
      <c r="EH450">
        <v>0</v>
      </c>
      <c r="EI450" t="s">
        <v>0</v>
      </c>
      <c r="EJ450">
        <v>4</v>
      </c>
      <c r="EK450">
        <v>0</v>
      </c>
      <c r="EL450" t="s">
        <v>19</v>
      </c>
      <c r="EM450" t="s">
        <v>20</v>
      </c>
      <c r="EO450" t="s">
        <v>0</v>
      </c>
      <c r="EQ450">
        <v>0</v>
      </c>
      <c r="ER450">
        <v>1655.96</v>
      </c>
      <c r="ES450">
        <v>1570.65</v>
      </c>
      <c r="ET450">
        <v>5.32</v>
      </c>
      <c r="EU450">
        <v>0.55000000000000004</v>
      </c>
      <c r="EV450">
        <v>79.989999999999995</v>
      </c>
      <c r="EW450">
        <v>0.51</v>
      </c>
      <c r="EX450">
        <v>0</v>
      </c>
      <c r="EY450">
        <v>0</v>
      </c>
      <c r="FQ450">
        <v>0</v>
      </c>
      <c r="FR450">
        <f t="shared" si="299"/>
        <v>0</v>
      </c>
      <c r="FS450">
        <v>0</v>
      </c>
      <c r="FX450">
        <v>70</v>
      </c>
      <c r="FY450">
        <v>10</v>
      </c>
      <c r="GA450" t="s">
        <v>0</v>
      </c>
      <c r="GD450">
        <v>0</v>
      </c>
      <c r="GF450">
        <v>-591962512</v>
      </c>
      <c r="GG450">
        <v>2</v>
      </c>
      <c r="GH450">
        <v>1</v>
      </c>
      <c r="GI450">
        <v>-2</v>
      </c>
      <c r="GJ450">
        <v>0</v>
      </c>
      <c r="GK450">
        <f>ROUND(R450*(R12)/100,2)</f>
        <v>0.01</v>
      </c>
      <c r="GL450">
        <f t="shared" si="300"/>
        <v>0</v>
      </c>
      <c r="GM450">
        <f t="shared" si="301"/>
        <v>36.980000000000004</v>
      </c>
      <c r="GN450">
        <f t="shared" si="302"/>
        <v>0</v>
      </c>
      <c r="GO450">
        <f t="shared" si="303"/>
        <v>0</v>
      </c>
      <c r="GP450">
        <f t="shared" si="304"/>
        <v>36.979999999999997</v>
      </c>
      <c r="GT450">
        <v>0</v>
      </c>
      <c r="GU450">
        <v>1</v>
      </c>
      <c r="GV450">
        <v>0</v>
      </c>
      <c r="GW450">
        <v>0</v>
      </c>
      <c r="GX450">
        <f t="shared" si="305"/>
        <v>0</v>
      </c>
    </row>
    <row r="451" spans="1:206" x14ac:dyDescent="0.2">
      <c r="A451">
        <v>17</v>
      </c>
      <c r="B451">
        <v>1</v>
      </c>
      <c r="C451">
        <f>ROW(SmtRes!A250)</f>
        <v>250</v>
      </c>
      <c r="D451">
        <f>ROW(EtalonRes!A250)</f>
        <v>250</v>
      </c>
      <c r="E451" t="s">
        <v>42</v>
      </c>
      <c r="F451" t="s">
        <v>257</v>
      </c>
      <c r="G451" t="s">
        <v>258</v>
      </c>
      <c r="H451" t="s">
        <v>28</v>
      </c>
      <c r="I451">
        <f>ROUND(4.94/100,9)</f>
        <v>4.9399999999999999E-2</v>
      </c>
      <c r="J451">
        <v>0</v>
      </c>
      <c r="O451">
        <f t="shared" si="268"/>
        <v>4087.8</v>
      </c>
      <c r="P451">
        <f t="shared" si="269"/>
        <v>3387.27</v>
      </c>
      <c r="Q451">
        <f t="shared" si="270"/>
        <v>0</v>
      </c>
      <c r="R451">
        <f t="shared" si="271"/>
        <v>0</v>
      </c>
      <c r="S451">
        <f t="shared" si="272"/>
        <v>700.53</v>
      </c>
      <c r="T451">
        <f t="shared" si="273"/>
        <v>0</v>
      </c>
      <c r="U451">
        <f t="shared" si="274"/>
        <v>4.1244059999999996</v>
      </c>
      <c r="V451">
        <f t="shared" si="275"/>
        <v>0</v>
      </c>
      <c r="W451">
        <f t="shared" si="276"/>
        <v>0</v>
      </c>
      <c r="X451">
        <f t="shared" si="277"/>
        <v>490.37</v>
      </c>
      <c r="Y451">
        <f t="shared" si="278"/>
        <v>70.05</v>
      </c>
      <c r="AA451">
        <v>31140108</v>
      </c>
      <c r="AB451">
        <f t="shared" si="279"/>
        <v>82749.03</v>
      </c>
      <c r="AC451">
        <f t="shared" si="280"/>
        <v>68568.25</v>
      </c>
      <c r="AD451">
        <f t="shared" si="281"/>
        <v>0</v>
      </c>
      <c r="AE451">
        <f t="shared" si="282"/>
        <v>0</v>
      </c>
      <c r="AF451">
        <f t="shared" si="283"/>
        <v>14180.78</v>
      </c>
      <c r="AG451">
        <f t="shared" si="284"/>
        <v>0</v>
      </c>
      <c r="AH451">
        <f t="shared" si="285"/>
        <v>83.49</v>
      </c>
      <c r="AI451">
        <f t="shared" si="286"/>
        <v>0</v>
      </c>
      <c r="AJ451">
        <f t="shared" si="287"/>
        <v>0</v>
      </c>
      <c r="AK451">
        <v>82749.03</v>
      </c>
      <c r="AL451">
        <v>68568.25</v>
      </c>
      <c r="AM451">
        <v>0</v>
      </c>
      <c r="AN451">
        <v>0</v>
      </c>
      <c r="AO451">
        <v>14180.78</v>
      </c>
      <c r="AP451">
        <v>0</v>
      </c>
      <c r="AQ451">
        <v>83.49</v>
      </c>
      <c r="AR451">
        <v>0</v>
      </c>
      <c r="AS451">
        <v>0</v>
      </c>
      <c r="AT451">
        <v>70</v>
      </c>
      <c r="AU451">
        <v>10</v>
      </c>
      <c r="AV451">
        <v>1</v>
      </c>
      <c r="AW451">
        <v>1</v>
      </c>
      <c r="AZ451">
        <v>1</v>
      </c>
      <c r="BA451">
        <v>1</v>
      </c>
      <c r="BB451">
        <v>1</v>
      </c>
      <c r="BC451">
        <v>1</v>
      </c>
      <c r="BD451" t="s">
        <v>0</v>
      </c>
      <c r="BE451" t="s">
        <v>0</v>
      </c>
      <c r="BF451" t="s">
        <v>0</v>
      </c>
      <c r="BG451" t="s">
        <v>0</v>
      </c>
      <c r="BH451">
        <v>0</v>
      </c>
      <c r="BI451">
        <v>4</v>
      </c>
      <c r="BJ451" t="s">
        <v>259</v>
      </c>
      <c r="BM451">
        <v>0</v>
      </c>
      <c r="BN451">
        <v>0</v>
      </c>
      <c r="BO451" t="s">
        <v>0</v>
      </c>
      <c r="BP451">
        <v>0</v>
      </c>
      <c r="BQ451">
        <v>1</v>
      </c>
      <c r="BR451">
        <v>0</v>
      </c>
      <c r="BS451">
        <v>1</v>
      </c>
      <c r="BT451">
        <v>1</v>
      </c>
      <c r="BU451">
        <v>1</v>
      </c>
      <c r="BV451">
        <v>1</v>
      </c>
      <c r="BW451">
        <v>1</v>
      </c>
      <c r="BX451">
        <v>1</v>
      </c>
      <c r="BY451" t="s">
        <v>0</v>
      </c>
      <c r="BZ451">
        <v>70</v>
      </c>
      <c r="CA451">
        <v>10</v>
      </c>
      <c r="CF451">
        <v>0</v>
      </c>
      <c r="CG451">
        <v>0</v>
      </c>
      <c r="CM451">
        <v>0</v>
      </c>
      <c r="CN451" t="s">
        <v>0</v>
      </c>
      <c r="CO451">
        <v>0</v>
      </c>
      <c r="CP451">
        <f t="shared" si="288"/>
        <v>4087.8</v>
      </c>
      <c r="CQ451">
        <f t="shared" si="289"/>
        <v>68568.25</v>
      </c>
      <c r="CR451">
        <f t="shared" si="290"/>
        <v>0</v>
      </c>
      <c r="CS451">
        <f t="shared" si="291"/>
        <v>0</v>
      </c>
      <c r="CT451">
        <f t="shared" si="292"/>
        <v>14180.78</v>
      </c>
      <c r="CU451">
        <f t="shared" si="293"/>
        <v>0</v>
      </c>
      <c r="CV451">
        <f t="shared" si="294"/>
        <v>83.49</v>
      </c>
      <c r="CW451">
        <f t="shared" si="295"/>
        <v>0</v>
      </c>
      <c r="CX451">
        <f t="shared" si="296"/>
        <v>0</v>
      </c>
      <c r="CY451">
        <f t="shared" si="297"/>
        <v>490.37099999999998</v>
      </c>
      <c r="CZ451">
        <f t="shared" si="298"/>
        <v>70.052999999999997</v>
      </c>
      <c r="DC451" t="s">
        <v>0</v>
      </c>
      <c r="DD451" t="s">
        <v>0</v>
      </c>
      <c r="DE451" t="s">
        <v>0</v>
      </c>
      <c r="DF451" t="s">
        <v>0</v>
      </c>
      <c r="DG451" t="s">
        <v>0</v>
      </c>
      <c r="DH451" t="s">
        <v>0</v>
      </c>
      <c r="DI451" t="s">
        <v>0</v>
      </c>
      <c r="DJ451" t="s">
        <v>0</v>
      </c>
      <c r="DK451" t="s">
        <v>0</v>
      </c>
      <c r="DL451" t="s">
        <v>0</v>
      </c>
      <c r="DM451" t="s">
        <v>0</v>
      </c>
      <c r="DN451">
        <v>0</v>
      </c>
      <c r="DO451">
        <v>0</v>
      </c>
      <c r="DP451">
        <v>1</v>
      </c>
      <c r="DQ451">
        <v>1</v>
      </c>
      <c r="DU451">
        <v>1005</v>
      </c>
      <c r="DV451" t="s">
        <v>28</v>
      </c>
      <c r="DW451" t="s">
        <v>28</v>
      </c>
      <c r="DX451">
        <v>100</v>
      </c>
      <c r="EE451">
        <v>30895129</v>
      </c>
      <c r="EF451">
        <v>1</v>
      </c>
      <c r="EG451" t="s">
        <v>18</v>
      </c>
      <c r="EH451">
        <v>0</v>
      </c>
      <c r="EI451" t="s">
        <v>0</v>
      </c>
      <c r="EJ451">
        <v>4</v>
      </c>
      <c r="EK451">
        <v>0</v>
      </c>
      <c r="EL451" t="s">
        <v>19</v>
      </c>
      <c r="EM451" t="s">
        <v>20</v>
      </c>
      <c r="EO451" t="s">
        <v>0</v>
      </c>
      <c r="EQ451">
        <v>0</v>
      </c>
      <c r="ER451">
        <v>82749.03</v>
      </c>
      <c r="ES451">
        <v>68568.25</v>
      </c>
      <c r="ET451">
        <v>0</v>
      </c>
      <c r="EU451">
        <v>0</v>
      </c>
      <c r="EV451">
        <v>14180.78</v>
      </c>
      <c r="EW451">
        <v>83.49</v>
      </c>
      <c r="EX451">
        <v>0</v>
      </c>
      <c r="EY451">
        <v>0</v>
      </c>
      <c r="FQ451">
        <v>0</v>
      </c>
      <c r="FR451">
        <f t="shared" si="299"/>
        <v>0</v>
      </c>
      <c r="FS451">
        <v>0</v>
      </c>
      <c r="FX451">
        <v>70</v>
      </c>
      <c r="FY451">
        <v>10</v>
      </c>
      <c r="GA451" t="s">
        <v>0</v>
      </c>
      <c r="GD451">
        <v>0</v>
      </c>
      <c r="GF451">
        <v>486341068</v>
      </c>
      <c r="GG451">
        <v>2</v>
      </c>
      <c r="GH451">
        <v>1</v>
      </c>
      <c r="GI451">
        <v>-2</v>
      </c>
      <c r="GJ451">
        <v>0</v>
      </c>
      <c r="GK451">
        <f>ROUND(R451*(R12)/100,2)</f>
        <v>0</v>
      </c>
      <c r="GL451">
        <f t="shared" si="300"/>
        <v>0</v>
      </c>
      <c r="GM451">
        <f t="shared" si="301"/>
        <v>4648.22</v>
      </c>
      <c r="GN451">
        <f t="shared" si="302"/>
        <v>0</v>
      </c>
      <c r="GO451">
        <f t="shared" si="303"/>
        <v>0</v>
      </c>
      <c r="GP451">
        <f t="shared" si="304"/>
        <v>4648.22</v>
      </c>
      <c r="GT451">
        <v>0</v>
      </c>
      <c r="GU451">
        <v>1</v>
      </c>
      <c r="GV451">
        <v>0</v>
      </c>
      <c r="GW451">
        <v>0</v>
      </c>
      <c r="GX451">
        <f t="shared" si="305"/>
        <v>0</v>
      </c>
    </row>
    <row r="452" spans="1:206" x14ac:dyDescent="0.2">
      <c r="A452">
        <v>17</v>
      </c>
      <c r="B452">
        <v>1</v>
      </c>
      <c r="C452">
        <f>ROW(SmtRes!A253)</f>
        <v>253</v>
      </c>
      <c r="D452">
        <f>ROW(EtalonRes!A253)</f>
        <v>253</v>
      </c>
      <c r="E452" t="s">
        <v>46</v>
      </c>
      <c r="F452" t="s">
        <v>260</v>
      </c>
      <c r="G452" t="s">
        <v>261</v>
      </c>
      <c r="H452" t="s">
        <v>28</v>
      </c>
      <c r="I452">
        <f>ROUND(10/100,9)</f>
        <v>0.1</v>
      </c>
      <c r="J452">
        <v>0</v>
      </c>
      <c r="O452">
        <f t="shared" si="268"/>
        <v>1599.36</v>
      </c>
      <c r="P452">
        <f t="shared" si="269"/>
        <v>182.28</v>
      </c>
      <c r="Q452">
        <f t="shared" si="270"/>
        <v>0</v>
      </c>
      <c r="R452">
        <f t="shared" si="271"/>
        <v>0</v>
      </c>
      <c r="S452">
        <f t="shared" si="272"/>
        <v>1417.08</v>
      </c>
      <c r="T452">
        <f t="shared" si="273"/>
        <v>0</v>
      </c>
      <c r="U452">
        <f t="shared" si="274"/>
        <v>7.4290000000000012</v>
      </c>
      <c r="V452">
        <f t="shared" si="275"/>
        <v>0</v>
      </c>
      <c r="W452">
        <f t="shared" si="276"/>
        <v>0</v>
      </c>
      <c r="X452">
        <f t="shared" si="277"/>
        <v>991.96</v>
      </c>
      <c r="Y452">
        <f t="shared" si="278"/>
        <v>141.71</v>
      </c>
      <c r="AA452">
        <v>31140108</v>
      </c>
      <c r="AB452">
        <f t="shared" si="279"/>
        <v>15993.63</v>
      </c>
      <c r="AC452">
        <f t="shared" si="280"/>
        <v>1822.81</v>
      </c>
      <c r="AD452">
        <f t="shared" si="281"/>
        <v>0</v>
      </c>
      <c r="AE452">
        <f t="shared" si="282"/>
        <v>0</v>
      </c>
      <c r="AF452">
        <f t="shared" si="283"/>
        <v>14170.82</v>
      </c>
      <c r="AG452">
        <f t="shared" si="284"/>
        <v>0</v>
      </c>
      <c r="AH452">
        <f t="shared" si="285"/>
        <v>74.290000000000006</v>
      </c>
      <c r="AI452">
        <f t="shared" si="286"/>
        <v>0</v>
      </c>
      <c r="AJ452">
        <f t="shared" si="287"/>
        <v>0</v>
      </c>
      <c r="AK452">
        <v>15993.63</v>
      </c>
      <c r="AL452">
        <v>1822.81</v>
      </c>
      <c r="AM452">
        <v>0</v>
      </c>
      <c r="AN452">
        <v>0</v>
      </c>
      <c r="AO452">
        <v>14170.82</v>
      </c>
      <c r="AP452">
        <v>0</v>
      </c>
      <c r="AQ452">
        <v>74.290000000000006</v>
      </c>
      <c r="AR452">
        <v>0</v>
      </c>
      <c r="AS452">
        <v>0</v>
      </c>
      <c r="AT452">
        <v>70</v>
      </c>
      <c r="AU452">
        <v>10</v>
      </c>
      <c r="AV452">
        <v>1</v>
      </c>
      <c r="AW452">
        <v>1</v>
      </c>
      <c r="AZ452">
        <v>1</v>
      </c>
      <c r="BA452">
        <v>1</v>
      </c>
      <c r="BB452">
        <v>1</v>
      </c>
      <c r="BC452">
        <v>1</v>
      </c>
      <c r="BD452" t="s">
        <v>0</v>
      </c>
      <c r="BE452" t="s">
        <v>0</v>
      </c>
      <c r="BF452" t="s">
        <v>0</v>
      </c>
      <c r="BG452" t="s">
        <v>0</v>
      </c>
      <c r="BH452">
        <v>0</v>
      </c>
      <c r="BI452">
        <v>4</v>
      </c>
      <c r="BJ452" t="s">
        <v>262</v>
      </c>
      <c r="BM452">
        <v>0</v>
      </c>
      <c r="BN452">
        <v>0</v>
      </c>
      <c r="BO452" t="s">
        <v>0</v>
      </c>
      <c r="BP452">
        <v>0</v>
      </c>
      <c r="BQ452">
        <v>1</v>
      </c>
      <c r="BR452">
        <v>0</v>
      </c>
      <c r="BS452">
        <v>1</v>
      </c>
      <c r="BT452">
        <v>1</v>
      </c>
      <c r="BU452">
        <v>1</v>
      </c>
      <c r="BV452">
        <v>1</v>
      </c>
      <c r="BW452">
        <v>1</v>
      </c>
      <c r="BX452">
        <v>1</v>
      </c>
      <c r="BY452" t="s">
        <v>0</v>
      </c>
      <c r="BZ452">
        <v>70</v>
      </c>
      <c r="CA452">
        <v>10</v>
      </c>
      <c r="CF452">
        <v>0</v>
      </c>
      <c r="CG452">
        <v>0</v>
      </c>
      <c r="CM452">
        <v>0</v>
      </c>
      <c r="CN452" t="s">
        <v>0</v>
      </c>
      <c r="CO452">
        <v>0</v>
      </c>
      <c r="CP452">
        <f t="shared" si="288"/>
        <v>1599.36</v>
      </c>
      <c r="CQ452">
        <f t="shared" si="289"/>
        <v>1822.81</v>
      </c>
      <c r="CR452">
        <f t="shared" si="290"/>
        <v>0</v>
      </c>
      <c r="CS452">
        <f t="shared" si="291"/>
        <v>0</v>
      </c>
      <c r="CT452">
        <f t="shared" si="292"/>
        <v>14170.82</v>
      </c>
      <c r="CU452">
        <f t="shared" si="293"/>
        <v>0</v>
      </c>
      <c r="CV452">
        <f t="shared" si="294"/>
        <v>74.290000000000006</v>
      </c>
      <c r="CW452">
        <f t="shared" si="295"/>
        <v>0</v>
      </c>
      <c r="CX452">
        <f t="shared" si="296"/>
        <v>0</v>
      </c>
      <c r="CY452">
        <f t="shared" si="297"/>
        <v>991.9559999999999</v>
      </c>
      <c r="CZ452">
        <f t="shared" si="298"/>
        <v>141.708</v>
      </c>
      <c r="DC452" t="s">
        <v>0</v>
      </c>
      <c r="DD452" t="s">
        <v>0</v>
      </c>
      <c r="DE452" t="s">
        <v>0</v>
      </c>
      <c r="DF452" t="s">
        <v>0</v>
      </c>
      <c r="DG452" t="s">
        <v>0</v>
      </c>
      <c r="DH452" t="s">
        <v>0</v>
      </c>
      <c r="DI452" t="s">
        <v>0</v>
      </c>
      <c r="DJ452" t="s">
        <v>0</v>
      </c>
      <c r="DK452" t="s">
        <v>0</v>
      </c>
      <c r="DL452" t="s">
        <v>0</v>
      </c>
      <c r="DM452" t="s">
        <v>0</v>
      </c>
      <c r="DN452">
        <v>0</v>
      </c>
      <c r="DO452">
        <v>0</v>
      </c>
      <c r="DP452">
        <v>1</v>
      </c>
      <c r="DQ452">
        <v>1</v>
      </c>
      <c r="DU452">
        <v>1005</v>
      </c>
      <c r="DV452" t="s">
        <v>28</v>
      </c>
      <c r="DW452" t="s">
        <v>28</v>
      </c>
      <c r="DX452">
        <v>100</v>
      </c>
      <c r="EE452">
        <v>30895129</v>
      </c>
      <c r="EF452">
        <v>1</v>
      </c>
      <c r="EG452" t="s">
        <v>18</v>
      </c>
      <c r="EH452">
        <v>0</v>
      </c>
      <c r="EI452" t="s">
        <v>0</v>
      </c>
      <c r="EJ452">
        <v>4</v>
      </c>
      <c r="EK452">
        <v>0</v>
      </c>
      <c r="EL452" t="s">
        <v>19</v>
      </c>
      <c r="EM452" t="s">
        <v>20</v>
      </c>
      <c r="EO452" t="s">
        <v>0</v>
      </c>
      <c r="EQ452">
        <v>0</v>
      </c>
      <c r="ER452">
        <v>15993.63</v>
      </c>
      <c r="ES452">
        <v>1822.81</v>
      </c>
      <c r="ET452">
        <v>0</v>
      </c>
      <c r="EU452">
        <v>0</v>
      </c>
      <c r="EV452">
        <v>14170.82</v>
      </c>
      <c r="EW452">
        <v>74.290000000000006</v>
      </c>
      <c r="EX452">
        <v>0</v>
      </c>
      <c r="EY452">
        <v>0</v>
      </c>
      <c r="FQ452">
        <v>0</v>
      </c>
      <c r="FR452">
        <f t="shared" si="299"/>
        <v>0</v>
      </c>
      <c r="FS452">
        <v>0</v>
      </c>
      <c r="FX452">
        <v>70</v>
      </c>
      <c r="FY452">
        <v>10</v>
      </c>
      <c r="GA452" t="s">
        <v>0</v>
      </c>
      <c r="GD452">
        <v>0</v>
      </c>
      <c r="GF452">
        <v>-623993222</v>
      </c>
      <c r="GG452">
        <v>2</v>
      </c>
      <c r="GH452">
        <v>1</v>
      </c>
      <c r="GI452">
        <v>-2</v>
      </c>
      <c r="GJ452">
        <v>0</v>
      </c>
      <c r="GK452">
        <f>ROUND(R452*(R12)/100,2)</f>
        <v>0</v>
      </c>
      <c r="GL452">
        <f t="shared" si="300"/>
        <v>0</v>
      </c>
      <c r="GM452">
        <f t="shared" si="301"/>
        <v>2733.0299999999997</v>
      </c>
      <c r="GN452">
        <f t="shared" si="302"/>
        <v>0</v>
      </c>
      <c r="GO452">
        <f t="shared" si="303"/>
        <v>0</v>
      </c>
      <c r="GP452">
        <f t="shared" si="304"/>
        <v>2733.03</v>
      </c>
      <c r="GT452">
        <v>0</v>
      </c>
      <c r="GU452">
        <v>1</v>
      </c>
      <c r="GV452">
        <v>0</v>
      </c>
      <c r="GW452">
        <v>0</v>
      </c>
      <c r="GX452">
        <f t="shared" si="305"/>
        <v>0</v>
      </c>
    </row>
    <row r="453" spans="1:206" x14ac:dyDescent="0.2">
      <c r="A453">
        <v>17</v>
      </c>
      <c r="B453">
        <v>1</v>
      </c>
      <c r="C453">
        <f>ROW(SmtRes!A256)</f>
        <v>256</v>
      </c>
      <c r="D453">
        <f>ROW(EtalonRes!A256)</f>
        <v>256</v>
      </c>
      <c r="E453" t="s">
        <v>50</v>
      </c>
      <c r="F453" t="s">
        <v>263</v>
      </c>
      <c r="G453" t="s">
        <v>264</v>
      </c>
      <c r="H453" t="s">
        <v>28</v>
      </c>
      <c r="I453">
        <f>ROUND(6.65/100,9)</f>
        <v>6.6500000000000004E-2</v>
      </c>
      <c r="J453">
        <v>0</v>
      </c>
      <c r="O453">
        <f t="shared" si="268"/>
        <v>2541.4</v>
      </c>
      <c r="P453">
        <f t="shared" si="269"/>
        <v>505.48</v>
      </c>
      <c r="Q453">
        <f t="shared" si="270"/>
        <v>0</v>
      </c>
      <c r="R453">
        <f t="shared" si="271"/>
        <v>0</v>
      </c>
      <c r="S453">
        <f t="shared" si="272"/>
        <v>2035.92</v>
      </c>
      <c r="T453">
        <f t="shared" si="273"/>
        <v>0</v>
      </c>
      <c r="U453">
        <f t="shared" si="274"/>
        <v>10.673250000000001</v>
      </c>
      <c r="V453">
        <f t="shared" si="275"/>
        <v>0</v>
      </c>
      <c r="W453">
        <f t="shared" si="276"/>
        <v>0</v>
      </c>
      <c r="X453">
        <f t="shared" si="277"/>
        <v>1425.14</v>
      </c>
      <c r="Y453">
        <f t="shared" si="278"/>
        <v>203.59</v>
      </c>
      <c r="AA453">
        <v>31140108</v>
      </c>
      <c r="AB453">
        <f t="shared" si="279"/>
        <v>38216.58</v>
      </c>
      <c r="AC453">
        <f t="shared" si="280"/>
        <v>7601.2</v>
      </c>
      <c r="AD453">
        <f t="shared" si="281"/>
        <v>0</v>
      </c>
      <c r="AE453">
        <f t="shared" si="282"/>
        <v>0</v>
      </c>
      <c r="AF453">
        <f t="shared" si="283"/>
        <v>30615.38</v>
      </c>
      <c r="AG453">
        <f t="shared" si="284"/>
        <v>0</v>
      </c>
      <c r="AH453">
        <f t="shared" si="285"/>
        <v>160.5</v>
      </c>
      <c r="AI453">
        <f t="shared" si="286"/>
        <v>0</v>
      </c>
      <c r="AJ453">
        <f t="shared" si="287"/>
        <v>0</v>
      </c>
      <c r="AK453">
        <v>38216.58</v>
      </c>
      <c r="AL453">
        <v>7601.2</v>
      </c>
      <c r="AM453">
        <v>0</v>
      </c>
      <c r="AN453">
        <v>0</v>
      </c>
      <c r="AO453">
        <v>30615.38</v>
      </c>
      <c r="AP453">
        <v>0</v>
      </c>
      <c r="AQ453">
        <v>160.5</v>
      </c>
      <c r="AR453">
        <v>0</v>
      </c>
      <c r="AS453">
        <v>0</v>
      </c>
      <c r="AT453">
        <v>70</v>
      </c>
      <c r="AU453">
        <v>10</v>
      </c>
      <c r="AV453">
        <v>1</v>
      </c>
      <c r="AW453">
        <v>1</v>
      </c>
      <c r="AZ453">
        <v>1</v>
      </c>
      <c r="BA453">
        <v>1</v>
      </c>
      <c r="BB453">
        <v>1</v>
      </c>
      <c r="BC453">
        <v>1</v>
      </c>
      <c r="BD453" t="s">
        <v>0</v>
      </c>
      <c r="BE453" t="s">
        <v>0</v>
      </c>
      <c r="BF453" t="s">
        <v>0</v>
      </c>
      <c r="BG453" t="s">
        <v>0</v>
      </c>
      <c r="BH453">
        <v>0</v>
      </c>
      <c r="BI453">
        <v>4</v>
      </c>
      <c r="BJ453" t="s">
        <v>265</v>
      </c>
      <c r="BM453">
        <v>0</v>
      </c>
      <c r="BN453">
        <v>0</v>
      </c>
      <c r="BO453" t="s">
        <v>0</v>
      </c>
      <c r="BP453">
        <v>0</v>
      </c>
      <c r="BQ453">
        <v>1</v>
      </c>
      <c r="BR453">
        <v>0</v>
      </c>
      <c r="BS453">
        <v>1</v>
      </c>
      <c r="BT453">
        <v>1</v>
      </c>
      <c r="BU453">
        <v>1</v>
      </c>
      <c r="BV453">
        <v>1</v>
      </c>
      <c r="BW453">
        <v>1</v>
      </c>
      <c r="BX453">
        <v>1</v>
      </c>
      <c r="BY453" t="s">
        <v>0</v>
      </c>
      <c r="BZ453">
        <v>70</v>
      </c>
      <c r="CA453">
        <v>10</v>
      </c>
      <c r="CF453">
        <v>0</v>
      </c>
      <c r="CG453">
        <v>0</v>
      </c>
      <c r="CM453">
        <v>0</v>
      </c>
      <c r="CN453" t="s">
        <v>0</v>
      </c>
      <c r="CO453">
        <v>0</v>
      </c>
      <c r="CP453">
        <f t="shared" si="288"/>
        <v>2541.4</v>
      </c>
      <c r="CQ453">
        <f t="shared" si="289"/>
        <v>7601.2</v>
      </c>
      <c r="CR453">
        <f t="shared" si="290"/>
        <v>0</v>
      </c>
      <c r="CS453">
        <f t="shared" si="291"/>
        <v>0</v>
      </c>
      <c r="CT453">
        <f t="shared" si="292"/>
        <v>30615.38</v>
      </c>
      <c r="CU453">
        <f t="shared" si="293"/>
        <v>0</v>
      </c>
      <c r="CV453">
        <f t="shared" si="294"/>
        <v>160.5</v>
      </c>
      <c r="CW453">
        <f t="shared" si="295"/>
        <v>0</v>
      </c>
      <c r="CX453">
        <f t="shared" si="296"/>
        <v>0</v>
      </c>
      <c r="CY453">
        <f t="shared" si="297"/>
        <v>1425.144</v>
      </c>
      <c r="CZ453">
        <f t="shared" si="298"/>
        <v>203.59200000000001</v>
      </c>
      <c r="DC453" t="s">
        <v>0</v>
      </c>
      <c r="DD453" t="s">
        <v>0</v>
      </c>
      <c r="DE453" t="s">
        <v>0</v>
      </c>
      <c r="DF453" t="s">
        <v>0</v>
      </c>
      <c r="DG453" t="s">
        <v>0</v>
      </c>
      <c r="DH453" t="s">
        <v>0</v>
      </c>
      <c r="DI453" t="s">
        <v>0</v>
      </c>
      <c r="DJ453" t="s">
        <v>0</v>
      </c>
      <c r="DK453" t="s">
        <v>0</v>
      </c>
      <c r="DL453" t="s">
        <v>0</v>
      </c>
      <c r="DM453" t="s">
        <v>0</v>
      </c>
      <c r="DN453">
        <v>0</v>
      </c>
      <c r="DO453">
        <v>0</v>
      </c>
      <c r="DP453">
        <v>1</v>
      </c>
      <c r="DQ453">
        <v>1</v>
      </c>
      <c r="DU453">
        <v>1005</v>
      </c>
      <c r="DV453" t="s">
        <v>28</v>
      </c>
      <c r="DW453" t="s">
        <v>28</v>
      </c>
      <c r="DX453">
        <v>100</v>
      </c>
      <c r="EE453">
        <v>30895129</v>
      </c>
      <c r="EF453">
        <v>1</v>
      </c>
      <c r="EG453" t="s">
        <v>18</v>
      </c>
      <c r="EH453">
        <v>0</v>
      </c>
      <c r="EI453" t="s">
        <v>0</v>
      </c>
      <c r="EJ453">
        <v>4</v>
      </c>
      <c r="EK453">
        <v>0</v>
      </c>
      <c r="EL453" t="s">
        <v>19</v>
      </c>
      <c r="EM453" t="s">
        <v>20</v>
      </c>
      <c r="EO453" t="s">
        <v>0</v>
      </c>
      <c r="EQ453">
        <v>0</v>
      </c>
      <c r="ER453">
        <v>38216.58</v>
      </c>
      <c r="ES453">
        <v>7601.2</v>
      </c>
      <c r="ET453">
        <v>0</v>
      </c>
      <c r="EU453">
        <v>0</v>
      </c>
      <c r="EV453">
        <v>30615.38</v>
      </c>
      <c r="EW453">
        <v>160.5</v>
      </c>
      <c r="EX453">
        <v>0</v>
      </c>
      <c r="EY453">
        <v>0</v>
      </c>
      <c r="FQ453">
        <v>0</v>
      </c>
      <c r="FR453">
        <f t="shared" si="299"/>
        <v>0</v>
      </c>
      <c r="FS453">
        <v>0</v>
      </c>
      <c r="FX453">
        <v>70</v>
      </c>
      <c r="FY453">
        <v>10</v>
      </c>
      <c r="GA453" t="s">
        <v>0</v>
      </c>
      <c r="GD453">
        <v>0</v>
      </c>
      <c r="GF453">
        <v>-432150363</v>
      </c>
      <c r="GG453">
        <v>2</v>
      </c>
      <c r="GH453">
        <v>1</v>
      </c>
      <c r="GI453">
        <v>-2</v>
      </c>
      <c r="GJ453">
        <v>0</v>
      </c>
      <c r="GK453">
        <f>ROUND(R453*(R12)/100,2)</f>
        <v>0</v>
      </c>
      <c r="GL453">
        <f t="shared" si="300"/>
        <v>0</v>
      </c>
      <c r="GM453">
        <f t="shared" si="301"/>
        <v>4170.13</v>
      </c>
      <c r="GN453">
        <f t="shared" si="302"/>
        <v>0</v>
      </c>
      <c r="GO453">
        <f t="shared" si="303"/>
        <v>0</v>
      </c>
      <c r="GP453">
        <f t="shared" si="304"/>
        <v>4170.13</v>
      </c>
      <c r="GT453">
        <v>0</v>
      </c>
      <c r="GU453">
        <v>1</v>
      </c>
      <c r="GV453">
        <v>0</v>
      </c>
      <c r="GW453">
        <v>0</v>
      </c>
      <c r="GX453">
        <f t="shared" si="305"/>
        <v>0</v>
      </c>
    </row>
    <row r="454" spans="1:206" x14ac:dyDescent="0.2">
      <c r="A454">
        <v>17</v>
      </c>
      <c r="B454">
        <v>1</v>
      </c>
      <c r="C454">
        <f>ROW(SmtRes!A264)</f>
        <v>264</v>
      </c>
      <c r="D454">
        <f>ROW(EtalonRes!A264)</f>
        <v>264</v>
      </c>
      <c r="E454" t="s">
        <v>54</v>
      </c>
      <c r="F454" t="s">
        <v>266</v>
      </c>
      <c r="G454" t="s">
        <v>267</v>
      </c>
      <c r="H454" t="s">
        <v>28</v>
      </c>
      <c r="I454">
        <f>ROUND(6.65/100,9)</f>
        <v>6.6500000000000004E-2</v>
      </c>
      <c r="J454">
        <v>0</v>
      </c>
      <c r="O454">
        <f t="shared" si="268"/>
        <v>831.39</v>
      </c>
      <c r="P454">
        <f t="shared" si="269"/>
        <v>605.72</v>
      </c>
      <c r="Q454">
        <f t="shared" si="270"/>
        <v>0.26</v>
      </c>
      <c r="R454">
        <f t="shared" si="271"/>
        <v>0.21</v>
      </c>
      <c r="S454">
        <f t="shared" si="272"/>
        <v>225.41</v>
      </c>
      <c r="T454">
        <f t="shared" si="273"/>
        <v>0</v>
      </c>
      <c r="U454">
        <f t="shared" si="274"/>
        <v>1.0094700000000001</v>
      </c>
      <c r="V454">
        <f t="shared" si="275"/>
        <v>0</v>
      </c>
      <c r="W454">
        <f t="shared" si="276"/>
        <v>0</v>
      </c>
      <c r="X454">
        <f t="shared" si="277"/>
        <v>157.79</v>
      </c>
      <c r="Y454">
        <f t="shared" si="278"/>
        <v>22.54</v>
      </c>
      <c r="AA454">
        <v>31140108</v>
      </c>
      <c r="AB454">
        <f t="shared" si="279"/>
        <v>12502.2</v>
      </c>
      <c r="AC454">
        <f t="shared" si="280"/>
        <v>9108.6299999999992</v>
      </c>
      <c r="AD454">
        <f t="shared" si="281"/>
        <v>3.88</v>
      </c>
      <c r="AE454">
        <f t="shared" si="282"/>
        <v>3.2</v>
      </c>
      <c r="AF454">
        <f t="shared" si="283"/>
        <v>3389.69</v>
      </c>
      <c r="AG454">
        <f t="shared" si="284"/>
        <v>0</v>
      </c>
      <c r="AH454">
        <f t="shared" si="285"/>
        <v>15.18</v>
      </c>
      <c r="AI454">
        <f t="shared" si="286"/>
        <v>0</v>
      </c>
      <c r="AJ454">
        <f t="shared" si="287"/>
        <v>0</v>
      </c>
      <c r="AK454">
        <v>12502.2</v>
      </c>
      <c r="AL454">
        <v>9108.6299999999992</v>
      </c>
      <c r="AM454">
        <v>3.88</v>
      </c>
      <c r="AN454">
        <v>3.2</v>
      </c>
      <c r="AO454">
        <v>3389.69</v>
      </c>
      <c r="AP454">
        <v>0</v>
      </c>
      <c r="AQ454">
        <v>15.18</v>
      </c>
      <c r="AR454">
        <v>0</v>
      </c>
      <c r="AS454">
        <v>0</v>
      </c>
      <c r="AT454">
        <v>70</v>
      </c>
      <c r="AU454">
        <v>10</v>
      </c>
      <c r="AV454">
        <v>1</v>
      </c>
      <c r="AW454">
        <v>1</v>
      </c>
      <c r="AZ454">
        <v>1</v>
      </c>
      <c r="BA454">
        <v>1</v>
      </c>
      <c r="BB454">
        <v>1</v>
      </c>
      <c r="BC454">
        <v>1</v>
      </c>
      <c r="BD454" t="s">
        <v>0</v>
      </c>
      <c r="BE454" t="s">
        <v>0</v>
      </c>
      <c r="BF454" t="s">
        <v>0</v>
      </c>
      <c r="BG454" t="s">
        <v>0</v>
      </c>
      <c r="BH454">
        <v>0</v>
      </c>
      <c r="BI454">
        <v>4</v>
      </c>
      <c r="BJ454" t="s">
        <v>268</v>
      </c>
      <c r="BM454">
        <v>0</v>
      </c>
      <c r="BN454">
        <v>0</v>
      </c>
      <c r="BO454" t="s">
        <v>0</v>
      </c>
      <c r="BP454">
        <v>0</v>
      </c>
      <c r="BQ454">
        <v>1</v>
      </c>
      <c r="BR454">
        <v>0</v>
      </c>
      <c r="BS454">
        <v>1</v>
      </c>
      <c r="BT454">
        <v>1</v>
      </c>
      <c r="BU454">
        <v>1</v>
      </c>
      <c r="BV454">
        <v>1</v>
      </c>
      <c r="BW454">
        <v>1</v>
      </c>
      <c r="BX454">
        <v>1</v>
      </c>
      <c r="BY454" t="s">
        <v>0</v>
      </c>
      <c r="BZ454">
        <v>70</v>
      </c>
      <c r="CA454">
        <v>10</v>
      </c>
      <c r="CF454">
        <v>0</v>
      </c>
      <c r="CG454">
        <v>0</v>
      </c>
      <c r="CM454">
        <v>0</v>
      </c>
      <c r="CN454" t="s">
        <v>0</v>
      </c>
      <c r="CO454">
        <v>0</v>
      </c>
      <c r="CP454">
        <f t="shared" si="288"/>
        <v>831.39</v>
      </c>
      <c r="CQ454">
        <f t="shared" si="289"/>
        <v>9108.6299999999992</v>
      </c>
      <c r="CR454">
        <f t="shared" si="290"/>
        <v>3.88</v>
      </c>
      <c r="CS454">
        <f t="shared" si="291"/>
        <v>3.2</v>
      </c>
      <c r="CT454">
        <f t="shared" si="292"/>
        <v>3389.69</v>
      </c>
      <c r="CU454">
        <f t="shared" si="293"/>
        <v>0</v>
      </c>
      <c r="CV454">
        <f t="shared" si="294"/>
        <v>15.18</v>
      </c>
      <c r="CW454">
        <f t="shared" si="295"/>
        <v>0</v>
      </c>
      <c r="CX454">
        <f t="shared" si="296"/>
        <v>0</v>
      </c>
      <c r="CY454">
        <f t="shared" si="297"/>
        <v>157.78699999999998</v>
      </c>
      <c r="CZ454">
        <f t="shared" si="298"/>
        <v>22.541</v>
      </c>
      <c r="DC454" t="s">
        <v>0</v>
      </c>
      <c r="DD454" t="s">
        <v>0</v>
      </c>
      <c r="DE454" t="s">
        <v>0</v>
      </c>
      <c r="DF454" t="s">
        <v>0</v>
      </c>
      <c r="DG454" t="s">
        <v>0</v>
      </c>
      <c r="DH454" t="s">
        <v>0</v>
      </c>
      <c r="DI454" t="s">
        <v>0</v>
      </c>
      <c r="DJ454" t="s">
        <v>0</v>
      </c>
      <c r="DK454" t="s">
        <v>0</v>
      </c>
      <c r="DL454" t="s">
        <v>0</v>
      </c>
      <c r="DM454" t="s">
        <v>0</v>
      </c>
      <c r="DN454">
        <v>0</v>
      </c>
      <c r="DO454">
        <v>0</v>
      </c>
      <c r="DP454">
        <v>1</v>
      </c>
      <c r="DQ454">
        <v>1</v>
      </c>
      <c r="DU454">
        <v>1005</v>
      </c>
      <c r="DV454" t="s">
        <v>28</v>
      </c>
      <c r="DW454" t="s">
        <v>28</v>
      </c>
      <c r="DX454">
        <v>100</v>
      </c>
      <c r="EE454">
        <v>30895129</v>
      </c>
      <c r="EF454">
        <v>1</v>
      </c>
      <c r="EG454" t="s">
        <v>18</v>
      </c>
      <c r="EH454">
        <v>0</v>
      </c>
      <c r="EI454" t="s">
        <v>0</v>
      </c>
      <c r="EJ454">
        <v>4</v>
      </c>
      <c r="EK454">
        <v>0</v>
      </c>
      <c r="EL454" t="s">
        <v>19</v>
      </c>
      <c r="EM454" t="s">
        <v>20</v>
      </c>
      <c r="EO454" t="s">
        <v>0</v>
      </c>
      <c r="EQ454">
        <v>0</v>
      </c>
      <c r="ER454">
        <v>12502.2</v>
      </c>
      <c r="ES454">
        <v>9108.6299999999992</v>
      </c>
      <c r="ET454">
        <v>3.88</v>
      </c>
      <c r="EU454">
        <v>3.2</v>
      </c>
      <c r="EV454">
        <v>3389.69</v>
      </c>
      <c r="EW454">
        <v>15.18</v>
      </c>
      <c r="EX454">
        <v>0</v>
      </c>
      <c r="EY454">
        <v>0</v>
      </c>
      <c r="FQ454">
        <v>0</v>
      </c>
      <c r="FR454">
        <f t="shared" si="299"/>
        <v>0</v>
      </c>
      <c r="FS454">
        <v>0</v>
      </c>
      <c r="FX454">
        <v>70</v>
      </c>
      <c r="FY454">
        <v>10</v>
      </c>
      <c r="GA454" t="s">
        <v>0</v>
      </c>
      <c r="GD454">
        <v>0</v>
      </c>
      <c r="GF454">
        <v>-72333134</v>
      </c>
      <c r="GG454">
        <v>2</v>
      </c>
      <c r="GH454">
        <v>1</v>
      </c>
      <c r="GI454">
        <v>-2</v>
      </c>
      <c r="GJ454">
        <v>0</v>
      </c>
      <c r="GK454">
        <f>ROUND(R454*(R12)/100,2)</f>
        <v>0.23</v>
      </c>
      <c r="GL454">
        <f t="shared" si="300"/>
        <v>0</v>
      </c>
      <c r="GM454">
        <f t="shared" si="301"/>
        <v>1011.9499999999999</v>
      </c>
      <c r="GN454">
        <f t="shared" si="302"/>
        <v>0</v>
      </c>
      <c r="GO454">
        <f t="shared" si="303"/>
        <v>0</v>
      </c>
      <c r="GP454">
        <f t="shared" si="304"/>
        <v>1011.95</v>
      </c>
      <c r="GT454">
        <v>0</v>
      </c>
      <c r="GU454">
        <v>1</v>
      </c>
      <c r="GV454">
        <v>0</v>
      </c>
      <c r="GW454">
        <v>0</v>
      </c>
      <c r="GX454">
        <f t="shared" si="305"/>
        <v>0</v>
      </c>
    </row>
    <row r="456" spans="1:206" x14ac:dyDescent="0.2">
      <c r="A456" s="2">
        <v>51</v>
      </c>
      <c r="B456" s="2">
        <f>B441</f>
        <v>1</v>
      </c>
      <c r="C456" s="2">
        <f>A441</f>
        <v>5</v>
      </c>
      <c r="D456" s="2">
        <f>ROW(A441)</f>
        <v>441</v>
      </c>
      <c r="E456" s="2"/>
      <c r="F456" s="2" t="str">
        <f>IF(F441&lt;&gt;"",F441,"")</f>
        <v>Новый подраздел</v>
      </c>
      <c r="G456" s="2" t="str">
        <f>IF(G441&lt;&gt;"",G441,"")</f>
        <v>Ремонтные работы</v>
      </c>
      <c r="H456" s="2"/>
      <c r="I456" s="2"/>
      <c r="J456" s="2"/>
      <c r="K456" s="2"/>
      <c r="L456" s="2"/>
      <c r="M456" s="2"/>
      <c r="N456" s="2"/>
      <c r="O456" s="2">
        <f t="shared" ref="O456:T456" si="306">ROUND(AB456,2)</f>
        <v>17141.490000000002</v>
      </c>
      <c r="P456" s="2">
        <f t="shared" si="306"/>
        <v>11210.59</v>
      </c>
      <c r="Q456" s="2">
        <f t="shared" si="306"/>
        <v>4.1900000000000004</v>
      </c>
      <c r="R456" s="2">
        <f t="shared" si="306"/>
        <v>0.97</v>
      </c>
      <c r="S456" s="2">
        <f t="shared" si="306"/>
        <v>5926.71</v>
      </c>
      <c r="T456" s="2">
        <f t="shared" si="306"/>
        <v>0</v>
      </c>
      <c r="U456" s="2">
        <f>AH456</f>
        <v>30.775950999999999</v>
      </c>
      <c r="V456" s="2">
        <f>AI456</f>
        <v>0</v>
      </c>
      <c r="W456" s="2">
        <f>ROUND(AJ456,2)</f>
        <v>0</v>
      </c>
      <c r="X456" s="2">
        <f>ROUND(AK456,2)</f>
        <v>4148.6899999999996</v>
      </c>
      <c r="Y456" s="2">
        <f>ROUND(AL456,2)</f>
        <v>592.66</v>
      </c>
      <c r="Z456" s="2"/>
      <c r="AA456" s="2"/>
      <c r="AB456" s="2">
        <f>ROUND(SUMIF(AA445:AA454,"=31140108",O445:O454),2)</f>
        <v>17141.490000000002</v>
      </c>
      <c r="AC456" s="2">
        <f>ROUND(SUMIF(AA445:AA454,"=31140108",P445:P454),2)</f>
        <v>11210.59</v>
      </c>
      <c r="AD456" s="2">
        <f>ROUND(SUMIF(AA445:AA454,"=31140108",Q445:Q454),2)</f>
        <v>4.1900000000000004</v>
      </c>
      <c r="AE456" s="2">
        <f>ROUND(SUMIF(AA445:AA454,"=31140108",R445:R454),2)</f>
        <v>0.97</v>
      </c>
      <c r="AF456" s="2">
        <f>ROUND(SUMIF(AA445:AA454,"=31140108",S445:S454),2)</f>
        <v>5926.71</v>
      </c>
      <c r="AG456" s="2">
        <f>ROUND(SUMIF(AA445:AA454,"=31140108",T445:T454),2)</f>
        <v>0</v>
      </c>
      <c r="AH456" s="2">
        <f>SUMIF(AA445:AA454,"=31140108",U445:U454)</f>
        <v>30.775950999999999</v>
      </c>
      <c r="AI456" s="2">
        <f>SUMIF(AA445:AA454,"=31140108",V445:V454)</f>
        <v>0</v>
      </c>
      <c r="AJ456" s="2">
        <f>ROUND(SUMIF(AA445:AA454,"=31140108",W445:W454),2)</f>
        <v>0</v>
      </c>
      <c r="AK456" s="2">
        <f>ROUND(SUMIF(AA445:AA454,"=31140108",X445:X454),2)</f>
        <v>4148.6899999999996</v>
      </c>
      <c r="AL456" s="2">
        <f>ROUND(SUMIF(AA445:AA454,"=31140108",Y445:Y454),2)</f>
        <v>592.66</v>
      </c>
      <c r="AM456" s="2"/>
      <c r="AN456" s="2"/>
      <c r="AO456" s="2">
        <f t="shared" ref="AO456:AZ456" si="307">ROUND(BB456,2)</f>
        <v>0</v>
      </c>
      <c r="AP456" s="2">
        <f t="shared" si="307"/>
        <v>0</v>
      </c>
      <c r="AQ456" s="2">
        <f t="shared" si="307"/>
        <v>0</v>
      </c>
      <c r="AR456" s="2">
        <f t="shared" si="307"/>
        <v>21883.88</v>
      </c>
      <c r="AS456" s="2">
        <f t="shared" si="307"/>
        <v>0</v>
      </c>
      <c r="AT456" s="2">
        <f t="shared" si="307"/>
        <v>0</v>
      </c>
      <c r="AU456" s="2">
        <f t="shared" si="307"/>
        <v>21883.88</v>
      </c>
      <c r="AV456" s="2">
        <f t="shared" si="307"/>
        <v>11210.59</v>
      </c>
      <c r="AW456" s="2">
        <f t="shared" si="307"/>
        <v>11210.59</v>
      </c>
      <c r="AX456" s="2">
        <f t="shared" si="307"/>
        <v>0</v>
      </c>
      <c r="AY456" s="2">
        <f t="shared" si="307"/>
        <v>11210.59</v>
      </c>
      <c r="AZ456" s="2">
        <f t="shared" si="307"/>
        <v>0</v>
      </c>
      <c r="BA456" s="2"/>
      <c r="BB456" s="2">
        <f>ROUND(SUMIF(AA445:AA454,"=31140108",FQ445:FQ454),2)</f>
        <v>0</v>
      </c>
      <c r="BC456" s="2">
        <f>ROUND(SUMIF(AA445:AA454,"=31140108",FR445:FR454),2)</f>
        <v>0</v>
      </c>
      <c r="BD456" s="2">
        <f>ROUND(SUMIF(AA445:AA454,"=31140108",GL445:GL454),2)</f>
        <v>0</v>
      </c>
      <c r="BE456" s="2">
        <f>ROUND(SUMIF(AA445:AA454,"=31140108",GM445:GM454),2)</f>
        <v>21883.88</v>
      </c>
      <c r="BF456" s="2">
        <f>ROUND(SUMIF(AA445:AA454,"=31140108",GN445:GN454),2)</f>
        <v>0</v>
      </c>
      <c r="BG456" s="2">
        <f>ROUND(SUMIF(AA445:AA454,"=31140108",GO445:GO454),2)</f>
        <v>0</v>
      </c>
      <c r="BH456" s="2">
        <f>ROUND(SUMIF(AA445:AA454,"=31140108",GP445:GP454),2)</f>
        <v>21883.88</v>
      </c>
      <c r="BI456" s="2">
        <f>AC456-BB456</f>
        <v>11210.59</v>
      </c>
      <c r="BJ456" s="2">
        <f>AC456-BC456</f>
        <v>11210.59</v>
      </c>
      <c r="BK456" s="2">
        <f>BB456-BD456</f>
        <v>0</v>
      </c>
      <c r="BL456" s="2">
        <f>AC456-BB456-BC456+BD456</f>
        <v>11210.59</v>
      </c>
      <c r="BM456" s="2">
        <f>BC456-BD456</f>
        <v>0</v>
      </c>
      <c r="BN456" s="2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>
        <v>0</v>
      </c>
    </row>
    <row r="458" spans="1:206" x14ac:dyDescent="0.2">
      <c r="A458" s="4">
        <v>50</v>
      </c>
      <c r="B458" s="4">
        <v>0</v>
      </c>
      <c r="C458" s="4">
        <v>0</v>
      </c>
      <c r="D458" s="4">
        <v>1</v>
      </c>
      <c r="E458" s="4">
        <v>201</v>
      </c>
      <c r="F458" s="4">
        <f>ROUND(Source!O456,O458)</f>
        <v>17141.490000000002</v>
      </c>
      <c r="G458" s="4" t="s">
        <v>107</v>
      </c>
      <c r="H458" s="4" t="s">
        <v>108</v>
      </c>
      <c r="I458" s="4"/>
      <c r="J458" s="4"/>
      <c r="K458" s="4">
        <v>201</v>
      </c>
      <c r="L458" s="4">
        <v>1</v>
      </c>
      <c r="M458" s="4">
        <v>3</v>
      </c>
      <c r="N458" s="4" t="s">
        <v>0</v>
      </c>
      <c r="O458" s="4">
        <v>2</v>
      </c>
      <c r="P458" s="4"/>
    </row>
    <row r="459" spans="1:206" x14ac:dyDescent="0.2">
      <c r="A459" s="4">
        <v>50</v>
      </c>
      <c r="B459" s="4">
        <v>0</v>
      </c>
      <c r="C459" s="4">
        <v>0</v>
      </c>
      <c r="D459" s="4">
        <v>1</v>
      </c>
      <c r="E459" s="4">
        <v>202</v>
      </c>
      <c r="F459" s="4">
        <f>ROUND(Source!P456,O459)</f>
        <v>11210.59</v>
      </c>
      <c r="G459" s="4" t="s">
        <v>109</v>
      </c>
      <c r="H459" s="4" t="s">
        <v>110</v>
      </c>
      <c r="I459" s="4"/>
      <c r="J459" s="4"/>
      <c r="K459" s="4">
        <v>202</v>
      </c>
      <c r="L459" s="4">
        <v>2</v>
      </c>
      <c r="M459" s="4">
        <v>3</v>
      </c>
      <c r="N459" s="4" t="s">
        <v>0</v>
      </c>
      <c r="O459" s="4">
        <v>2</v>
      </c>
      <c r="P459" s="4"/>
    </row>
    <row r="460" spans="1:206" x14ac:dyDescent="0.2">
      <c r="A460" s="4">
        <v>50</v>
      </c>
      <c r="B460" s="4">
        <v>0</v>
      </c>
      <c r="C460" s="4">
        <v>0</v>
      </c>
      <c r="D460" s="4">
        <v>1</v>
      </c>
      <c r="E460" s="4">
        <v>222</v>
      </c>
      <c r="F460" s="4">
        <f>ROUND(Source!AO456,O460)</f>
        <v>0</v>
      </c>
      <c r="G460" s="4" t="s">
        <v>111</v>
      </c>
      <c r="H460" s="4" t="s">
        <v>112</v>
      </c>
      <c r="I460" s="4"/>
      <c r="J460" s="4"/>
      <c r="K460" s="4">
        <v>222</v>
      </c>
      <c r="L460" s="4">
        <v>3</v>
      </c>
      <c r="M460" s="4">
        <v>3</v>
      </c>
      <c r="N460" s="4" t="s">
        <v>0</v>
      </c>
      <c r="O460" s="4">
        <v>2</v>
      </c>
      <c r="P460" s="4"/>
    </row>
    <row r="461" spans="1:206" x14ac:dyDescent="0.2">
      <c r="A461" s="4">
        <v>50</v>
      </c>
      <c r="B461" s="4">
        <v>0</v>
      </c>
      <c r="C461" s="4">
        <v>0</v>
      </c>
      <c r="D461" s="4">
        <v>1</v>
      </c>
      <c r="E461" s="4">
        <v>216</v>
      </c>
      <c r="F461" s="4">
        <f>ROUND(Source!AP456,O461)</f>
        <v>0</v>
      </c>
      <c r="G461" s="4" t="s">
        <v>113</v>
      </c>
      <c r="H461" s="4" t="s">
        <v>114</v>
      </c>
      <c r="I461" s="4"/>
      <c r="J461" s="4"/>
      <c r="K461" s="4">
        <v>216</v>
      </c>
      <c r="L461" s="4">
        <v>4</v>
      </c>
      <c r="M461" s="4">
        <v>3</v>
      </c>
      <c r="N461" s="4" t="s">
        <v>0</v>
      </c>
      <c r="O461" s="4">
        <v>2</v>
      </c>
      <c r="P461" s="4"/>
    </row>
    <row r="462" spans="1:206" x14ac:dyDescent="0.2">
      <c r="A462" s="4">
        <v>50</v>
      </c>
      <c r="B462" s="4">
        <v>0</v>
      </c>
      <c r="C462" s="4">
        <v>0</v>
      </c>
      <c r="D462" s="4">
        <v>1</v>
      </c>
      <c r="E462" s="4">
        <v>223</v>
      </c>
      <c r="F462" s="4">
        <f>ROUND(Source!AQ456,O462)</f>
        <v>0</v>
      </c>
      <c r="G462" s="4" t="s">
        <v>115</v>
      </c>
      <c r="H462" s="4" t="s">
        <v>116</v>
      </c>
      <c r="I462" s="4"/>
      <c r="J462" s="4"/>
      <c r="K462" s="4">
        <v>223</v>
      </c>
      <c r="L462" s="4">
        <v>5</v>
      </c>
      <c r="M462" s="4">
        <v>3</v>
      </c>
      <c r="N462" s="4" t="s">
        <v>0</v>
      </c>
      <c r="O462" s="4">
        <v>2</v>
      </c>
      <c r="P462" s="4"/>
    </row>
    <row r="463" spans="1:206" x14ac:dyDescent="0.2">
      <c r="A463" s="4">
        <v>50</v>
      </c>
      <c r="B463" s="4">
        <v>0</v>
      </c>
      <c r="C463" s="4">
        <v>0</v>
      </c>
      <c r="D463" s="4">
        <v>1</v>
      </c>
      <c r="E463" s="4">
        <v>203</v>
      </c>
      <c r="F463" s="4">
        <f>ROUND(Source!Q456,O463)</f>
        <v>4.1900000000000004</v>
      </c>
      <c r="G463" s="4" t="s">
        <v>117</v>
      </c>
      <c r="H463" s="4" t="s">
        <v>118</v>
      </c>
      <c r="I463" s="4"/>
      <c r="J463" s="4"/>
      <c r="K463" s="4">
        <v>203</v>
      </c>
      <c r="L463" s="4">
        <v>6</v>
      </c>
      <c r="M463" s="4">
        <v>3</v>
      </c>
      <c r="N463" s="4" t="s">
        <v>0</v>
      </c>
      <c r="O463" s="4">
        <v>2</v>
      </c>
      <c r="P463" s="4"/>
    </row>
    <row r="464" spans="1:206" x14ac:dyDescent="0.2">
      <c r="A464" s="4">
        <v>50</v>
      </c>
      <c r="B464" s="4">
        <v>0</v>
      </c>
      <c r="C464" s="4">
        <v>0</v>
      </c>
      <c r="D464" s="4">
        <v>1</v>
      </c>
      <c r="E464" s="4">
        <v>204</v>
      </c>
      <c r="F464" s="4">
        <f>ROUND(Source!R456,O464)</f>
        <v>0.97</v>
      </c>
      <c r="G464" s="4" t="s">
        <v>119</v>
      </c>
      <c r="H464" s="4" t="s">
        <v>120</v>
      </c>
      <c r="I464" s="4"/>
      <c r="J464" s="4"/>
      <c r="K464" s="4">
        <v>204</v>
      </c>
      <c r="L464" s="4">
        <v>7</v>
      </c>
      <c r="M464" s="4">
        <v>3</v>
      </c>
      <c r="N464" s="4" t="s">
        <v>0</v>
      </c>
      <c r="O464" s="4">
        <v>2</v>
      </c>
      <c r="P464" s="4"/>
    </row>
    <row r="465" spans="1:118" x14ac:dyDescent="0.2">
      <c r="A465" s="4">
        <v>50</v>
      </c>
      <c r="B465" s="4">
        <v>0</v>
      </c>
      <c r="C465" s="4">
        <v>0</v>
      </c>
      <c r="D465" s="4">
        <v>1</v>
      </c>
      <c r="E465" s="4">
        <v>205</v>
      </c>
      <c r="F465" s="4">
        <f>ROUND(Source!S456,O465)</f>
        <v>5926.71</v>
      </c>
      <c r="G465" s="4" t="s">
        <v>121</v>
      </c>
      <c r="H465" s="4" t="s">
        <v>122</v>
      </c>
      <c r="I465" s="4"/>
      <c r="J465" s="4"/>
      <c r="K465" s="4">
        <v>205</v>
      </c>
      <c r="L465" s="4">
        <v>8</v>
      </c>
      <c r="M465" s="4">
        <v>3</v>
      </c>
      <c r="N465" s="4" t="s">
        <v>0</v>
      </c>
      <c r="O465" s="4">
        <v>2</v>
      </c>
      <c r="P465" s="4"/>
    </row>
    <row r="466" spans="1:118" x14ac:dyDescent="0.2">
      <c r="A466" s="4">
        <v>50</v>
      </c>
      <c r="B466" s="4">
        <v>0</v>
      </c>
      <c r="C466" s="4">
        <v>0</v>
      </c>
      <c r="D466" s="4">
        <v>1</v>
      </c>
      <c r="E466" s="4">
        <v>214</v>
      </c>
      <c r="F466" s="4">
        <f>ROUND(Source!AS456,O466)</f>
        <v>0</v>
      </c>
      <c r="G466" s="4" t="s">
        <v>123</v>
      </c>
      <c r="H466" s="4" t="s">
        <v>124</v>
      </c>
      <c r="I466" s="4"/>
      <c r="J466" s="4"/>
      <c r="K466" s="4">
        <v>214</v>
      </c>
      <c r="L466" s="4">
        <v>9</v>
      </c>
      <c r="M466" s="4">
        <v>3</v>
      </c>
      <c r="N466" s="4" t="s">
        <v>0</v>
      </c>
      <c r="O466" s="4">
        <v>2</v>
      </c>
      <c r="P466" s="4"/>
    </row>
    <row r="467" spans="1:118" x14ac:dyDescent="0.2">
      <c r="A467" s="4">
        <v>50</v>
      </c>
      <c r="B467" s="4">
        <v>0</v>
      </c>
      <c r="C467" s="4">
        <v>0</v>
      </c>
      <c r="D467" s="4">
        <v>1</v>
      </c>
      <c r="E467" s="4">
        <v>215</v>
      </c>
      <c r="F467" s="4">
        <f>ROUND(Source!AT456,O467)</f>
        <v>0</v>
      </c>
      <c r="G467" s="4" t="s">
        <v>125</v>
      </c>
      <c r="H467" s="4" t="s">
        <v>126</v>
      </c>
      <c r="I467" s="4"/>
      <c r="J467" s="4"/>
      <c r="K467" s="4">
        <v>215</v>
      </c>
      <c r="L467" s="4">
        <v>10</v>
      </c>
      <c r="M467" s="4">
        <v>3</v>
      </c>
      <c r="N467" s="4" t="s">
        <v>0</v>
      </c>
      <c r="O467" s="4">
        <v>2</v>
      </c>
      <c r="P467" s="4"/>
    </row>
    <row r="468" spans="1:118" x14ac:dyDescent="0.2">
      <c r="A468" s="4">
        <v>50</v>
      </c>
      <c r="B468" s="4">
        <v>0</v>
      </c>
      <c r="C468" s="4">
        <v>0</v>
      </c>
      <c r="D468" s="4">
        <v>1</v>
      </c>
      <c r="E468" s="4">
        <v>217</v>
      </c>
      <c r="F468" s="4">
        <f>ROUND(Source!AU456,O468)</f>
        <v>21883.88</v>
      </c>
      <c r="G468" s="4" t="s">
        <v>127</v>
      </c>
      <c r="H468" s="4" t="s">
        <v>128</v>
      </c>
      <c r="I468" s="4"/>
      <c r="J468" s="4"/>
      <c r="K468" s="4">
        <v>217</v>
      </c>
      <c r="L468" s="4">
        <v>11</v>
      </c>
      <c r="M468" s="4">
        <v>3</v>
      </c>
      <c r="N468" s="4" t="s">
        <v>0</v>
      </c>
      <c r="O468" s="4">
        <v>2</v>
      </c>
      <c r="P468" s="4"/>
    </row>
    <row r="469" spans="1:118" x14ac:dyDescent="0.2">
      <c r="A469" s="4">
        <v>50</v>
      </c>
      <c r="B469" s="4">
        <v>0</v>
      </c>
      <c r="C469" s="4">
        <v>0</v>
      </c>
      <c r="D469" s="4">
        <v>1</v>
      </c>
      <c r="E469" s="4">
        <v>206</v>
      </c>
      <c r="F469" s="4">
        <f>ROUND(Source!T456,O469)</f>
        <v>0</v>
      </c>
      <c r="G469" s="4" t="s">
        <v>129</v>
      </c>
      <c r="H469" s="4" t="s">
        <v>130</v>
      </c>
      <c r="I469" s="4"/>
      <c r="J469" s="4"/>
      <c r="K469" s="4">
        <v>206</v>
      </c>
      <c r="L469" s="4">
        <v>12</v>
      </c>
      <c r="M469" s="4">
        <v>3</v>
      </c>
      <c r="N469" s="4" t="s">
        <v>0</v>
      </c>
      <c r="O469" s="4">
        <v>2</v>
      </c>
      <c r="P469" s="4"/>
    </row>
    <row r="470" spans="1:118" x14ac:dyDescent="0.2">
      <c r="A470" s="4">
        <v>50</v>
      </c>
      <c r="B470" s="4">
        <v>0</v>
      </c>
      <c r="C470" s="4">
        <v>0</v>
      </c>
      <c r="D470" s="4">
        <v>1</v>
      </c>
      <c r="E470" s="4">
        <v>207</v>
      </c>
      <c r="F470" s="4">
        <f>Source!U456</f>
        <v>30.775950999999999</v>
      </c>
      <c r="G470" s="4" t="s">
        <v>131</v>
      </c>
      <c r="H470" s="4" t="s">
        <v>132</v>
      </c>
      <c r="I470" s="4"/>
      <c r="J470" s="4"/>
      <c r="K470" s="4">
        <v>207</v>
      </c>
      <c r="L470" s="4">
        <v>13</v>
      </c>
      <c r="M470" s="4">
        <v>3</v>
      </c>
      <c r="N470" s="4" t="s">
        <v>0</v>
      </c>
      <c r="O470" s="4">
        <v>-1</v>
      </c>
      <c r="P470" s="4"/>
    </row>
    <row r="471" spans="1:118" x14ac:dyDescent="0.2">
      <c r="A471" s="4">
        <v>50</v>
      </c>
      <c r="B471" s="4">
        <v>0</v>
      </c>
      <c r="C471" s="4">
        <v>0</v>
      </c>
      <c r="D471" s="4">
        <v>1</v>
      </c>
      <c r="E471" s="4">
        <v>208</v>
      </c>
      <c r="F471" s="4">
        <f>Source!V456</f>
        <v>0</v>
      </c>
      <c r="G471" s="4" t="s">
        <v>133</v>
      </c>
      <c r="H471" s="4" t="s">
        <v>134</v>
      </c>
      <c r="I471" s="4"/>
      <c r="J471" s="4"/>
      <c r="K471" s="4">
        <v>208</v>
      </c>
      <c r="L471" s="4">
        <v>14</v>
      </c>
      <c r="M471" s="4">
        <v>3</v>
      </c>
      <c r="N471" s="4" t="s">
        <v>0</v>
      </c>
      <c r="O471" s="4">
        <v>-1</v>
      </c>
      <c r="P471" s="4"/>
    </row>
    <row r="472" spans="1:118" x14ac:dyDescent="0.2">
      <c r="A472" s="4">
        <v>50</v>
      </c>
      <c r="B472" s="4">
        <v>0</v>
      </c>
      <c r="C472" s="4">
        <v>0</v>
      </c>
      <c r="D472" s="4">
        <v>1</v>
      </c>
      <c r="E472" s="4">
        <v>209</v>
      </c>
      <c r="F472" s="4">
        <f>ROUND(Source!W456,O472)</f>
        <v>0</v>
      </c>
      <c r="G472" s="4" t="s">
        <v>135</v>
      </c>
      <c r="H472" s="4" t="s">
        <v>136</v>
      </c>
      <c r="I472" s="4"/>
      <c r="J472" s="4"/>
      <c r="K472" s="4">
        <v>209</v>
      </c>
      <c r="L472" s="4">
        <v>15</v>
      </c>
      <c r="M472" s="4">
        <v>3</v>
      </c>
      <c r="N472" s="4" t="s">
        <v>0</v>
      </c>
      <c r="O472" s="4">
        <v>2</v>
      </c>
      <c r="P472" s="4"/>
    </row>
    <row r="473" spans="1:118" x14ac:dyDescent="0.2">
      <c r="A473" s="4">
        <v>50</v>
      </c>
      <c r="B473" s="4">
        <v>0</v>
      </c>
      <c r="C473" s="4">
        <v>0</v>
      </c>
      <c r="D473" s="4">
        <v>1</v>
      </c>
      <c r="E473" s="4">
        <v>210</v>
      </c>
      <c r="F473" s="4">
        <f>ROUND(Source!X456,O473)</f>
        <v>4148.6899999999996</v>
      </c>
      <c r="G473" s="4" t="s">
        <v>137</v>
      </c>
      <c r="H473" s="4" t="s">
        <v>138</v>
      </c>
      <c r="I473" s="4"/>
      <c r="J473" s="4"/>
      <c r="K473" s="4">
        <v>210</v>
      </c>
      <c r="L473" s="4">
        <v>16</v>
      </c>
      <c r="M473" s="4">
        <v>3</v>
      </c>
      <c r="N473" s="4" t="s">
        <v>0</v>
      </c>
      <c r="O473" s="4">
        <v>2</v>
      </c>
      <c r="P473" s="4"/>
    </row>
    <row r="474" spans="1:118" x14ac:dyDescent="0.2">
      <c r="A474" s="4">
        <v>50</v>
      </c>
      <c r="B474" s="4">
        <v>0</v>
      </c>
      <c r="C474" s="4">
        <v>0</v>
      </c>
      <c r="D474" s="4">
        <v>1</v>
      </c>
      <c r="E474" s="4">
        <v>211</v>
      </c>
      <c r="F474" s="4">
        <f>ROUND(Source!Y456,O474)</f>
        <v>592.66</v>
      </c>
      <c r="G474" s="4" t="s">
        <v>139</v>
      </c>
      <c r="H474" s="4" t="s">
        <v>140</v>
      </c>
      <c r="I474" s="4"/>
      <c r="J474" s="4"/>
      <c r="K474" s="4">
        <v>211</v>
      </c>
      <c r="L474" s="4">
        <v>17</v>
      </c>
      <c r="M474" s="4">
        <v>3</v>
      </c>
      <c r="N474" s="4" t="s">
        <v>0</v>
      </c>
      <c r="O474" s="4">
        <v>2</v>
      </c>
      <c r="P474" s="4"/>
    </row>
    <row r="475" spans="1:118" x14ac:dyDescent="0.2">
      <c r="A475" s="4">
        <v>50</v>
      </c>
      <c r="B475" s="4">
        <v>0</v>
      </c>
      <c r="C475" s="4">
        <v>0</v>
      </c>
      <c r="D475" s="4">
        <v>1</v>
      </c>
      <c r="E475" s="4">
        <v>224</v>
      </c>
      <c r="F475" s="4">
        <f>ROUND(Source!AR456,O475)</f>
        <v>21883.88</v>
      </c>
      <c r="G475" s="4" t="s">
        <v>141</v>
      </c>
      <c r="H475" s="4" t="s">
        <v>142</v>
      </c>
      <c r="I475" s="4"/>
      <c r="J475" s="4"/>
      <c r="K475" s="4">
        <v>224</v>
      </c>
      <c r="L475" s="4">
        <v>18</v>
      </c>
      <c r="M475" s="4">
        <v>3</v>
      </c>
      <c r="N475" s="4" t="s">
        <v>0</v>
      </c>
      <c r="O475" s="4">
        <v>2</v>
      </c>
      <c r="P475" s="4"/>
    </row>
    <row r="477" spans="1:118" x14ac:dyDescent="0.2">
      <c r="A477" s="2">
        <v>51</v>
      </c>
      <c r="B477" s="2">
        <f>B410</f>
        <v>1</v>
      </c>
      <c r="C477" s="2">
        <f>A410</f>
        <v>4</v>
      </c>
      <c r="D477" s="2">
        <f>ROW(A410)</f>
        <v>410</v>
      </c>
      <c r="E477" s="2"/>
      <c r="F477" s="2" t="str">
        <f>IF(F410&lt;&gt;"",F410,"")</f>
        <v>Новый раздел</v>
      </c>
      <c r="G477" s="2" t="str">
        <f>IF(G410&lt;&gt;"",G410,"")</f>
        <v>Навес над входом в подвал</v>
      </c>
      <c r="H477" s="2"/>
      <c r="I477" s="2"/>
      <c r="J477" s="2"/>
      <c r="K477" s="2"/>
      <c r="L477" s="2"/>
      <c r="M477" s="2"/>
      <c r="N477" s="2"/>
      <c r="O477" s="2">
        <f t="shared" ref="O477:T477" si="308">ROUND(O420+O456+AB477,2)</f>
        <v>17306.02</v>
      </c>
      <c r="P477" s="2">
        <f t="shared" si="308"/>
        <v>11210.59</v>
      </c>
      <c r="Q477" s="2">
        <f t="shared" si="308"/>
        <v>4.1900000000000004</v>
      </c>
      <c r="R477" s="2">
        <f t="shared" si="308"/>
        <v>0.97</v>
      </c>
      <c r="S477" s="2">
        <f t="shared" si="308"/>
        <v>6091.24</v>
      </c>
      <c r="T477" s="2">
        <f t="shared" si="308"/>
        <v>0</v>
      </c>
      <c r="U477" s="2">
        <f>U420+U456+AH477</f>
        <v>31.824950999999999</v>
      </c>
      <c r="V477" s="2">
        <f>V420+V456+AI477</f>
        <v>0</v>
      </c>
      <c r="W477" s="2">
        <f>ROUND(W420+W456+AJ477,2)</f>
        <v>0</v>
      </c>
      <c r="X477" s="2">
        <f>ROUND(X420+X456+AK477,2)</f>
        <v>4263.8599999999997</v>
      </c>
      <c r="Y477" s="2">
        <f>ROUND(Y420+Y456+AL477,2)</f>
        <v>609.11</v>
      </c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>
        <f t="shared" ref="AO477:AZ477" si="309">ROUND(AO420+AO456+BB477,2)</f>
        <v>0</v>
      </c>
      <c r="AP477" s="2">
        <f t="shared" si="309"/>
        <v>0</v>
      </c>
      <c r="AQ477" s="2">
        <f t="shared" si="309"/>
        <v>0</v>
      </c>
      <c r="AR477" s="2">
        <f t="shared" si="309"/>
        <v>22180.03</v>
      </c>
      <c r="AS477" s="2">
        <f t="shared" si="309"/>
        <v>0</v>
      </c>
      <c r="AT477" s="2">
        <f t="shared" si="309"/>
        <v>0</v>
      </c>
      <c r="AU477" s="2">
        <f t="shared" si="309"/>
        <v>22180.03</v>
      </c>
      <c r="AV477" s="2">
        <f t="shared" si="309"/>
        <v>11210.59</v>
      </c>
      <c r="AW477" s="2">
        <f t="shared" si="309"/>
        <v>11210.59</v>
      </c>
      <c r="AX477" s="2">
        <f t="shared" si="309"/>
        <v>0</v>
      </c>
      <c r="AY477" s="2">
        <f t="shared" si="309"/>
        <v>11210.59</v>
      </c>
      <c r="AZ477" s="2">
        <f t="shared" si="309"/>
        <v>0</v>
      </c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>
        <v>0</v>
      </c>
    </row>
    <row r="479" spans="1:118" x14ac:dyDescent="0.2">
      <c r="A479" s="4">
        <v>50</v>
      </c>
      <c r="B479" s="4">
        <v>0</v>
      </c>
      <c r="C479" s="4">
        <v>0</v>
      </c>
      <c r="D479" s="4">
        <v>1</v>
      </c>
      <c r="E479" s="4">
        <v>201</v>
      </c>
      <c r="F479" s="4">
        <f>ROUND(Source!O477,O479)</f>
        <v>17306.02</v>
      </c>
      <c r="G479" s="4" t="s">
        <v>107</v>
      </c>
      <c r="H479" s="4" t="s">
        <v>108</v>
      </c>
      <c r="I479" s="4"/>
      <c r="J479" s="4"/>
      <c r="K479" s="4">
        <v>201</v>
      </c>
      <c r="L479" s="4">
        <v>1</v>
      </c>
      <c r="M479" s="4">
        <v>3</v>
      </c>
      <c r="N479" s="4" t="s">
        <v>0</v>
      </c>
      <c r="O479" s="4">
        <v>2</v>
      </c>
      <c r="P479" s="4"/>
    </row>
    <row r="480" spans="1:118" x14ac:dyDescent="0.2">
      <c r="A480" s="4">
        <v>50</v>
      </c>
      <c r="B480" s="4">
        <v>0</v>
      </c>
      <c r="C480" s="4">
        <v>0</v>
      </c>
      <c r="D480" s="4">
        <v>1</v>
      </c>
      <c r="E480" s="4">
        <v>202</v>
      </c>
      <c r="F480" s="4">
        <f>ROUND(Source!P477,O480)</f>
        <v>11210.59</v>
      </c>
      <c r="G480" s="4" t="s">
        <v>109</v>
      </c>
      <c r="H480" s="4" t="s">
        <v>110</v>
      </c>
      <c r="I480" s="4"/>
      <c r="J480" s="4"/>
      <c r="K480" s="4">
        <v>202</v>
      </c>
      <c r="L480" s="4">
        <v>2</v>
      </c>
      <c r="M480" s="4">
        <v>3</v>
      </c>
      <c r="N480" s="4" t="s">
        <v>0</v>
      </c>
      <c r="O480" s="4">
        <v>2</v>
      </c>
      <c r="P480" s="4"/>
    </row>
    <row r="481" spans="1:16" x14ac:dyDescent="0.2">
      <c r="A481" s="4">
        <v>50</v>
      </c>
      <c r="B481" s="4">
        <v>0</v>
      </c>
      <c r="C481" s="4">
        <v>0</v>
      </c>
      <c r="D481" s="4">
        <v>1</v>
      </c>
      <c r="E481" s="4">
        <v>222</v>
      </c>
      <c r="F481" s="4">
        <f>ROUND(Source!AO477,O481)</f>
        <v>0</v>
      </c>
      <c r="G481" s="4" t="s">
        <v>111</v>
      </c>
      <c r="H481" s="4" t="s">
        <v>112</v>
      </c>
      <c r="I481" s="4"/>
      <c r="J481" s="4"/>
      <c r="K481" s="4">
        <v>222</v>
      </c>
      <c r="L481" s="4">
        <v>3</v>
      </c>
      <c r="M481" s="4">
        <v>3</v>
      </c>
      <c r="N481" s="4" t="s">
        <v>0</v>
      </c>
      <c r="O481" s="4">
        <v>2</v>
      </c>
      <c r="P481" s="4"/>
    </row>
    <row r="482" spans="1:16" x14ac:dyDescent="0.2">
      <c r="A482" s="4">
        <v>50</v>
      </c>
      <c r="B482" s="4">
        <v>0</v>
      </c>
      <c r="C482" s="4">
        <v>0</v>
      </c>
      <c r="D482" s="4">
        <v>1</v>
      </c>
      <c r="E482" s="4">
        <v>216</v>
      </c>
      <c r="F482" s="4">
        <f>ROUND(Source!AP477,O482)</f>
        <v>0</v>
      </c>
      <c r="G482" s="4" t="s">
        <v>113</v>
      </c>
      <c r="H482" s="4" t="s">
        <v>114</v>
      </c>
      <c r="I482" s="4"/>
      <c r="J482" s="4"/>
      <c r="K482" s="4">
        <v>216</v>
      </c>
      <c r="L482" s="4">
        <v>4</v>
      </c>
      <c r="M482" s="4">
        <v>3</v>
      </c>
      <c r="N482" s="4" t="s">
        <v>0</v>
      </c>
      <c r="O482" s="4">
        <v>2</v>
      </c>
      <c r="P482" s="4"/>
    </row>
    <row r="483" spans="1:16" x14ac:dyDescent="0.2">
      <c r="A483" s="4">
        <v>50</v>
      </c>
      <c r="B483" s="4">
        <v>0</v>
      </c>
      <c r="C483" s="4">
        <v>0</v>
      </c>
      <c r="D483" s="4">
        <v>1</v>
      </c>
      <c r="E483" s="4">
        <v>223</v>
      </c>
      <c r="F483" s="4">
        <f>ROUND(Source!AQ477,O483)</f>
        <v>0</v>
      </c>
      <c r="G483" s="4" t="s">
        <v>115</v>
      </c>
      <c r="H483" s="4" t="s">
        <v>116</v>
      </c>
      <c r="I483" s="4"/>
      <c r="J483" s="4"/>
      <c r="K483" s="4">
        <v>223</v>
      </c>
      <c r="L483" s="4">
        <v>5</v>
      </c>
      <c r="M483" s="4">
        <v>3</v>
      </c>
      <c r="N483" s="4" t="s">
        <v>0</v>
      </c>
      <c r="O483" s="4">
        <v>2</v>
      </c>
      <c r="P483" s="4"/>
    </row>
    <row r="484" spans="1:16" x14ac:dyDescent="0.2">
      <c r="A484" s="4">
        <v>50</v>
      </c>
      <c r="B484" s="4">
        <v>0</v>
      </c>
      <c r="C484" s="4">
        <v>0</v>
      </c>
      <c r="D484" s="4">
        <v>1</v>
      </c>
      <c r="E484" s="4">
        <v>203</v>
      </c>
      <c r="F484" s="4">
        <f>ROUND(Source!Q477,O484)</f>
        <v>4.1900000000000004</v>
      </c>
      <c r="G484" s="4" t="s">
        <v>117</v>
      </c>
      <c r="H484" s="4" t="s">
        <v>118</v>
      </c>
      <c r="I484" s="4"/>
      <c r="J484" s="4"/>
      <c r="K484" s="4">
        <v>203</v>
      </c>
      <c r="L484" s="4">
        <v>6</v>
      </c>
      <c r="M484" s="4">
        <v>3</v>
      </c>
      <c r="N484" s="4" t="s">
        <v>0</v>
      </c>
      <c r="O484" s="4">
        <v>2</v>
      </c>
      <c r="P484" s="4"/>
    </row>
    <row r="485" spans="1:16" x14ac:dyDescent="0.2">
      <c r="A485" s="4">
        <v>50</v>
      </c>
      <c r="B485" s="4">
        <v>0</v>
      </c>
      <c r="C485" s="4">
        <v>0</v>
      </c>
      <c r="D485" s="4">
        <v>1</v>
      </c>
      <c r="E485" s="4">
        <v>204</v>
      </c>
      <c r="F485" s="4">
        <f>ROUND(Source!R477,O485)</f>
        <v>0.97</v>
      </c>
      <c r="G485" s="4" t="s">
        <v>119</v>
      </c>
      <c r="H485" s="4" t="s">
        <v>120</v>
      </c>
      <c r="I485" s="4"/>
      <c r="J485" s="4"/>
      <c r="K485" s="4">
        <v>204</v>
      </c>
      <c r="L485" s="4">
        <v>7</v>
      </c>
      <c r="M485" s="4">
        <v>3</v>
      </c>
      <c r="N485" s="4" t="s">
        <v>0</v>
      </c>
      <c r="O485" s="4">
        <v>2</v>
      </c>
      <c r="P485" s="4"/>
    </row>
    <row r="486" spans="1:16" x14ac:dyDescent="0.2">
      <c r="A486" s="4">
        <v>50</v>
      </c>
      <c r="B486" s="4">
        <v>0</v>
      </c>
      <c r="C486" s="4">
        <v>0</v>
      </c>
      <c r="D486" s="4">
        <v>1</v>
      </c>
      <c r="E486" s="4">
        <v>205</v>
      </c>
      <c r="F486" s="4">
        <f>ROUND(Source!S477,O486)</f>
        <v>6091.24</v>
      </c>
      <c r="G486" s="4" t="s">
        <v>121</v>
      </c>
      <c r="H486" s="4" t="s">
        <v>122</v>
      </c>
      <c r="I486" s="4"/>
      <c r="J486" s="4"/>
      <c r="K486" s="4">
        <v>205</v>
      </c>
      <c r="L486" s="4">
        <v>8</v>
      </c>
      <c r="M486" s="4">
        <v>3</v>
      </c>
      <c r="N486" s="4" t="s">
        <v>0</v>
      </c>
      <c r="O486" s="4">
        <v>2</v>
      </c>
      <c r="P486" s="4"/>
    </row>
    <row r="487" spans="1:16" x14ac:dyDescent="0.2">
      <c r="A487" s="4">
        <v>50</v>
      </c>
      <c r="B487" s="4">
        <v>0</v>
      </c>
      <c r="C487" s="4">
        <v>0</v>
      </c>
      <c r="D487" s="4">
        <v>1</v>
      </c>
      <c r="E487" s="4">
        <v>214</v>
      </c>
      <c r="F487" s="4">
        <f>ROUND(Source!AS477,O487)</f>
        <v>0</v>
      </c>
      <c r="G487" s="4" t="s">
        <v>123</v>
      </c>
      <c r="H487" s="4" t="s">
        <v>124</v>
      </c>
      <c r="I487" s="4"/>
      <c r="J487" s="4"/>
      <c r="K487" s="4">
        <v>214</v>
      </c>
      <c r="L487" s="4">
        <v>9</v>
      </c>
      <c r="M487" s="4">
        <v>3</v>
      </c>
      <c r="N487" s="4" t="s">
        <v>0</v>
      </c>
      <c r="O487" s="4">
        <v>2</v>
      </c>
      <c r="P487" s="4"/>
    </row>
    <row r="488" spans="1:16" x14ac:dyDescent="0.2">
      <c r="A488" s="4">
        <v>50</v>
      </c>
      <c r="B488" s="4">
        <v>0</v>
      </c>
      <c r="C488" s="4">
        <v>0</v>
      </c>
      <c r="D488" s="4">
        <v>1</v>
      </c>
      <c r="E488" s="4">
        <v>215</v>
      </c>
      <c r="F488" s="4">
        <f>ROUND(Source!AT477,O488)</f>
        <v>0</v>
      </c>
      <c r="G488" s="4" t="s">
        <v>125</v>
      </c>
      <c r="H488" s="4" t="s">
        <v>126</v>
      </c>
      <c r="I488" s="4"/>
      <c r="J488" s="4"/>
      <c r="K488" s="4">
        <v>215</v>
      </c>
      <c r="L488" s="4">
        <v>10</v>
      </c>
      <c r="M488" s="4">
        <v>3</v>
      </c>
      <c r="N488" s="4" t="s">
        <v>0</v>
      </c>
      <c r="O488" s="4">
        <v>2</v>
      </c>
      <c r="P488" s="4"/>
    </row>
    <row r="489" spans="1:16" x14ac:dyDescent="0.2">
      <c r="A489" s="4">
        <v>50</v>
      </c>
      <c r="B489" s="4">
        <v>0</v>
      </c>
      <c r="C489" s="4">
        <v>0</v>
      </c>
      <c r="D489" s="4">
        <v>1</v>
      </c>
      <c r="E489" s="4">
        <v>217</v>
      </c>
      <c r="F489" s="4">
        <f>ROUND(Source!AU477,O489)</f>
        <v>22180.03</v>
      </c>
      <c r="G489" s="4" t="s">
        <v>127</v>
      </c>
      <c r="H489" s="4" t="s">
        <v>128</v>
      </c>
      <c r="I489" s="4"/>
      <c r="J489" s="4"/>
      <c r="K489" s="4">
        <v>217</v>
      </c>
      <c r="L489" s="4">
        <v>11</v>
      </c>
      <c r="M489" s="4">
        <v>3</v>
      </c>
      <c r="N489" s="4" t="s">
        <v>0</v>
      </c>
      <c r="O489" s="4">
        <v>2</v>
      </c>
      <c r="P489" s="4"/>
    </row>
    <row r="490" spans="1:16" x14ac:dyDescent="0.2">
      <c r="A490" s="4">
        <v>50</v>
      </c>
      <c r="B490" s="4">
        <v>0</v>
      </c>
      <c r="C490" s="4">
        <v>0</v>
      </c>
      <c r="D490" s="4">
        <v>1</v>
      </c>
      <c r="E490" s="4">
        <v>206</v>
      </c>
      <c r="F490" s="4">
        <f>ROUND(Source!T477,O490)</f>
        <v>0</v>
      </c>
      <c r="G490" s="4" t="s">
        <v>129</v>
      </c>
      <c r="H490" s="4" t="s">
        <v>130</v>
      </c>
      <c r="I490" s="4"/>
      <c r="J490" s="4"/>
      <c r="K490" s="4">
        <v>206</v>
      </c>
      <c r="L490" s="4">
        <v>12</v>
      </c>
      <c r="M490" s="4">
        <v>3</v>
      </c>
      <c r="N490" s="4" t="s">
        <v>0</v>
      </c>
      <c r="O490" s="4">
        <v>2</v>
      </c>
      <c r="P490" s="4"/>
    </row>
    <row r="491" spans="1:16" x14ac:dyDescent="0.2">
      <c r="A491" s="4">
        <v>50</v>
      </c>
      <c r="B491" s="4">
        <v>0</v>
      </c>
      <c r="C491" s="4">
        <v>0</v>
      </c>
      <c r="D491" s="4">
        <v>1</v>
      </c>
      <c r="E491" s="4">
        <v>207</v>
      </c>
      <c r="F491" s="4">
        <f>Source!U477</f>
        <v>31.824950999999999</v>
      </c>
      <c r="G491" s="4" t="s">
        <v>131</v>
      </c>
      <c r="H491" s="4" t="s">
        <v>132</v>
      </c>
      <c r="I491" s="4"/>
      <c r="J491" s="4"/>
      <c r="K491" s="4">
        <v>207</v>
      </c>
      <c r="L491" s="4">
        <v>13</v>
      </c>
      <c r="M491" s="4">
        <v>3</v>
      </c>
      <c r="N491" s="4" t="s">
        <v>0</v>
      </c>
      <c r="O491" s="4">
        <v>-1</v>
      </c>
      <c r="P491" s="4"/>
    </row>
    <row r="492" spans="1:16" x14ac:dyDescent="0.2">
      <c r="A492" s="4">
        <v>50</v>
      </c>
      <c r="B492" s="4">
        <v>0</v>
      </c>
      <c r="C492" s="4">
        <v>0</v>
      </c>
      <c r="D492" s="4">
        <v>1</v>
      </c>
      <c r="E492" s="4">
        <v>208</v>
      </c>
      <c r="F492" s="4">
        <f>Source!V477</f>
        <v>0</v>
      </c>
      <c r="G492" s="4" t="s">
        <v>133</v>
      </c>
      <c r="H492" s="4" t="s">
        <v>134</v>
      </c>
      <c r="I492" s="4"/>
      <c r="J492" s="4"/>
      <c r="K492" s="4">
        <v>208</v>
      </c>
      <c r="L492" s="4">
        <v>14</v>
      </c>
      <c r="M492" s="4">
        <v>3</v>
      </c>
      <c r="N492" s="4" t="s">
        <v>0</v>
      </c>
      <c r="O492" s="4">
        <v>-1</v>
      </c>
      <c r="P492" s="4"/>
    </row>
    <row r="493" spans="1:16" x14ac:dyDescent="0.2">
      <c r="A493" s="4">
        <v>50</v>
      </c>
      <c r="B493" s="4">
        <v>0</v>
      </c>
      <c r="C493" s="4">
        <v>0</v>
      </c>
      <c r="D493" s="4">
        <v>1</v>
      </c>
      <c r="E493" s="4">
        <v>209</v>
      </c>
      <c r="F493" s="4">
        <f>ROUND(Source!W477,O493)</f>
        <v>0</v>
      </c>
      <c r="G493" s="4" t="s">
        <v>135</v>
      </c>
      <c r="H493" s="4" t="s">
        <v>136</v>
      </c>
      <c r="I493" s="4"/>
      <c r="J493" s="4"/>
      <c r="K493" s="4">
        <v>209</v>
      </c>
      <c r="L493" s="4">
        <v>15</v>
      </c>
      <c r="M493" s="4">
        <v>3</v>
      </c>
      <c r="N493" s="4" t="s">
        <v>0</v>
      </c>
      <c r="O493" s="4">
        <v>2</v>
      </c>
      <c r="P493" s="4"/>
    </row>
    <row r="494" spans="1:16" x14ac:dyDescent="0.2">
      <c r="A494" s="4">
        <v>50</v>
      </c>
      <c r="B494" s="4">
        <v>0</v>
      </c>
      <c r="C494" s="4">
        <v>0</v>
      </c>
      <c r="D494" s="4">
        <v>1</v>
      </c>
      <c r="E494" s="4">
        <v>210</v>
      </c>
      <c r="F494" s="4">
        <f>ROUND(Source!X477,O494)</f>
        <v>4263.8599999999997</v>
      </c>
      <c r="G494" s="4" t="s">
        <v>137</v>
      </c>
      <c r="H494" s="4" t="s">
        <v>138</v>
      </c>
      <c r="I494" s="4"/>
      <c r="J494" s="4"/>
      <c r="K494" s="4">
        <v>210</v>
      </c>
      <c r="L494" s="4">
        <v>16</v>
      </c>
      <c r="M494" s="4">
        <v>3</v>
      </c>
      <c r="N494" s="4" t="s">
        <v>0</v>
      </c>
      <c r="O494" s="4">
        <v>2</v>
      </c>
      <c r="P494" s="4"/>
    </row>
    <row r="495" spans="1:16" x14ac:dyDescent="0.2">
      <c r="A495" s="4">
        <v>50</v>
      </c>
      <c r="B495" s="4">
        <v>0</v>
      </c>
      <c r="C495" s="4">
        <v>0</v>
      </c>
      <c r="D495" s="4">
        <v>1</v>
      </c>
      <c r="E495" s="4">
        <v>211</v>
      </c>
      <c r="F495" s="4">
        <f>ROUND(Source!Y477,O495)</f>
        <v>609.11</v>
      </c>
      <c r="G495" s="4" t="s">
        <v>139</v>
      </c>
      <c r="H495" s="4" t="s">
        <v>140</v>
      </c>
      <c r="I495" s="4"/>
      <c r="J495" s="4"/>
      <c r="K495" s="4">
        <v>211</v>
      </c>
      <c r="L495" s="4">
        <v>17</v>
      </c>
      <c r="M495" s="4">
        <v>3</v>
      </c>
      <c r="N495" s="4" t="s">
        <v>0</v>
      </c>
      <c r="O495" s="4">
        <v>2</v>
      </c>
      <c r="P495" s="4"/>
    </row>
    <row r="496" spans="1:16" x14ac:dyDescent="0.2">
      <c r="A496" s="4">
        <v>50</v>
      </c>
      <c r="B496" s="4">
        <v>0</v>
      </c>
      <c r="C496" s="4">
        <v>0</v>
      </c>
      <c r="D496" s="4">
        <v>1</v>
      </c>
      <c r="E496" s="4">
        <v>224</v>
      </c>
      <c r="F496" s="4">
        <f>ROUND(Source!AR477,O496)</f>
        <v>22180.03</v>
      </c>
      <c r="G496" s="4" t="s">
        <v>141</v>
      </c>
      <c r="H496" s="4" t="s">
        <v>142</v>
      </c>
      <c r="I496" s="4"/>
      <c r="J496" s="4"/>
      <c r="K496" s="4">
        <v>224</v>
      </c>
      <c r="L496" s="4">
        <v>18</v>
      </c>
      <c r="M496" s="4">
        <v>3</v>
      </c>
      <c r="N496" s="4" t="s">
        <v>0</v>
      </c>
      <c r="O496" s="4">
        <v>2</v>
      </c>
      <c r="P496" s="4"/>
    </row>
    <row r="498" spans="1:206" x14ac:dyDescent="0.2">
      <c r="A498" s="1">
        <v>4</v>
      </c>
      <c r="B498" s="1">
        <v>1</v>
      </c>
      <c r="C498" s="1"/>
      <c r="D498" s="1">
        <f>ROW(A571)</f>
        <v>571</v>
      </c>
      <c r="E498" s="1"/>
      <c r="F498" s="1" t="s">
        <v>9</v>
      </c>
      <c r="G498" s="1" t="s">
        <v>269</v>
      </c>
      <c r="H498" s="1" t="s">
        <v>0</v>
      </c>
      <c r="I498" s="1">
        <v>0</v>
      </c>
      <c r="J498" s="1"/>
      <c r="K498" s="1">
        <v>0</v>
      </c>
      <c r="L498" s="1"/>
      <c r="M498" s="1"/>
      <c r="N498" s="1"/>
      <c r="O498" s="1"/>
      <c r="P498" s="1"/>
      <c r="Q498" s="1"/>
      <c r="R498" s="1"/>
      <c r="S498" s="1"/>
      <c r="T498" s="1"/>
      <c r="U498" s="1" t="s">
        <v>0</v>
      </c>
      <c r="V498" s="1">
        <v>0</v>
      </c>
      <c r="W498" s="1"/>
      <c r="X498" s="1"/>
      <c r="Y498" s="1"/>
      <c r="Z498" s="1"/>
      <c r="AA498" s="1"/>
      <c r="AB498" s="1" t="s">
        <v>0</v>
      </c>
      <c r="AC498" s="1" t="s">
        <v>0</v>
      </c>
      <c r="AD498" s="1" t="s">
        <v>0</v>
      </c>
      <c r="AE498" s="1" t="s">
        <v>0</v>
      </c>
      <c r="AF498" s="1" t="s">
        <v>0</v>
      </c>
      <c r="AG498" s="1" t="s">
        <v>0</v>
      </c>
      <c r="AH498" s="1"/>
      <c r="AI498" s="1"/>
      <c r="AJ498" s="1"/>
      <c r="AK498" s="1"/>
      <c r="AL498" s="1"/>
      <c r="AM498" s="1"/>
      <c r="AN498" s="1"/>
      <c r="AO498" s="1"/>
      <c r="AP498" s="1" t="s">
        <v>0</v>
      </c>
      <c r="AQ498" s="1" t="s">
        <v>0</v>
      </c>
      <c r="AR498" s="1" t="s">
        <v>0</v>
      </c>
      <c r="AS498" s="1"/>
      <c r="AT498" s="1"/>
      <c r="AU498" s="1"/>
      <c r="AV498" s="1"/>
      <c r="AW498" s="1"/>
      <c r="AX498" s="1"/>
      <c r="AY498" s="1"/>
      <c r="AZ498" s="1" t="s">
        <v>0</v>
      </c>
      <c r="BA498" s="1"/>
      <c r="BB498" s="1" t="s">
        <v>0</v>
      </c>
      <c r="BC498" s="1" t="s">
        <v>0</v>
      </c>
      <c r="BD498" s="1" t="s">
        <v>0</v>
      </c>
      <c r="BE498" s="1" t="s">
        <v>0</v>
      </c>
      <c r="BF498" s="1" t="s">
        <v>0</v>
      </c>
      <c r="BG498" s="1" t="s">
        <v>0</v>
      </c>
      <c r="BH498" s="1" t="s">
        <v>0</v>
      </c>
      <c r="BI498" s="1" t="s">
        <v>0</v>
      </c>
      <c r="BJ498" s="1" t="s">
        <v>0</v>
      </c>
      <c r="BK498" s="1" t="s">
        <v>0</v>
      </c>
      <c r="BL498" s="1" t="s">
        <v>0</v>
      </c>
      <c r="BM498" s="1" t="s">
        <v>0</v>
      </c>
      <c r="BN498" s="1" t="s">
        <v>0</v>
      </c>
      <c r="BO498" s="1" t="s">
        <v>0</v>
      </c>
      <c r="BP498" s="1" t="s">
        <v>0</v>
      </c>
      <c r="BQ498" s="1"/>
      <c r="BR498" s="1"/>
      <c r="BS498" s="1"/>
      <c r="BT498" s="1"/>
      <c r="BU498" s="1"/>
      <c r="BV498" s="1"/>
      <c r="BW498" s="1"/>
      <c r="BX498" s="1">
        <v>0</v>
      </c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>
        <v>0</v>
      </c>
    </row>
    <row r="500" spans="1:206" x14ac:dyDescent="0.2">
      <c r="A500" s="2">
        <v>52</v>
      </c>
      <c r="B500" s="2">
        <f t="shared" ref="B500:G500" si="310">B571</f>
        <v>1</v>
      </c>
      <c r="C500" s="2">
        <f t="shared" si="310"/>
        <v>4</v>
      </c>
      <c r="D500" s="2">
        <f t="shared" si="310"/>
        <v>498</v>
      </c>
      <c r="E500" s="2">
        <f t="shared" si="310"/>
        <v>0</v>
      </c>
      <c r="F500" s="2" t="str">
        <f t="shared" si="310"/>
        <v>Новый раздел</v>
      </c>
      <c r="G500" s="2" t="str">
        <f t="shared" si="310"/>
        <v>Главный вход</v>
      </c>
      <c r="H500" s="2"/>
      <c r="I500" s="2"/>
      <c r="J500" s="2"/>
      <c r="K500" s="2"/>
      <c r="L500" s="2"/>
      <c r="M500" s="2"/>
      <c r="N500" s="2"/>
      <c r="O500" s="2">
        <f t="shared" ref="O500:AT500" si="311">O571</f>
        <v>117045.43</v>
      </c>
      <c r="P500" s="2">
        <f t="shared" si="311"/>
        <v>78626.64</v>
      </c>
      <c r="Q500" s="2">
        <f t="shared" si="311"/>
        <v>595.70000000000005</v>
      </c>
      <c r="R500" s="2">
        <f t="shared" si="311"/>
        <v>372.5</v>
      </c>
      <c r="S500" s="2">
        <f t="shared" si="311"/>
        <v>37823.089999999997</v>
      </c>
      <c r="T500" s="2">
        <f t="shared" si="311"/>
        <v>0</v>
      </c>
      <c r="U500" s="2">
        <f t="shared" si="311"/>
        <v>188.22209999999998</v>
      </c>
      <c r="V500" s="2">
        <f t="shared" si="311"/>
        <v>0</v>
      </c>
      <c r="W500" s="2">
        <f t="shared" si="311"/>
        <v>0</v>
      </c>
      <c r="X500" s="2">
        <f t="shared" si="311"/>
        <v>26476.15</v>
      </c>
      <c r="Y500" s="2">
        <f t="shared" si="311"/>
        <v>3782.3</v>
      </c>
      <c r="Z500" s="2">
        <f t="shared" si="311"/>
        <v>0</v>
      </c>
      <c r="AA500" s="2">
        <f t="shared" si="311"/>
        <v>0</v>
      </c>
      <c r="AB500" s="2">
        <f t="shared" si="311"/>
        <v>0</v>
      </c>
      <c r="AC500" s="2">
        <f t="shared" si="311"/>
        <v>0</v>
      </c>
      <c r="AD500" s="2">
        <f t="shared" si="311"/>
        <v>0</v>
      </c>
      <c r="AE500" s="2">
        <f t="shared" si="311"/>
        <v>0</v>
      </c>
      <c r="AF500" s="2">
        <f t="shared" si="311"/>
        <v>0</v>
      </c>
      <c r="AG500" s="2">
        <f t="shared" si="311"/>
        <v>0</v>
      </c>
      <c r="AH500" s="2">
        <f t="shared" si="311"/>
        <v>0</v>
      </c>
      <c r="AI500" s="2">
        <f t="shared" si="311"/>
        <v>0</v>
      </c>
      <c r="AJ500" s="2">
        <f t="shared" si="311"/>
        <v>0</v>
      </c>
      <c r="AK500" s="2">
        <f t="shared" si="311"/>
        <v>0</v>
      </c>
      <c r="AL500" s="2">
        <f t="shared" si="311"/>
        <v>0</v>
      </c>
      <c r="AM500" s="2">
        <f t="shared" si="311"/>
        <v>0</v>
      </c>
      <c r="AN500" s="2">
        <f t="shared" si="311"/>
        <v>0</v>
      </c>
      <c r="AO500" s="2">
        <f t="shared" si="311"/>
        <v>0</v>
      </c>
      <c r="AP500" s="2">
        <f t="shared" si="311"/>
        <v>0</v>
      </c>
      <c r="AQ500" s="2">
        <f t="shared" si="311"/>
        <v>0</v>
      </c>
      <c r="AR500" s="2">
        <f t="shared" si="311"/>
        <v>147706.18</v>
      </c>
      <c r="AS500" s="2">
        <f t="shared" si="311"/>
        <v>0</v>
      </c>
      <c r="AT500" s="2">
        <f t="shared" si="311"/>
        <v>0</v>
      </c>
      <c r="AU500" s="2">
        <f t="shared" ref="AU500:BZ500" si="312">AU571</f>
        <v>147706.18</v>
      </c>
      <c r="AV500" s="2">
        <f t="shared" si="312"/>
        <v>78626.64</v>
      </c>
      <c r="AW500" s="2">
        <f t="shared" si="312"/>
        <v>78626.64</v>
      </c>
      <c r="AX500" s="2">
        <f t="shared" si="312"/>
        <v>0</v>
      </c>
      <c r="AY500" s="2">
        <f t="shared" si="312"/>
        <v>78626.64</v>
      </c>
      <c r="AZ500" s="2">
        <f t="shared" si="312"/>
        <v>0</v>
      </c>
      <c r="BA500" s="2">
        <f t="shared" si="312"/>
        <v>0</v>
      </c>
      <c r="BB500" s="2">
        <f t="shared" si="312"/>
        <v>0</v>
      </c>
      <c r="BC500" s="2">
        <f t="shared" si="312"/>
        <v>0</v>
      </c>
      <c r="BD500" s="2">
        <f t="shared" si="312"/>
        <v>0</v>
      </c>
      <c r="BE500" s="2">
        <f t="shared" si="312"/>
        <v>0</v>
      </c>
      <c r="BF500" s="2">
        <f t="shared" si="312"/>
        <v>0</v>
      </c>
      <c r="BG500" s="2">
        <f t="shared" si="312"/>
        <v>0</v>
      </c>
      <c r="BH500" s="2">
        <f t="shared" si="312"/>
        <v>0</v>
      </c>
      <c r="BI500" s="2">
        <f t="shared" si="312"/>
        <v>0</v>
      </c>
      <c r="BJ500" s="2">
        <f t="shared" si="312"/>
        <v>0</v>
      </c>
      <c r="BK500" s="2">
        <f t="shared" si="312"/>
        <v>0</v>
      </c>
      <c r="BL500" s="2">
        <f t="shared" si="312"/>
        <v>0</v>
      </c>
      <c r="BM500" s="2">
        <f t="shared" si="312"/>
        <v>0</v>
      </c>
      <c r="BN500" s="2">
        <f t="shared" si="312"/>
        <v>0</v>
      </c>
      <c r="BO500" s="3">
        <f t="shared" si="312"/>
        <v>0</v>
      </c>
      <c r="BP500" s="3">
        <f t="shared" si="312"/>
        <v>0</v>
      </c>
      <c r="BQ500" s="3">
        <f t="shared" si="312"/>
        <v>0</v>
      </c>
      <c r="BR500" s="3">
        <f t="shared" si="312"/>
        <v>0</v>
      </c>
      <c r="BS500" s="3">
        <f t="shared" si="312"/>
        <v>0</v>
      </c>
      <c r="BT500" s="3">
        <f t="shared" si="312"/>
        <v>0</v>
      </c>
      <c r="BU500" s="3">
        <f t="shared" si="312"/>
        <v>0</v>
      </c>
      <c r="BV500" s="3">
        <f t="shared" si="312"/>
        <v>0</v>
      </c>
      <c r="BW500" s="3">
        <f t="shared" si="312"/>
        <v>0</v>
      </c>
      <c r="BX500" s="3">
        <f t="shared" si="312"/>
        <v>0</v>
      </c>
      <c r="BY500" s="3">
        <f t="shared" si="312"/>
        <v>0</v>
      </c>
      <c r="BZ500" s="3">
        <f t="shared" si="312"/>
        <v>0</v>
      </c>
      <c r="CA500" s="3">
        <f t="shared" ref="CA500:DF500" si="313">CA571</f>
        <v>0</v>
      </c>
      <c r="CB500" s="3">
        <f t="shared" si="313"/>
        <v>0</v>
      </c>
      <c r="CC500" s="3">
        <f t="shared" si="313"/>
        <v>0</v>
      </c>
      <c r="CD500" s="3">
        <f t="shared" si="313"/>
        <v>0</v>
      </c>
      <c r="CE500" s="3">
        <f t="shared" si="313"/>
        <v>0</v>
      </c>
      <c r="CF500" s="3">
        <f t="shared" si="313"/>
        <v>0</v>
      </c>
      <c r="CG500" s="3">
        <f t="shared" si="313"/>
        <v>0</v>
      </c>
      <c r="CH500" s="3">
        <f t="shared" si="313"/>
        <v>0</v>
      </c>
      <c r="CI500" s="3">
        <f t="shared" si="313"/>
        <v>0</v>
      </c>
      <c r="CJ500" s="3">
        <f t="shared" si="313"/>
        <v>0</v>
      </c>
      <c r="CK500" s="3">
        <f t="shared" si="313"/>
        <v>0</v>
      </c>
      <c r="CL500" s="3">
        <f t="shared" si="313"/>
        <v>0</v>
      </c>
      <c r="CM500" s="3">
        <f t="shared" si="313"/>
        <v>0</v>
      </c>
      <c r="CN500" s="3">
        <f t="shared" si="313"/>
        <v>0</v>
      </c>
      <c r="CO500" s="3">
        <f t="shared" si="313"/>
        <v>0</v>
      </c>
      <c r="CP500" s="3">
        <f t="shared" si="313"/>
        <v>0</v>
      </c>
      <c r="CQ500" s="3">
        <f t="shared" si="313"/>
        <v>0</v>
      </c>
      <c r="CR500" s="3">
        <f t="shared" si="313"/>
        <v>0</v>
      </c>
      <c r="CS500" s="3">
        <f t="shared" si="313"/>
        <v>0</v>
      </c>
      <c r="CT500" s="3">
        <f t="shared" si="313"/>
        <v>0</v>
      </c>
      <c r="CU500" s="3">
        <f t="shared" si="313"/>
        <v>0</v>
      </c>
      <c r="CV500" s="3">
        <f t="shared" si="313"/>
        <v>0</v>
      </c>
      <c r="CW500" s="3">
        <f t="shared" si="313"/>
        <v>0</v>
      </c>
      <c r="CX500" s="3">
        <f t="shared" si="313"/>
        <v>0</v>
      </c>
      <c r="CY500" s="3">
        <f t="shared" si="313"/>
        <v>0</v>
      </c>
      <c r="CZ500" s="3">
        <f t="shared" si="313"/>
        <v>0</v>
      </c>
      <c r="DA500" s="3">
        <f t="shared" si="313"/>
        <v>0</v>
      </c>
      <c r="DB500" s="3">
        <f t="shared" si="313"/>
        <v>0</v>
      </c>
      <c r="DC500" s="3">
        <f t="shared" si="313"/>
        <v>0</v>
      </c>
      <c r="DD500" s="3">
        <f t="shared" si="313"/>
        <v>0</v>
      </c>
      <c r="DE500" s="3">
        <f t="shared" si="313"/>
        <v>0</v>
      </c>
      <c r="DF500" s="3">
        <f t="shared" si="313"/>
        <v>0</v>
      </c>
      <c r="DG500" s="3">
        <f t="shared" ref="DG500:DN500" si="314">DG571</f>
        <v>0</v>
      </c>
      <c r="DH500" s="3">
        <f t="shared" si="314"/>
        <v>0</v>
      </c>
      <c r="DI500" s="3">
        <f t="shared" si="314"/>
        <v>0</v>
      </c>
      <c r="DJ500" s="3">
        <f t="shared" si="314"/>
        <v>0</v>
      </c>
      <c r="DK500" s="3">
        <f t="shared" si="314"/>
        <v>0</v>
      </c>
      <c r="DL500" s="3">
        <f t="shared" si="314"/>
        <v>0</v>
      </c>
      <c r="DM500" s="3">
        <f t="shared" si="314"/>
        <v>0</v>
      </c>
      <c r="DN500" s="3">
        <f t="shared" si="314"/>
        <v>0</v>
      </c>
    </row>
    <row r="502" spans="1:206" x14ac:dyDescent="0.2">
      <c r="A502" s="1">
        <v>5</v>
      </c>
      <c r="B502" s="1">
        <v>1</v>
      </c>
      <c r="C502" s="1"/>
      <c r="D502" s="1">
        <f>ROW(A509)</f>
        <v>509</v>
      </c>
      <c r="E502" s="1"/>
      <c r="F502" s="1" t="s">
        <v>11</v>
      </c>
      <c r="G502" s="1" t="s">
        <v>153</v>
      </c>
      <c r="H502" s="1" t="s">
        <v>0</v>
      </c>
      <c r="I502" s="1">
        <v>0</v>
      </c>
      <c r="J502" s="1"/>
      <c r="K502" s="1">
        <v>0</v>
      </c>
      <c r="L502" s="1"/>
      <c r="M502" s="1"/>
      <c r="N502" s="1"/>
      <c r="O502" s="1"/>
      <c r="P502" s="1"/>
      <c r="Q502" s="1"/>
      <c r="R502" s="1"/>
      <c r="S502" s="1"/>
      <c r="T502" s="1"/>
      <c r="U502" s="1" t="s">
        <v>0</v>
      </c>
      <c r="V502" s="1">
        <v>0</v>
      </c>
      <c r="W502" s="1"/>
      <c r="X502" s="1"/>
      <c r="Y502" s="1"/>
      <c r="Z502" s="1"/>
      <c r="AA502" s="1"/>
      <c r="AB502" s="1" t="s">
        <v>0</v>
      </c>
      <c r="AC502" s="1" t="s">
        <v>0</v>
      </c>
      <c r="AD502" s="1" t="s">
        <v>0</v>
      </c>
      <c r="AE502" s="1" t="s">
        <v>0</v>
      </c>
      <c r="AF502" s="1" t="s">
        <v>0</v>
      </c>
      <c r="AG502" s="1" t="s">
        <v>0</v>
      </c>
      <c r="AH502" s="1"/>
      <c r="AI502" s="1"/>
      <c r="AJ502" s="1"/>
      <c r="AK502" s="1"/>
      <c r="AL502" s="1"/>
      <c r="AM502" s="1"/>
      <c r="AN502" s="1"/>
      <c r="AO502" s="1"/>
      <c r="AP502" s="1" t="s">
        <v>0</v>
      </c>
      <c r="AQ502" s="1" t="s">
        <v>0</v>
      </c>
      <c r="AR502" s="1" t="s">
        <v>0</v>
      </c>
      <c r="AS502" s="1"/>
      <c r="AT502" s="1"/>
      <c r="AU502" s="1"/>
      <c r="AV502" s="1"/>
      <c r="AW502" s="1"/>
      <c r="AX502" s="1"/>
      <c r="AY502" s="1"/>
      <c r="AZ502" s="1" t="s">
        <v>0</v>
      </c>
      <c r="BA502" s="1"/>
      <c r="BB502" s="1" t="s">
        <v>0</v>
      </c>
      <c r="BC502" s="1" t="s">
        <v>0</v>
      </c>
      <c r="BD502" s="1" t="s">
        <v>0</v>
      </c>
      <c r="BE502" s="1" t="s">
        <v>0</v>
      </c>
      <c r="BF502" s="1" t="s">
        <v>0</v>
      </c>
      <c r="BG502" s="1" t="s">
        <v>0</v>
      </c>
      <c r="BH502" s="1" t="s">
        <v>0</v>
      </c>
      <c r="BI502" s="1" t="s">
        <v>0</v>
      </c>
      <c r="BJ502" s="1" t="s">
        <v>0</v>
      </c>
      <c r="BK502" s="1" t="s">
        <v>0</v>
      </c>
      <c r="BL502" s="1" t="s">
        <v>0</v>
      </c>
      <c r="BM502" s="1" t="s">
        <v>0</v>
      </c>
      <c r="BN502" s="1" t="s">
        <v>0</v>
      </c>
      <c r="BO502" s="1" t="s">
        <v>0</v>
      </c>
      <c r="BP502" s="1" t="s">
        <v>0</v>
      </c>
      <c r="BQ502" s="1"/>
      <c r="BR502" s="1"/>
      <c r="BS502" s="1"/>
      <c r="BT502" s="1"/>
      <c r="BU502" s="1"/>
      <c r="BV502" s="1"/>
      <c r="BW502" s="1"/>
      <c r="BX502" s="1">
        <v>0</v>
      </c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>
        <v>0</v>
      </c>
    </row>
    <row r="504" spans="1:206" x14ac:dyDescent="0.2">
      <c r="A504" s="2">
        <v>52</v>
      </c>
      <c r="B504" s="2">
        <f t="shared" ref="B504:G504" si="315">B509</f>
        <v>1</v>
      </c>
      <c r="C504" s="2">
        <f t="shared" si="315"/>
        <v>5</v>
      </c>
      <c r="D504" s="2">
        <f t="shared" si="315"/>
        <v>502</v>
      </c>
      <c r="E504" s="2">
        <f t="shared" si="315"/>
        <v>0</v>
      </c>
      <c r="F504" s="2" t="str">
        <f t="shared" si="315"/>
        <v>Новый подраздел</v>
      </c>
      <c r="G504" s="2" t="str">
        <f t="shared" si="315"/>
        <v>Демонтажные работы</v>
      </c>
      <c r="H504" s="2"/>
      <c r="I504" s="2"/>
      <c r="J504" s="2"/>
      <c r="K504" s="2"/>
      <c r="L504" s="2"/>
      <c r="M504" s="2"/>
      <c r="N504" s="2"/>
      <c r="O504" s="2">
        <f t="shared" ref="O504:AT504" si="316">O509</f>
        <v>4178.59</v>
      </c>
      <c r="P504" s="2">
        <f t="shared" si="316"/>
        <v>0</v>
      </c>
      <c r="Q504" s="2">
        <f t="shared" si="316"/>
        <v>35.369999999999997</v>
      </c>
      <c r="R504" s="2">
        <f t="shared" si="316"/>
        <v>2.61</v>
      </c>
      <c r="S504" s="2">
        <f t="shared" si="316"/>
        <v>4143.22</v>
      </c>
      <c r="T504" s="2">
        <f t="shared" si="316"/>
        <v>0</v>
      </c>
      <c r="U504" s="2">
        <f t="shared" si="316"/>
        <v>23.6175</v>
      </c>
      <c r="V504" s="2">
        <f t="shared" si="316"/>
        <v>0</v>
      </c>
      <c r="W504" s="2">
        <f t="shared" si="316"/>
        <v>0</v>
      </c>
      <c r="X504" s="2">
        <f t="shared" si="316"/>
        <v>2900.25</v>
      </c>
      <c r="Y504" s="2">
        <f t="shared" si="316"/>
        <v>414.32</v>
      </c>
      <c r="Z504" s="2">
        <f t="shared" si="316"/>
        <v>0</v>
      </c>
      <c r="AA504" s="2">
        <f t="shared" si="316"/>
        <v>0</v>
      </c>
      <c r="AB504" s="2">
        <f t="shared" si="316"/>
        <v>4178.59</v>
      </c>
      <c r="AC504" s="2">
        <f t="shared" si="316"/>
        <v>0</v>
      </c>
      <c r="AD504" s="2">
        <f t="shared" si="316"/>
        <v>35.369999999999997</v>
      </c>
      <c r="AE504" s="2">
        <f t="shared" si="316"/>
        <v>2.61</v>
      </c>
      <c r="AF504" s="2">
        <f t="shared" si="316"/>
        <v>4143.22</v>
      </c>
      <c r="AG504" s="2">
        <f t="shared" si="316"/>
        <v>0</v>
      </c>
      <c r="AH504" s="2">
        <f t="shared" si="316"/>
        <v>23.6175</v>
      </c>
      <c r="AI504" s="2">
        <f t="shared" si="316"/>
        <v>0</v>
      </c>
      <c r="AJ504" s="2">
        <f t="shared" si="316"/>
        <v>0</v>
      </c>
      <c r="AK504" s="2">
        <f t="shared" si="316"/>
        <v>2900.25</v>
      </c>
      <c r="AL504" s="2">
        <f t="shared" si="316"/>
        <v>414.32</v>
      </c>
      <c r="AM504" s="2">
        <f t="shared" si="316"/>
        <v>0</v>
      </c>
      <c r="AN504" s="2">
        <f t="shared" si="316"/>
        <v>0</v>
      </c>
      <c r="AO504" s="2">
        <f t="shared" si="316"/>
        <v>0</v>
      </c>
      <c r="AP504" s="2">
        <f t="shared" si="316"/>
        <v>0</v>
      </c>
      <c r="AQ504" s="2">
        <f t="shared" si="316"/>
        <v>0</v>
      </c>
      <c r="AR504" s="2">
        <f t="shared" si="316"/>
        <v>7495.98</v>
      </c>
      <c r="AS504" s="2">
        <f t="shared" si="316"/>
        <v>0</v>
      </c>
      <c r="AT504" s="2">
        <f t="shared" si="316"/>
        <v>0</v>
      </c>
      <c r="AU504" s="2">
        <f t="shared" ref="AU504:BZ504" si="317">AU509</f>
        <v>7495.98</v>
      </c>
      <c r="AV504" s="2">
        <f t="shared" si="317"/>
        <v>0</v>
      </c>
      <c r="AW504" s="2">
        <f t="shared" si="317"/>
        <v>0</v>
      </c>
      <c r="AX504" s="2">
        <f t="shared" si="317"/>
        <v>0</v>
      </c>
      <c r="AY504" s="2">
        <f t="shared" si="317"/>
        <v>0</v>
      </c>
      <c r="AZ504" s="2">
        <f t="shared" si="317"/>
        <v>0</v>
      </c>
      <c r="BA504" s="2">
        <f t="shared" si="317"/>
        <v>0</v>
      </c>
      <c r="BB504" s="2">
        <f t="shared" si="317"/>
        <v>0</v>
      </c>
      <c r="BC504" s="2">
        <f t="shared" si="317"/>
        <v>0</v>
      </c>
      <c r="BD504" s="2">
        <f t="shared" si="317"/>
        <v>0</v>
      </c>
      <c r="BE504" s="2">
        <f t="shared" si="317"/>
        <v>7495.98</v>
      </c>
      <c r="BF504" s="2">
        <f t="shared" si="317"/>
        <v>0</v>
      </c>
      <c r="BG504" s="2">
        <f t="shared" si="317"/>
        <v>0</v>
      </c>
      <c r="BH504" s="2">
        <f t="shared" si="317"/>
        <v>7495.98</v>
      </c>
      <c r="BI504" s="2">
        <f t="shared" si="317"/>
        <v>0</v>
      </c>
      <c r="BJ504" s="2">
        <f t="shared" si="317"/>
        <v>0</v>
      </c>
      <c r="BK504" s="2">
        <f t="shared" si="317"/>
        <v>0</v>
      </c>
      <c r="BL504" s="2">
        <f t="shared" si="317"/>
        <v>0</v>
      </c>
      <c r="BM504" s="2">
        <f t="shared" si="317"/>
        <v>0</v>
      </c>
      <c r="BN504" s="2">
        <f t="shared" si="317"/>
        <v>0</v>
      </c>
      <c r="BO504" s="3">
        <f t="shared" si="317"/>
        <v>0</v>
      </c>
      <c r="BP504" s="3">
        <f t="shared" si="317"/>
        <v>0</v>
      </c>
      <c r="BQ504" s="3">
        <f t="shared" si="317"/>
        <v>0</v>
      </c>
      <c r="BR504" s="3">
        <f t="shared" si="317"/>
        <v>0</v>
      </c>
      <c r="BS504" s="3">
        <f t="shared" si="317"/>
        <v>0</v>
      </c>
      <c r="BT504" s="3">
        <f t="shared" si="317"/>
        <v>0</v>
      </c>
      <c r="BU504" s="3">
        <f t="shared" si="317"/>
        <v>0</v>
      </c>
      <c r="BV504" s="3">
        <f t="shared" si="317"/>
        <v>0</v>
      </c>
      <c r="BW504" s="3">
        <f t="shared" si="317"/>
        <v>0</v>
      </c>
      <c r="BX504" s="3">
        <f t="shared" si="317"/>
        <v>0</v>
      </c>
      <c r="BY504" s="3">
        <f t="shared" si="317"/>
        <v>0</v>
      </c>
      <c r="BZ504" s="3">
        <f t="shared" si="317"/>
        <v>0</v>
      </c>
      <c r="CA504" s="3">
        <f t="shared" ref="CA504:DF504" si="318">CA509</f>
        <v>0</v>
      </c>
      <c r="CB504" s="3">
        <f t="shared" si="318"/>
        <v>0</v>
      </c>
      <c r="CC504" s="3">
        <f t="shared" si="318"/>
        <v>0</v>
      </c>
      <c r="CD504" s="3">
        <f t="shared" si="318"/>
        <v>0</v>
      </c>
      <c r="CE504" s="3">
        <f t="shared" si="318"/>
        <v>0</v>
      </c>
      <c r="CF504" s="3">
        <f t="shared" si="318"/>
        <v>0</v>
      </c>
      <c r="CG504" s="3">
        <f t="shared" si="318"/>
        <v>0</v>
      </c>
      <c r="CH504" s="3">
        <f t="shared" si="318"/>
        <v>0</v>
      </c>
      <c r="CI504" s="3">
        <f t="shared" si="318"/>
        <v>0</v>
      </c>
      <c r="CJ504" s="3">
        <f t="shared" si="318"/>
        <v>0</v>
      </c>
      <c r="CK504" s="3">
        <f t="shared" si="318"/>
        <v>0</v>
      </c>
      <c r="CL504" s="3">
        <f t="shared" si="318"/>
        <v>0</v>
      </c>
      <c r="CM504" s="3">
        <f t="shared" si="318"/>
        <v>0</v>
      </c>
      <c r="CN504" s="3">
        <f t="shared" si="318"/>
        <v>0</v>
      </c>
      <c r="CO504" s="3">
        <f t="shared" si="318"/>
        <v>0</v>
      </c>
      <c r="CP504" s="3">
        <f t="shared" si="318"/>
        <v>0</v>
      </c>
      <c r="CQ504" s="3">
        <f t="shared" si="318"/>
        <v>0</v>
      </c>
      <c r="CR504" s="3">
        <f t="shared" si="318"/>
        <v>0</v>
      </c>
      <c r="CS504" s="3">
        <f t="shared" si="318"/>
        <v>0</v>
      </c>
      <c r="CT504" s="3">
        <f t="shared" si="318"/>
        <v>0</v>
      </c>
      <c r="CU504" s="3">
        <f t="shared" si="318"/>
        <v>0</v>
      </c>
      <c r="CV504" s="3">
        <f t="shared" si="318"/>
        <v>0</v>
      </c>
      <c r="CW504" s="3">
        <f t="shared" si="318"/>
        <v>0</v>
      </c>
      <c r="CX504" s="3">
        <f t="shared" si="318"/>
        <v>0</v>
      </c>
      <c r="CY504" s="3">
        <f t="shared" si="318"/>
        <v>0</v>
      </c>
      <c r="CZ504" s="3">
        <f t="shared" si="318"/>
        <v>0</v>
      </c>
      <c r="DA504" s="3">
        <f t="shared" si="318"/>
        <v>0</v>
      </c>
      <c r="DB504" s="3">
        <f t="shared" si="318"/>
        <v>0</v>
      </c>
      <c r="DC504" s="3">
        <f t="shared" si="318"/>
        <v>0</v>
      </c>
      <c r="DD504" s="3">
        <f t="shared" si="318"/>
        <v>0</v>
      </c>
      <c r="DE504" s="3">
        <f t="shared" si="318"/>
        <v>0</v>
      </c>
      <c r="DF504" s="3">
        <f t="shared" si="318"/>
        <v>0</v>
      </c>
      <c r="DG504" s="3">
        <f t="shared" ref="DG504:DN504" si="319">DG509</f>
        <v>0</v>
      </c>
      <c r="DH504" s="3">
        <f t="shared" si="319"/>
        <v>0</v>
      </c>
      <c r="DI504" s="3">
        <f t="shared" si="319"/>
        <v>0</v>
      </c>
      <c r="DJ504" s="3">
        <f t="shared" si="319"/>
        <v>0</v>
      </c>
      <c r="DK504" s="3">
        <f t="shared" si="319"/>
        <v>0</v>
      </c>
      <c r="DL504" s="3">
        <f t="shared" si="319"/>
        <v>0</v>
      </c>
      <c r="DM504" s="3">
        <f t="shared" si="319"/>
        <v>0</v>
      </c>
      <c r="DN504" s="3">
        <f t="shared" si="319"/>
        <v>0</v>
      </c>
    </row>
    <row r="506" spans="1:206" x14ac:dyDescent="0.2">
      <c r="A506">
        <v>17</v>
      </c>
      <c r="B506">
        <v>1</v>
      </c>
      <c r="C506">
        <f>ROW(SmtRes!A268)</f>
        <v>268</v>
      </c>
      <c r="D506">
        <f>ROW(EtalonRes!A268)</f>
        <v>268</v>
      </c>
      <c r="E506" t="s">
        <v>13</v>
      </c>
      <c r="F506" t="s">
        <v>270</v>
      </c>
      <c r="G506" t="s">
        <v>271</v>
      </c>
      <c r="H506" t="s">
        <v>28</v>
      </c>
      <c r="I506">
        <f>ROUND(25/100,9)</f>
        <v>0.25</v>
      </c>
      <c r="J506">
        <v>0</v>
      </c>
      <c r="O506">
        <f>ROUND(CP506+GX506,2)</f>
        <v>1109.97</v>
      </c>
      <c r="P506">
        <f>ROUND(CQ506*I506,2)</f>
        <v>0</v>
      </c>
      <c r="Q506">
        <f>ROUND(CR506*I506,2)</f>
        <v>31.07</v>
      </c>
      <c r="R506">
        <f>ROUND(CS506*I506,2)</f>
        <v>2.29</v>
      </c>
      <c r="S506">
        <f>ROUND(CT506*I506,2)</f>
        <v>1078.9000000000001</v>
      </c>
      <c r="T506">
        <f>ROUND(CU506*I506,2)</f>
        <v>0</v>
      </c>
      <c r="U506">
        <f>CV506*I506</f>
        <v>6.15</v>
      </c>
      <c r="V506">
        <f>CW506*I506</f>
        <v>0</v>
      </c>
      <c r="W506">
        <f>ROUND(CX506*I506,2)</f>
        <v>0</v>
      </c>
      <c r="X506">
        <f>ROUND(CY506,2)</f>
        <v>755.23</v>
      </c>
      <c r="Y506">
        <f>ROUND(CZ506,2)</f>
        <v>107.89</v>
      </c>
      <c r="AA506">
        <v>31140108</v>
      </c>
      <c r="AB506">
        <f>ROUND((AC506+AD506+AF506)+GT506,6)</f>
        <v>4439.8599999999997</v>
      </c>
      <c r="AC506">
        <f>ROUND((ES506),6)</f>
        <v>0</v>
      </c>
      <c r="AD506">
        <f>ROUND((((ET506)-(EU506))+AE506),6)</f>
        <v>124.28</v>
      </c>
      <c r="AE506">
        <f>ROUND((EU506),6)</f>
        <v>9.15</v>
      </c>
      <c r="AF506">
        <f>ROUND((EV506),6)</f>
        <v>4315.58</v>
      </c>
      <c r="AG506">
        <f>ROUND((AP506),6)</f>
        <v>0</v>
      </c>
      <c r="AH506">
        <f>(EW506)</f>
        <v>24.6</v>
      </c>
      <c r="AI506">
        <f>(EX506)</f>
        <v>0</v>
      </c>
      <c r="AJ506">
        <f>ROUND((AS506),6)</f>
        <v>0</v>
      </c>
      <c r="AK506">
        <v>4439.8599999999997</v>
      </c>
      <c r="AL506">
        <v>0</v>
      </c>
      <c r="AM506">
        <v>124.28</v>
      </c>
      <c r="AN506">
        <v>9.15</v>
      </c>
      <c r="AO506">
        <v>4315.58</v>
      </c>
      <c r="AP506">
        <v>0</v>
      </c>
      <c r="AQ506">
        <v>24.6</v>
      </c>
      <c r="AR506">
        <v>0</v>
      </c>
      <c r="AS506">
        <v>0</v>
      </c>
      <c r="AT506">
        <v>70</v>
      </c>
      <c r="AU506">
        <v>10</v>
      </c>
      <c r="AV506">
        <v>1</v>
      </c>
      <c r="AW506">
        <v>1</v>
      </c>
      <c r="AZ506">
        <v>1</v>
      </c>
      <c r="BA506">
        <v>1</v>
      </c>
      <c r="BB506">
        <v>1</v>
      </c>
      <c r="BC506">
        <v>1</v>
      </c>
      <c r="BD506" t="s">
        <v>0</v>
      </c>
      <c r="BE506" t="s">
        <v>0</v>
      </c>
      <c r="BF506" t="s">
        <v>0</v>
      </c>
      <c r="BG506" t="s">
        <v>0</v>
      </c>
      <c r="BH506">
        <v>0</v>
      </c>
      <c r="BI506">
        <v>4</v>
      </c>
      <c r="BJ506" t="s">
        <v>272</v>
      </c>
      <c r="BM506">
        <v>0</v>
      </c>
      <c r="BN506">
        <v>0</v>
      </c>
      <c r="BO506" t="s">
        <v>0</v>
      </c>
      <c r="BP506">
        <v>0</v>
      </c>
      <c r="BQ506">
        <v>1</v>
      </c>
      <c r="BR506">
        <v>0</v>
      </c>
      <c r="BS506">
        <v>1</v>
      </c>
      <c r="BT506">
        <v>1</v>
      </c>
      <c r="BU506">
        <v>1</v>
      </c>
      <c r="BV506">
        <v>1</v>
      </c>
      <c r="BW506">
        <v>1</v>
      </c>
      <c r="BX506">
        <v>1</v>
      </c>
      <c r="BY506" t="s">
        <v>0</v>
      </c>
      <c r="BZ506">
        <v>70</v>
      </c>
      <c r="CA506">
        <v>10</v>
      </c>
      <c r="CF506">
        <v>0</v>
      </c>
      <c r="CG506">
        <v>0</v>
      </c>
      <c r="CM506">
        <v>0</v>
      </c>
      <c r="CN506" t="s">
        <v>0</v>
      </c>
      <c r="CO506">
        <v>0</v>
      </c>
      <c r="CP506">
        <f>(P506+Q506+S506)</f>
        <v>1109.97</v>
      </c>
      <c r="CQ506">
        <f>(AC506*BC506*AW506)</f>
        <v>0</v>
      </c>
      <c r="CR506">
        <f>((((ET506)*BB506-(EU506)*BS506)+AE506*BS506)*AV506)</f>
        <v>124.28</v>
      </c>
      <c r="CS506">
        <f>(AE506*BS506*AV506)</f>
        <v>9.15</v>
      </c>
      <c r="CT506">
        <f>(AF506*BA506*AV506)</f>
        <v>4315.58</v>
      </c>
      <c r="CU506">
        <f>AG506</f>
        <v>0</v>
      </c>
      <c r="CV506">
        <f>(AH506*AV506)</f>
        <v>24.6</v>
      </c>
      <c r="CW506">
        <f>AI506</f>
        <v>0</v>
      </c>
      <c r="CX506">
        <f>AJ506</f>
        <v>0</v>
      </c>
      <c r="CY506">
        <f>((S506*BZ506)/100)</f>
        <v>755.23</v>
      </c>
      <c r="CZ506">
        <f>((S506*CA506)/100)</f>
        <v>107.89</v>
      </c>
      <c r="DC506" t="s">
        <v>0</v>
      </c>
      <c r="DD506" t="s">
        <v>0</v>
      </c>
      <c r="DE506" t="s">
        <v>0</v>
      </c>
      <c r="DF506" t="s">
        <v>0</v>
      </c>
      <c r="DG506" t="s">
        <v>0</v>
      </c>
      <c r="DH506" t="s">
        <v>0</v>
      </c>
      <c r="DI506" t="s">
        <v>0</v>
      </c>
      <c r="DJ506" t="s">
        <v>0</v>
      </c>
      <c r="DK506" t="s">
        <v>0</v>
      </c>
      <c r="DL506" t="s">
        <v>0</v>
      </c>
      <c r="DM506" t="s">
        <v>0</v>
      </c>
      <c r="DN506">
        <v>0</v>
      </c>
      <c r="DO506">
        <v>0</v>
      </c>
      <c r="DP506">
        <v>1</v>
      </c>
      <c r="DQ506">
        <v>1</v>
      </c>
      <c r="DU506">
        <v>1005</v>
      </c>
      <c r="DV506" t="s">
        <v>28</v>
      </c>
      <c r="DW506" t="s">
        <v>28</v>
      </c>
      <c r="DX506">
        <v>100</v>
      </c>
      <c r="EE506">
        <v>30895129</v>
      </c>
      <c r="EF506">
        <v>1</v>
      </c>
      <c r="EG506" t="s">
        <v>18</v>
      </c>
      <c r="EH506">
        <v>0</v>
      </c>
      <c r="EI506" t="s">
        <v>0</v>
      </c>
      <c r="EJ506">
        <v>4</v>
      </c>
      <c r="EK506">
        <v>0</v>
      </c>
      <c r="EL506" t="s">
        <v>19</v>
      </c>
      <c r="EM506" t="s">
        <v>20</v>
      </c>
      <c r="EO506" t="s">
        <v>0</v>
      </c>
      <c r="EQ506">
        <v>0</v>
      </c>
      <c r="ER506">
        <v>4439.8599999999997</v>
      </c>
      <c r="ES506">
        <v>0</v>
      </c>
      <c r="ET506">
        <v>124.28</v>
      </c>
      <c r="EU506">
        <v>9.15</v>
      </c>
      <c r="EV506">
        <v>4315.58</v>
      </c>
      <c r="EW506">
        <v>24.6</v>
      </c>
      <c r="EX506">
        <v>0</v>
      </c>
      <c r="EY506">
        <v>0</v>
      </c>
      <c r="FQ506">
        <v>0</v>
      </c>
      <c r="FR506">
        <f>ROUND(IF(AND(BH506=3,BI506=3),P506,0),2)</f>
        <v>0</v>
      </c>
      <c r="FS506">
        <v>0</v>
      </c>
      <c r="FX506">
        <v>70</v>
      </c>
      <c r="FY506">
        <v>10</v>
      </c>
      <c r="GA506" t="s">
        <v>0</v>
      </c>
      <c r="GD506">
        <v>0</v>
      </c>
      <c r="GF506">
        <v>-842302412</v>
      </c>
      <c r="GG506">
        <v>2</v>
      </c>
      <c r="GH506">
        <v>1</v>
      </c>
      <c r="GI506">
        <v>-2</v>
      </c>
      <c r="GJ506">
        <v>0</v>
      </c>
      <c r="GK506">
        <f>ROUND(R506*(R12)/100,2)</f>
        <v>2.4700000000000002</v>
      </c>
      <c r="GL506">
        <f>ROUND(IF(AND(BH506=3,BI506=3,FS506&lt;&gt;0),P506,0),2)</f>
        <v>0</v>
      </c>
      <c r="GM506">
        <f>O506+X506+Y506+GK506</f>
        <v>1975.5600000000002</v>
      </c>
      <c r="GN506">
        <f>ROUND(IF(OR(BI506=0,BI506=1),O506+X506+Y506+GK506-GX506,0),2)</f>
        <v>0</v>
      </c>
      <c r="GO506">
        <f>ROUND(IF(BI506=2,O506+X506+Y506+GK506-GX506,0),2)</f>
        <v>0</v>
      </c>
      <c r="GP506">
        <f>ROUND(IF(BI506=4,O506+X506+Y506+GK506,GX506),2)</f>
        <v>1975.56</v>
      </c>
      <c r="GT506">
        <v>0</v>
      </c>
      <c r="GU506">
        <v>1</v>
      </c>
      <c r="GV506">
        <v>0</v>
      </c>
      <c r="GW506">
        <v>0</v>
      </c>
      <c r="GX506">
        <f>ROUND(GT506*GU506*I506,2)</f>
        <v>0</v>
      </c>
    </row>
    <row r="507" spans="1:206" x14ac:dyDescent="0.2">
      <c r="A507">
        <v>17</v>
      </c>
      <c r="B507">
        <v>1</v>
      </c>
      <c r="C507">
        <f>ROW(SmtRes!A272)</f>
        <v>272</v>
      </c>
      <c r="D507">
        <f>ROW(EtalonRes!A272)</f>
        <v>272</v>
      </c>
      <c r="E507" t="s">
        <v>21</v>
      </c>
      <c r="F507" t="s">
        <v>273</v>
      </c>
      <c r="G507" t="s">
        <v>274</v>
      </c>
      <c r="H507" t="s">
        <v>28</v>
      </c>
      <c r="I507">
        <f>ROUND(25/100,9)</f>
        <v>0.25</v>
      </c>
      <c r="J507">
        <v>0</v>
      </c>
      <c r="O507">
        <f>ROUND(CP507+GX507,2)</f>
        <v>3068.62</v>
      </c>
      <c r="P507">
        <f>ROUND(CQ507*I507,2)</f>
        <v>0</v>
      </c>
      <c r="Q507">
        <f>ROUND(CR507*I507,2)</f>
        <v>4.3</v>
      </c>
      <c r="R507">
        <f>ROUND(CS507*I507,2)</f>
        <v>0.32</v>
      </c>
      <c r="S507">
        <f>ROUND(CT507*I507,2)</f>
        <v>3064.32</v>
      </c>
      <c r="T507">
        <f>ROUND(CU507*I507,2)</f>
        <v>0</v>
      </c>
      <c r="U507">
        <f>CV507*I507</f>
        <v>17.467500000000001</v>
      </c>
      <c r="V507">
        <f>CW507*I507</f>
        <v>0</v>
      </c>
      <c r="W507">
        <f>ROUND(CX507*I507,2)</f>
        <v>0</v>
      </c>
      <c r="X507">
        <f>ROUND(CY507,2)</f>
        <v>2145.02</v>
      </c>
      <c r="Y507">
        <f>ROUND(CZ507,2)</f>
        <v>306.43</v>
      </c>
      <c r="AA507">
        <v>31140108</v>
      </c>
      <c r="AB507">
        <f>ROUND((AC507+AD507+AF507)+GT507,6)</f>
        <v>12274.5</v>
      </c>
      <c r="AC507">
        <f>ROUND((ES507),6)</f>
        <v>0</v>
      </c>
      <c r="AD507">
        <f>ROUND((((ET507)-(EU507))+AE507),6)</f>
        <v>17.21</v>
      </c>
      <c r="AE507">
        <f>ROUND((EU507),6)</f>
        <v>1.27</v>
      </c>
      <c r="AF507">
        <f>ROUND((EV507),6)</f>
        <v>12257.29</v>
      </c>
      <c r="AG507">
        <f>ROUND((AP507),6)</f>
        <v>0</v>
      </c>
      <c r="AH507">
        <f>(EW507)</f>
        <v>69.87</v>
      </c>
      <c r="AI507">
        <f>(EX507)</f>
        <v>0</v>
      </c>
      <c r="AJ507">
        <f>ROUND((AS507),6)</f>
        <v>0</v>
      </c>
      <c r="AK507">
        <v>12274.5</v>
      </c>
      <c r="AL507">
        <v>0</v>
      </c>
      <c r="AM507">
        <v>17.21</v>
      </c>
      <c r="AN507">
        <v>1.27</v>
      </c>
      <c r="AO507">
        <v>12257.29</v>
      </c>
      <c r="AP507">
        <v>0</v>
      </c>
      <c r="AQ507">
        <v>69.87</v>
      </c>
      <c r="AR507">
        <v>0</v>
      </c>
      <c r="AS507">
        <v>0</v>
      </c>
      <c r="AT507">
        <v>70</v>
      </c>
      <c r="AU507">
        <v>10</v>
      </c>
      <c r="AV507">
        <v>1</v>
      </c>
      <c r="AW507">
        <v>1</v>
      </c>
      <c r="AZ507">
        <v>1</v>
      </c>
      <c r="BA507">
        <v>1</v>
      </c>
      <c r="BB507">
        <v>1</v>
      </c>
      <c r="BC507">
        <v>1</v>
      </c>
      <c r="BD507" t="s">
        <v>0</v>
      </c>
      <c r="BE507" t="s">
        <v>0</v>
      </c>
      <c r="BF507" t="s">
        <v>0</v>
      </c>
      <c r="BG507" t="s">
        <v>0</v>
      </c>
      <c r="BH507">
        <v>0</v>
      </c>
      <c r="BI507">
        <v>4</v>
      </c>
      <c r="BJ507" t="s">
        <v>275</v>
      </c>
      <c r="BM507">
        <v>0</v>
      </c>
      <c r="BN507">
        <v>0</v>
      </c>
      <c r="BO507" t="s">
        <v>0</v>
      </c>
      <c r="BP507">
        <v>0</v>
      </c>
      <c r="BQ507">
        <v>1</v>
      </c>
      <c r="BR507">
        <v>0</v>
      </c>
      <c r="BS507">
        <v>1</v>
      </c>
      <c r="BT507">
        <v>1</v>
      </c>
      <c r="BU507">
        <v>1</v>
      </c>
      <c r="BV507">
        <v>1</v>
      </c>
      <c r="BW507">
        <v>1</v>
      </c>
      <c r="BX507">
        <v>1</v>
      </c>
      <c r="BY507" t="s">
        <v>0</v>
      </c>
      <c r="BZ507">
        <v>70</v>
      </c>
      <c r="CA507">
        <v>10</v>
      </c>
      <c r="CF507">
        <v>0</v>
      </c>
      <c r="CG507">
        <v>0</v>
      </c>
      <c r="CM507">
        <v>0</v>
      </c>
      <c r="CN507" t="s">
        <v>0</v>
      </c>
      <c r="CO507">
        <v>0</v>
      </c>
      <c r="CP507">
        <f>(P507+Q507+S507)</f>
        <v>3068.6200000000003</v>
      </c>
      <c r="CQ507">
        <f>(AC507*BC507*AW507)</f>
        <v>0</v>
      </c>
      <c r="CR507">
        <f>((((ET507)*BB507-(EU507)*BS507)+AE507*BS507)*AV507)</f>
        <v>17.21</v>
      </c>
      <c r="CS507">
        <f>(AE507*BS507*AV507)</f>
        <v>1.27</v>
      </c>
      <c r="CT507">
        <f>(AF507*BA507*AV507)</f>
        <v>12257.29</v>
      </c>
      <c r="CU507">
        <f>AG507</f>
        <v>0</v>
      </c>
      <c r="CV507">
        <f>(AH507*AV507)</f>
        <v>69.87</v>
      </c>
      <c r="CW507">
        <f>AI507</f>
        <v>0</v>
      </c>
      <c r="CX507">
        <f>AJ507</f>
        <v>0</v>
      </c>
      <c r="CY507">
        <f>((S507*BZ507)/100)</f>
        <v>2145.0240000000003</v>
      </c>
      <c r="CZ507">
        <f>((S507*CA507)/100)</f>
        <v>306.43200000000002</v>
      </c>
      <c r="DC507" t="s">
        <v>0</v>
      </c>
      <c r="DD507" t="s">
        <v>0</v>
      </c>
      <c r="DE507" t="s">
        <v>0</v>
      </c>
      <c r="DF507" t="s">
        <v>0</v>
      </c>
      <c r="DG507" t="s">
        <v>0</v>
      </c>
      <c r="DH507" t="s">
        <v>0</v>
      </c>
      <c r="DI507" t="s">
        <v>0</v>
      </c>
      <c r="DJ507" t="s">
        <v>0</v>
      </c>
      <c r="DK507" t="s">
        <v>0</v>
      </c>
      <c r="DL507" t="s">
        <v>0</v>
      </c>
      <c r="DM507" t="s">
        <v>0</v>
      </c>
      <c r="DN507">
        <v>0</v>
      </c>
      <c r="DO507">
        <v>0</v>
      </c>
      <c r="DP507">
        <v>1</v>
      </c>
      <c r="DQ507">
        <v>1</v>
      </c>
      <c r="DU507">
        <v>1005</v>
      </c>
      <c r="DV507" t="s">
        <v>28</v>
      </c>
      <c r="DW507" t="s">
        <v>28</v>
      </c>
      <c r="DX507">
        <v>100</v>
      </c>
      <c r="EE507">
        <v>30895129</v>
      </c>
      <c r="EF507">
        <v>1</v>
      </c>
      <c r="EG507" t="s">
        <v>18</v>
      </c>
      <c r="EH507">
        <v>0</v>
      </c>
      <c r="EI507" t="s">
        <v>0</v>
      </c>
      <c r="EJ507">
        <v>4</v>
      </c>
      <c r="EK507">
        <v>0</v>
      </c>
      <c r="EL507" t="s">
        <v>19</v>
      </c>
      <c r="EM507" t="s">
        <v>20</v>
      </c>
      <c r="EO507" t="s">
        <v>0</v>
      </c>
      <c r="EQ507">
        <v>0</v>
      </c>
      <c r="ER507">
        <v>12274.5</v>
      </c>
      <c r="ES507">
        <v>0</v>
      </c>
      <c r="ET507">
        <v>17.21</v>
      </c>
      <c r="EU507">
        <v>1.27</v>
      </c>
      <c r="EV507">
        <v>12257.29</v>
      </c>
      <c r="EW507">
        <v>69.87</v>
      </c>
      <c r="EX507">
        <v>0</v>
      </c>
      <c r="EY507">
        <v>0</v>
      </c>
      <c r="FQ507">
        <v>0</v>
      </c>
      <c r="FR507">
        <f>ROUND(IF(AND(BH507=3,BI507=3),P507,0),2)</f>
        <v>0</v>
      </c>
      <c r="FS507">
        <v>0</v>
      </c>
      <c r="FX507">
        <v>70</v>
      </c>
      <c r="FY507">
        <v>10</v>
      </c>
      <c r="GA507" t="s">
        <v>0</v>
      </c>
      <c r="GD507">
        <v>0</v>
      </c>
      <c r="GF507">
        <v>-294088656</v>
      </c>
      <c r="GG507">
        <v>2</v>
      </c>
      <c r="GH507">
        <v>1</v>
      </c>
      <c r="GI507">
        <v>-2</v>
      </c>
      <c r="GJ507">
        <v>0</v>
      </c>
      <c r="GK507">
        <f>ROUND(R507*(R12)/100,2)</f>
        <v>0.35</v>
      </c>
      <c r="GL507">
        <f>ROUND(IF(AND(BH507=3,BI507=3,FS507&lt;&gt;0),P507,0),2)</f>
        <v>0</v>
      </c>
      <c r="GM507">
        <f>O507+X507+Y507+GK507</f>
        <v>5520.42</v>
      </c>
      <c r="GN507">
        <f>ROUND(IF(OR(BI507=0,BI507=1),O507+X507+Y507+GK507-GX507,0),2)</f>
        <v>0</v>
      </c>
      <c r="GO507">
        <f>ROUND(IF(BI507=2,O507+X507+Y507+GK507-GX507,0),2)</f>
        <v>0</v>
      </c>
      <c r="GP507">
        <f>ROUND(IF(BI507=4,O507+X507+Y507+GK507,GX507),2)</f>
        <v>5520.42</v>
      </c>
      <c r="GT507">
        <v>0</v>
      </c>
      <c r="GU507">
        <v>1</v>
      </c>
      <c r="GV507">
        <v>0</v>
      </c>
      <c r="GW507">
        <v>0</v>
      </c>
      <c r="GX507">
        <f>ROUND(GT507*GU507*I507,2)</f>
        <v>0</v>
      </c>
    </row>
    <row r="509" spans="1:206" x14ac:dyDescent="0.2">
      <c r="A509" s="2">
        <v>51</v>
      </c>
      <c r="B509" s="2">
        <f>B502</f>
        <v>1</v>
      </c>
      <c r="C509" s="2">
        <f>A502</f>
        <v>5</v>
      </c>
      <c r="D509" s="2">
        <f>ROW(A502)</f>
        <v>502</v>
      </c>
      <c r="E509" s="2"/>
      <c r="F509" s="2" t="str">
        <f>IF(F502&lt;&gt;"",F502,"")</f>
        <v>Новый подраздел</v>
      </c>
      <c r="G509" s="2" t="str">
        <f>IF(G502&lt;&gt;"",G502,"")</f>
        <v>Демонтажные работы</v>
      </c>
      <c r="H509" s="2"/>
      <c r="I509" s="2"/>
      <c r="J509" s="2"/>
      <c r="K509" s="2"/>
      <c r="L509" s="2"/>
      <c r="M509" s="2"/>
      <c r="N509" s="2"/>
      <c r="O509" s="2">
        <f t="shared" ref="O509:T509" si="320">ROUND(AB509,2)</f>
        <v>4178.59</v>
      </c>
      <c r="P509" s="2">
        <f t="shared" si="320"/>
        <v>0</v>
      </c>
      <c r="Q509" s="2">
        <f t="shared" si="320"/>
        <v>35.369999999999997</v>
      </c>
      <c r="R509" s="2">
        <f t="shared" si="320"/>
        <v>2.61</v>
      </c>
      <c r="S509" s="2">
        <f t="shared" si="320"/>
        <v>4143.22</v>
      </c>
      <c r="T509" s="2">
        <f t="shared" si="320"/>
        <v>0</v>
      </c>
      <c r="U509" s="2">
        <f>AH509</f>
        <v>23.6175</v>
      </c>
      <c r="V509" s="2">
        <f>AI509</f>
        <v>0</v>
      </c>
      <c r="W509" s="2">
        <f>ROUND(AJ509,2)</f>
        <v>0</v>
      </c>
      <c r="X509" s="2">
        <f>ROUND(AK509,2)</f>
        <v>2900.25</v>
      </c>
      <c r="Y509" s="2">
        <f>ROUND(AL509,2)</f>
        <v>414.32</v>
      </c>
      <c r="Z509" s="2"/>
      <c r="AA509" s="2"/>
      <c r="AB509" s="2">
        <f>ROUND(SUMIF(AA506:AA507,"=31140108",O506:O507),2)</f>
        <v>4178.59</v>
      </c>
      <c r="AC509" s="2">
        <f>ROUND(SUMIF(AA506:AA507,"=31140108",P506:P507),2)</f>
        <v>0</v>
      </c>
      <c r="AD509" s="2">
        <f>ROUND(SUMIF(AA506:AA507,"=31140108",Q506:Q507),2)</f>
        <v>35.369999999999997</v>
      </c>
      <c r="AE509" s="2">
        <f>ROUND(SUMIF(AA506:AA507,"=31140108",R506:R507),2)</f>
        <v>2.61</v>
      </c>
      <c r="AF509" s="2">
        <f>ROUND(SUMIF(AA506:AA507,"=31140108",S506:S507),2)</f>
        <v>4143.22</v>
      </c>
      <c r="AG509" s="2">
        <f>ROUND(SUMIF(AA506:AA507,"=31140108",T506:T507),2)</f>
        <v>0</v>
      </c>
      <c r="AH509" s="2">
        <f>SUMIF(AA506:AA507,"=31140108",U506:U507)</f>
        <v>23.6175</v>
      </c>
      <c r="AI509" s="2">
        <f>SUMIF(AA506:AA507,"=31140108",V506:V507)</f>
        <v>0</v>
      </c>
      <c r="AJ509" s="2">
        <f>ROUND(SUMIF(AA506:AA507,"=31140108",W506:W507),2)</f>
        <v>0</v>
      </c>
      <c r="AK509" s="2">
        <f>ROUND(SUMIF(AA506:AA507,"=31140108",X506:X507),2)</f>
        <v>2900.25</v>
      </c>
      <c r="AL509" s="2">
        <f>ROUND(SUMIF(AA506:AA507,"=31140108",Y506:Y507),2)</f>
        <v>414.32</v>
      </c>
      <c r="AM509" s="2"/>
      <c r="AN509" s="2"/>
      <c r="AO509" s="2">
        <f t="shared" ref="AO509:AZ509" si="321">ROUND(BB509,2)</f>
        <v>0</v>
      </c>
      <c r="AP509" s="2">
        <f t="shared" si="321"/>
        <v>0</v>
      </c>
      <c r="AQ509" s="2">
        <f t="shared" si="321"/>
        <v>0</v>
      </c>
      <c r="AR509" s="2">
        <f t="shared" si="321"/>
        <v>7495.98</v>
      </c>
      <c r="AS509" s="2">
        <f t="shared" si="321"/>
        <v>0</v>
      </c>
      <c r="AT509" s="2">
        <f t="shared" si="321"/>
        <v>0</v>
      </c>
      <c r="AU509" s="2">
        <f t="shared" si="321"/>
        <v>7495.98</v>
      </c>
      <c r="AV509" s="2">
        <f t="shared" si="321"/>
        <v>0</v>
      </c>
      <c r="AW509" s="2">
        <f t="shared" si="321"/>
        <v>0</v>
      </c>
      <c r="AX509" s="2">
        <f t="shared" si="321"/>
        <v>0</v>
      </c>
      <c r="AY509" s="2">
        <f t="shared" si="321"/>
        <v>0</v>
      </c>
      <c r="AZ509" s="2">
        <f t="shared" si="321"/>
        <v>0</v>
      </c>
      <c r="BA509" s="2"/>
      <c r="BB509" s="2">
        <f>ROUND(SUMIF(AA506:AA507,"=31140108",FQ506:FQ507),2)</f>
        <v>0</v>
      </c>
      <c r="BC509" s="2">
        <f>ROUND(SUMIF(AA506:AA507,"=31140108",FR506:FR507),2)</f>
        <v>0</v>
      </c>
      <c r="BD509" s="2">
        <f>ROUND(SUMIF(AA506:AA507,"=31140108",GL506:GL507),2)</f>
        <v>0</v>
      </c>
      <c r="BE509" s="2">
        <f>ROUND(SUMIF(AA506:AA507,"=31140108",GM506:GM507),2)</f>
        <v>7495.98</v>
      </c>
      <c r="BF509" s="2">
        <f>ROUND(SUMIF(AA506:AA507,"=31140108",GN506:GN507),2)</f>
        <v>0</v>
      </c>
      <c r="BG509" s="2">
        <f>ROUND(SUMIF(AA506:AA507,"=31140108",GO506:GO507),2)</f>
        <v>0</v>
      </c>
      <c r="BH509" s="2">
        <f>ROUND(SUMIF(AA506:AA507,"=31140108",GP506:GP507),2)</f>
        <v>7495.98</v>
      </c>
      <c r="BI509" s="2">
        <f>AC509-BB509</f>
        <v>0</v>
      </c>
      <c r="BJ509" s="2">
        <f>AC509-BC509</f>
        <v>0</v>
      </c>
      <c r="BK509" s="2">
        <f>BB509-BD509</f>
        <v>0</v>
      </c>
      <c r="BL509" s="2">
        <f>AC509-BB509-BC509+BD509</f>
        <v>0</v>
      </c>
      <c r="BM509" s="2">
        <f>BC509-BD509</f>
        <v>0</v>
      </c>
      <c r="BN509" s="2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>
        <v>0</v>
      </c>
    </row>
    <row r="511" spans="1:206" x14ac:dyDescent="0.2">
      <c r="A511" s="4">
        <v>50</v>
      </c>
      <c r="B511" s="4">
        <v>0</v>
      </c>
      <c r="C511" s="4">
        <v>0</v>
      </c>
      <c r="D511" s="4">
        <v>1</v>
      </c>
      <c r="E511" s="4">
        <v>201</v>
      </c>
      <c r="F511" s="4">
        <f>ROUND(Source!O509,O511)</f>
        <v>4178.59</v>
      </c>
      <c r="G511" s="4" t="s">
        <v>107</v>
      </c>
      <c r="H511" s="4" t="s">
        <v>108</v>
      </c>
      <c r="I511" s="4"/>
      <c r="J511" s="4"/>
      <c r="K511" s="4">
        <v>201</v>
      </c>
      <c r="L511" s="4">
        <v>1</v>
      </c>
      <c r="M511" s="4">
        <v>3</v>
      </c>
      <c r="N511" s="4" t="s">
        <v>0</v>
      </c>
      <c r="O511" s="4">
        <v>2</v>
      </c>
      <c r="P511" s="4"/>
    </row>
    <row r="512" spans="1:206" x14ac:dyDescent="0.2">
      <c r="A512" s="4">
        <v>50</v>
      </c>
      <c r="B512" s="4">
        <v>0</v>
      </c>
      <c r="C512" s="4">
        <v>0</v>
      </c>
      <c r="D512" s="4">
        <v>1</v>
      </c>
      <c r="E512" s="4">
        <v>202</v>
      </c>
      <c r="F512" s="4">
        <f>ROUND(Source!P509,O512)</f>
        <v>0</v>
      </c>
      <c r="G512" s="4" t="s">
        <v>109</v>
      </c>
      <c r="H512" s="4" t="s">
        <v>110</v>
      </c>
      <c r="I512" s="4"/>
      <c r="J512" s="4"/>
      <c r="K512" s="4">
        <v>202</v>
      </c>
      <c r="L512" s="4">
        <v>2</v>
      </c>
      <c r="M512" s="4">
        <v>3</v>
      </c>
      <c r="N512" s="4" t="s">
        <v>0</v>
      </c>
      <c r="O512" s="4">
        <v>2</v>
      </c>
      <c r="P512" s="4"/>
    </row>
    <row r="513" spans="1:16" x14ac:dyDescent="0.2">
      <c r="A513" s="4">
        <v>50</v>
      </c>
      <c r="B513" s="4">
        <v>0</v>
      </c>
      <c r="C513" s="4">
        <v>0</v>
      </c>
      <c r="D513" s="4">
        <v>1</v>
      </c>
      <c r="E513" s="4">
        <v>222</v>
      </c>
      <c r="F513" s="4">
        <f>ROUND(Source!AO509,O513)</f>
        <v>0</v>
      </c>
      <c r="G513" s="4" t="s">
        <v>111</v>
      </c>
      <c r="H513" s="4" t="s">
        <v>112</v>
      </c>
      <c r="I513" s="4"/>
      <c r="J513" s="4"/>
      <c r="K513" s="4">
        <v>222</v>
      </c>
      <c r="L513" s="4">
        <v>3</v>
      </c>
      <c r="M513" s="4">
        <v>3</v>
      </c>
      <c r="N513" s="4" t="s">
        <v>0</v>
      </c>
      <c r="O513" s="4">
        <v>2</v>
      </c>
      <c r="P513" s="4"/>
    </row>
    <row r="514" spans="1:16" x14ac:dyDescent="0.2">
      <c r="A514" s="4">
        <v>50</v>
      </c>
      <c r="B514" s="4">
        <v>0</v>
      </c>
      <c r="C514" s="4">
        <v>0</v>
      </c>
      <c r="D514" s="4">
        <v>1</v>
      </c>
      <c r="E514" s="4">
        <v>216</v>
      </c>
      <c r="F514" s="4">
        <f>ROUND(Source!AP509,O514)</f>
        <v>0</v>
      </c>
      <c r="G514" s="4" t="s">
        <v>113</v>
      </c>
      <c r="H514" s="4" t="s">
        <v>114</v>
      </c>
      <c r="I514" s="4"/>
      <c r="J514" s="4"/>
      <c r="K514" s="4">
        <v>216</v>
      </c>
      <c r="L514" s="4">
        <v>4</v>
      </c>
      <c r="M514" s="4">
        <v>3</v>
      </c>
      <c r="N514" s="4" t="s">
        <v>0</v>
      </c>
      <c r="O514" s="4">
        <v>2</v>
      </c>
      <c r="P514" s="4"/>
    </row>
    <row r="515" spans="1:16" x14ac:dyDescent="0.2">
      <c r="A515" s="4">
        <v>50</v>
      </c>
      <c r="B515" s="4">
        <v>0</v>
      </c>
      <c r="C515" s="4">
        <v>0</v>
      </c>
      <c r="D515" s="4">
        <v>1</v>
      </c>
      <c r="E515" s="4">
        <v>223</v>
      </c>
      <c r="F515" s="4">
        <f>ROUND(Source!AQ509,O515)</f>
        <v>0</v>
      </c>
      <c r="G515" s="4" t="s">
        <v>115</v>
      </c>
      <c r="H515" s="4" t="s">
        <v>116</v>
      </c>
      <c r="I515" s="4"/>
      <c r="J515" s="4"/>
      <c r="K515" s="4">
        <v>223</v>
      </c>
      <c r="L515" s="4">
        <v>5</v>
      </c>
      <c r="M515" s="4">
        <v>3</v>
      </c>
      <c r="N515" s="4" t="s">
        <v>0</v>
      </c>
      <c r="O515" s="4">
        <v>2</v>
      </c>
      <c r="P515" s="4"/>
    </row>
    <row r="516" spans="1:16" x14ac:dyDescent="0.2">
      <c r="A516" s="4">
        <v>50</v>
      </c>
      <c r="B516" s="4">
        <v>0</v>
      </c>
      <c r="C516" s="4">
        <v>0</v>
      </c>
      <c r="D516" s="4">
        <v>1</v>
      </c>
      <c r="E516" s="4">
        <v>203</v>
      </c>
      <c r="F516" s="4">
        <f>ROUND(Source!Q509,O516)</f>
        <v>35.369999999999997</v>
      </c>
      <c r="G516" s="4" t="s">
        <v>117</v>
      </c>
      <c r="H516" s="4" t="s">
        <v>118</v>
      </c>
      <c r="I516" s="4"/>
      <c r="J516" s="4"/>
      <c r="K516" s="4">
        <v>203</v>
      </c>
      <c r="L516" s="4">
        <v>6</v>
      </c>
      <c r="M516" s="4">
        <v>3</v>
      </c>
      <c r="N516" s="4" t="s">
        <v>0</v>
      </c>
      <c r="O516" s="4">
        <v>2</v>
      </c>
      <c r="P516" s="4"/>
    </row>
    <row r="517" spans="1:16" x14ac:dyDescent="0.2">
      <c r="A517" s="4">
        <v>50</v>
      </c>
      <c r="B517" s="4">
        <v>0</v>
      </c>
      <c r="C517" s="4">
        <v>0</v>
      </c>
      <c r="D517" s="4">
        <v>1</v>
      </c>
      <c r="E517" s="4">
        <v>204</v>
      </c>
      <c r="F517" s="4">
        <f>ROUND(Source!R509,O517)</f>
        <v>2.61</v>
      </c>
      <c r="G517" s="4" t="s">
        <v>119</v>
      </c>
      <c r="H517" s="4" t="s">
        <v>120</v>
      </c>
      <c r="I517" s="4"/>
      <c r="J517" s="4"/>
      <c r="K517" s="4">
        <v>204</v>
      </c>
      <c r="L517" s="4">
        <v>7</v>
      </c>
      <c r="M517" s="4">
        <v>3</v>
      </c>
      <c r="N517" s="4" t="s">
        <v>0</v>
      </c>
      <c r="O517" s="4">
        <v>2</v>
      </c>
      <c r="P517" s="4"/>
    </row>
    <row r="518" spans="1:16" x14ac:dyDescent="0.2">
      <c r="A518" s="4">
        <v>50</v>
      </c>
      <c r="B518" s="4">
        <v>0</v>
      </c>
      <c r="C518" s="4">
        <v>0</v>
      </c>
      <c r="D518" s="4">
        <v>1</v>
      </c>
      <c r="E518" s="4">
        <v>205</v>
      </c>
      <c r="F518" s="4">
        <f>ROUND(Source!S509,O518)</f>
        <v>4143.22</v>
      </c>
      <c r="G518" s="4" t="s">
        <v>121</v>
      </c>
      <c r="H518" s="4" t="s">
        <v>122</v>
      </c>
      <c r="I518" s="4"/>
      <c r="J518" s="4"/>
      <c r="K518" s="4">
        <v>205</v>
      </c>
      <c r="L518" s="4">
        <v>8</v>
      </c>
      <c r="M518" s="4">
        <v>3</v>
      </c>
      <c r="N518" s="4" t="s">
        <v>0</v>
      </c>
      <c r="O518" s="4">
        <v>2</v>
      </c>
      <c r="P518" s="4"/>
    </row>
    <row r="519" spans="1:16" x14ac:dyDescent="0.2">
      <c r="A519" s="4">
        <v>50</v>
      </c>
      <c r="B519" s="4">
        <v>0</v>
      </c>
      <c r="C519" s="4">
        <v>0</v>
      </c>
      <c r="D519" s="4">
        <v>1</v>
      </c>
      <c r="E519" s="4">
        <v>214</v>
      </c>
      <c r="F519" s="4">
        <f>ROUND(Source!AS509,O519)</f>
        <v>0</v>
      </c>
      <c r="G519" s="4" t="s">
        <v>123</v>
      </c>
      <c r="H519" s="4" t="s">
        <v>124</v>
      </c>
      <c r="I519" s="4"/>
      <c r="J519" s="4"/>
      <c r="K519" s="4">
        <v>214</v>
      </c>
      <c r="L519" s="4">
        <v>9</v>
      </c>
      <c r="M519" s="4">
        <v>3</v>
      </c>
      <c r="N519" s="4" t="s">
        <v>0</v>
      </c>
      <c r="O519" s="4">
        <v>2</v>
      </c>
      <c r="P519" s="4"/>
    </row>
    <row r="520" spans="1:16" x14ac:dyDescent="0.2">
      <c r="A520" s="4">
        <v>50</v>
      </c>
      <c r="B520" s="4">
        <v>0</v>
      </c>
      <c r="C520" s="4">
        <v>0</v>
      </c>
      <c r="D520" s="4">
        <v>1</v>
      </c>
      <c r="E520" s="4">
        <v>215</v>
      </c>
      <c r="F520" s="4">
        <f>ROUND(Source!AT509,O520)</f>
        <v>0</v>
      </c>
      <c r="G520" s="4" t="s">
        <v>125</v>
      </c>
      <c r="H520" s="4" t="s">
        <v>126</v>
      </c>
      <c r="I520" s="4"/>
      <c r="J520" s="4"/>
      <c r="K520" s="4">
        <v>215</v>
      </c>
      <c r="L520" s="4">
        <v>10</v>
      </c>
      <c r="M520" s="4">
        <v>3</v>
      </c>
      <c r="N520" s="4" t="s">
        <v>0</v>
      </c>
      <c r="O520" s="4">
        <v>2</v>
      </c>
      <c r="P520" s="4"/>
    </row>
    <row r="521" spans="1:16" x14ac:dyDescent="0.2">
      <c r="A521" s="4">
        <v>50</v>
      </c>
      <c r="B521" s="4">
        <v>0</v>
      </c>
      <c r="C521" s="4">
        <v>0</v>
      </c>
      <c r="D521" s="4">
        <v>1</v>
      </c>
      <c r="E521" s="4">
        <v>217</v>
      </c>
      <c r="F521" s="4">
        <f>ROUND(Source!AU509,O521)</f>
        <v>7495.98</v>
      </c>
      <c r="G521" s="4" t="s">
        <v>127</v>
      </c>
      <c r="H521" s="4" t="s">
        <v>128</v>
      </c>
      <c r="I521" s="4"/>
      <c r="J521" s="4"/>
      <c r="K521" s="4">
        <v>217</v>
      </c>
      <c r="L521" s="4">
        <v>11</v>
      </c>
      <c r="M521" s="4">
        <v>3</v>
      </c>
      <c r="N521" s="4" t="s">
        <v>0</v>
      </c>
      <c r="O521" s="4">
        <v>2</v>
      </c>
      <c r="P521" s="4"/>
    </row>
    <row r="522" spans="1:16" x14ac:dyDescent="0.2">
      <c r="A522" s="4">
        <v>50</v>
      </c>
      <c r="B522" s="4">
        <v>0</v>
      </c>
      <c r="C522" s="4">
        <v>0</v>
      </c>
      <c r="D522" s="4">
        <v>1</v>
      </c>
      <c r="E522" s="4">
        <v>206</v>
      </c>
      <c r="F522" s="4">
        <f>ROUND(Source!T509,O522)</f>
        <v>0</v>
      </c>
      <c r="G522" s="4" t="s">
        <v>129</v>
      </c>
      <c r="H522" s="4" t="s">
        <v>130</v>
      </c>
      <c r="I522" s="4"/>
      <c r="J522" s="4"/>
      <c r="K522" s="4">
        <v>206</v>
      </c>
      <c r="L522" s="4">
        <v>12</v>
      </c>
      <c r="M522" s="4">
        <v>3</v>
      </c>
      <c r="N522" s="4" t="s">
        <v>0</v>
      </c>
      <c r="O522" s="4">
        <v>2</v>
      </c>
      <c r="P522" s="4"/>
    </row>
    <row r="523" spans="1:16" x14ac:dyDescent="0.2">
      <c r="A523" s="4">
        <v>50</v>
      </c>
      <c r="B523" s="4">
        <v>0</v>
      </c>
      <c r="C523" s="4">
        <v>0</v>
      </c>
      <c r="D523" s="4">
        <v>1</v>
      </c>
      <c r="E523" s="4">
        <v>207</v>
      </c>
      <c r="F523" s="4">
        <f>Source!U509</f>
        <v>23.6175</v>
      </c>
      <c r="G523" s="4" t="s">
        <v>131</v>
      </c>
      <c r="H523" s="4" t="s">
        <v>132</v>
      </c>
      <c r="I523" s="4"/>
      <c r="J523" s="4"/>
      <c r="K523" s="4">
        <v>207</v>
      </c>
      <c r="L523" s="4">
        <v>13</v>
      </c>
      <c r="M523" s="4">
        <v>3</v>
      </c>
      <c r="N523" s="4" t="s">
        <v>0</v>
      </c>
      <c r="O523" s="4">
        <v>-1</v>
      </c>
      <c r="P523" s="4"/>
    </row>
    <row r="524" spans="1:16" x14ac:dyDescent="0.2">
      <c r="A524" s="4">
        <v>50</v>
      </c>
      <c r="B524" s="4">
        <v>0</v>
      </c>
      <c r="C524" s="4">
        <v>0</v>
      </c>
      <c r="D524" s="4">
        <v>1</v>
      </c>
      <c r="E524" s="4">
        <v>208</v>
      </c>
      <c r="F524" s="4">
        <f>Source!V509</f>
        <v>0</v>
      </c>
      <c r="G524" s="4" t="s">
        <v>133</v>
      </c>
      <c r="H524" s="4" t="s">
        <v>134</v>
      </c>
      <c r="I524" s="4"/>
      <c r="J524" s="4"/>
      <c r="K524" s="4">
        <v>208</v>
      </c>
      <c r="L524" s="4">
        <v>14</v>
      </c>
      <c r="M524" s="4">
        <v>3</v>
      </c>
      <c r="N524" s="4" t="s">
        <v>0</v>
      </c>
      <c r="O524" s="4">
        <v>-1</v>
      </c>
      <c r="P524" s="4"/>
    </row>
    <row r="525" spans="1:16" x14ac:dyDescent="0.2">
      <c r="A525" s="4">
        <v>50</v>
      </c>
      <c r="B525" s="4">
        <v>0</v>
      </c>
      <c r="C525" s="4">
        <v>0</v>
      </c>
      <c r="D525" s="4">
        <v>1</v>
      </c>
      <c r="E525" s="4">
        <v>209</v>
      </c>
      <c r="F525" s="4">
        <f>ROUND(Source!W509,O525)</f>
        <v>0</v>
      </c>
      <c r="G525" s="4" t="s">
        <v>135</v>
      </c>
      <c r="H525" s="4" t="s">
        <v>136</v>
      </c>
      <c r="I525" s="4"/>
      <c r="J525" s="4"/>
      <c r="K525" s="4">
        <v>209</v>
      </c>
      <c r="L525" s="4">
        <v>15</v>
      </c>
      <c r="M525" s="4">
        <v>3</v>
      </c>
      <c r="N525" s="4" t="s">
        <v>0</v>
      </c>
      <c r="O525" s="4">
        <v>2</v>
      </c>
      <c r="P525" s="4"/>
    </row>
    <row r="526" spans="1:16" x14ac:dyDescent="0.2">
      <c r="A526" s="4">
        <v>50</v>
      </c>
      <c r="B526" s="4">
        <v>0</v>
      </c>
      <c r="C526" s="4">
        <v>0</v>
      </c>
      <c r="D526" s="4">
        <v>1</v>
      </c>
      <c r="E526" s="4">
        <v>210</v>
      </c>
      <c r="F526" s="4">
        <f>ROUND(Source!X509,O526)</f>
        <v>2900.25</v>
      </c>
      <c r="G526" s="4" t="s">
        <v>137</v>
      </c>
      <c r="H526" s="4" t="s">
        <v>138</v>
      </c>
      <c r="I526" s="4"/>
      <c r="J526" s="4"/>
      <c r="K526" s="4">
        <v>210</v>
      </c>
      <c r="L526" s="4">
        <v>16</v>
      </c>
      <c r="M526" s="4">
        <v>3</v>
      </c>
      <c r="N526" s="4" t="s">
        <v>0</v>
      </c>
      <c r="O526" s="4">
        <v>2</v>
      </c>
      <c r="P526" s="4"/>
    </row>
    <row r="527" spans="1:16" x14ac:dyDescent="0.2">
      <c r="A527" s="4">
        <v>50</v>
      </c>
      <c r="B527" s="4">
        <v>0</v>
      </c>
      <c r="C527" s="4">
        <v>0</v>
      </c>
      <c r="D527" s="4">
        <v>1</v>
      </c>
      <c r="E527" s="4">
        <v>211</v>
      </c>
      <c r="F527" s="4">
        <f>ROUND(Source!Y509,O527)</f>
        <v>414.32</v>
      </c>
      <c r="G527" s="4" t="s">
        <v>139</v>
      </c>
      <c r="H527" s="4" t="s">
        <v>140</v>
      </c>
      <c r="I527" s="4"/>
      <c r="J527" s="4"/>
      <c r="K527" s="4">
        <v>211</v>
      </c>
      <c r="L527" s="4">
        <v>17</v>
      </c>
      <c r="M527" s="4">
        <v>3</v>
      </c>
      <c r="N527" s="4" t="s">
        <v>0</v>
      </c>
      <c r="O527" s="4">
        <v>2</v>
      </c>
      <c r="P527" s="4"/>
    </row>
    <row r="528" spans="1:16" x14ac:dyDescent="0.2">
      <c r="A528" s="4">
        <v>50</v>
      </c>
      <c r="B528" s="4">
        <v>0</v>
      </c>
      <c r="C528" s="4">
        <v>0</v>
      </c>
      <c r="D528" s="4">
        <v>1</v>
      </c>
      <c r="E528" s="4">
        <v>224</v>
      </c>
      <c r="F528" s="4">
        <f>ROUND(Source!AR509,O528)</f>
        <v>7495.98</v>
      </c>
      <c r="G528" s="4" t="s">
        <v>141</v>
      </c>
      <c r="H528" s="4" t="s">
        <v>142</v>
      </c>
      <c r="I528" s="4"/>
      <c r="J528" s="4"/>
      <c r="K528" s="4">
        <v>224</v>
      </c>
      <c r="L528" s="4">
        <v>18</v>
      </c>
      <c r="M528" s="4">
        <v>3</v>
      </c>
      <c r="N528" s="4" t="s">
        <v>0</v>
      </c>
      <c r="O528" s="4">
        <v>2</v>
      </c>
      <c r="P528" s="4"/>
    </row>
    <row r="530" spans="1:206" x14ac:dyDescent="0.2">
      <c r="A530" s="1">
        <v>5</v>
      </c>
      <c r="B530" s="1">
        <v>1</v>
      </c>
      <c r="C530" s="1"/>
      <c r="D530" s="1">
        <f>ROW(A550)</f>
        <v>550</v>
      </c>
      <c r="E530" s="1"/>
      <c r="F530" s="1" t="s">
        <v>11</v>
      </c>
      <c r="G530" s="1" t="s">
        <v>144</v>
      </c>
      <c r="H530" s="1" t="s">
        <v>0</v>
      </c>
      <c r="I530" s="1">
        <v>0</v>
      </c>
      <c r="J530" s="1"/>
      <c r="K530" s="1">
        <v>0</v>
      </c>
      <c r="L530" s="1"/>
      <c r="M530" s="1"/>
      <c r="N530" s="1"/>
      <c r="O530" s="1"/>
      <c r="P530" s="1"/>
      <c r="Q530" s="1"/>
      <c r="R530" s="1"/>
      <c r="S530" s="1"/>
      <c r="T530" s="1"/>
      <c r="U530" s="1" t="s">
        <v>0</v>
      </c>
      <c r="V530" s="1">
        <v>0</v>
      </c>
      <c r="W530" s="1"/>
      <c r="X530" s="1"/>
      <c r="Y530" s="1"/>
      <c r="Z530" s="1"/>
      <c r="AA530" s="1"/>
      <c r="AB530" s="1" t="s">
        <v>0</v>
      </c>
      <c r="AC530" s="1" t="s">
        <v>0</v>
      </c>
      <c r="AD530" s="1" t="s">
        <v>0</v>
      </c>
      <c r="AE530" s="1" t="s">
        <v>0</v>
      </c>
      <c r="AF530" s="1" t="s">
        <v>0</v>
      </c>
      <c r="AG530" s="1" t="s">
        <v>0</v>
      </c>
      <c r="AH530" s="1"/>
      <c r="AI530" s="1"/>
      <c r="AJ530" s="1"/>
      <c r="AK530" s="1"/>
      <c r="AL530" s="1"/>
      <c r="AM530" s="1"/>
      <c r="AN530" s="1"/>
      <c r="AO530" s="1"/>
      <c r="AP530" s="1" t="s">
        <v>0</v>
      </c>
      <c r="AQ530" s="1" t="s">
        <v>0</v>
      </c>
      <c r="AR530" s="1" t="s">
        <v>0</v>
      </c>
      <c r="AS530" s="1"/>
      <c r="AT530" s="1"/>
      <c r="AU530" s="1"/>
      <c r="AV530" s="1"/>
      <c r="AW530" s="1"/>
      <c r="AX530" s="1"/>
      <c r="AY530" s="1"/>
      <c r="AZ530" s="1" t="s">
        <v>0</v>
      </c>
      <c r="BA530" s="1"/>
      <c r="BB530" s="1" t="s">
        <v>0</v>
      </c>
      <c r="BC530" s="1" t="s">
        <v>0</v>
      </c>
      <c r="BD530" s="1" t="s">
        <v>0</v>
      </c>
      <c r="BE530" s="1" t="s">
        <v>0</v>
      </c>
      <c r="BF530" s="1" t="s">
        <v>0</v>
      </c>
      <c r="BG530" s="1" t="s">
        <v>0</v>
      </c>
      <c r="BH530" s="1" t="s">
        <v>0</v>
      </c>
      <c r="BI530" s="1" t="s">
        <v>0</v>
      </c>
      <c r="BJ530" s="1" t="s">
        <v>0</v>
      </c>
      <c r="BK530" s="1" t="s">
        <v>0</v>
      </c>
      <c r="BL530" s="1" t="s">
        <v>0</v>
      </c>
      <c r="BM530" s="1" t="s">
        <v>0</v>
      </c>
      <c r="BN530" s="1" t="s">
        <v>0</v>
      </c>
      <c r="BO530" s="1" t="s">
        <v>0</v>
      </c>
      <c r="BP530" s="1" t="s">
        <v>0</v>
      </c>
      <c r="BQ530" s="1"/>
      <c r="BR530" s="1"/>
      <c r="BS530" s="1"/>
      <c r="BT530" s="1"/>
      <c r="BU530" s="1"/>
      <c r="BV530" s="1"/>
      <c r="BW530" s="1"/>
      <c r="BX530" s="1">
        <v>0</v>
      </c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>
        <v>0</v>
      </c>
    </row>
    <row r="532" spans="1:206" x14ac:dyDescent="0.2">
      <c r="A532" s="2">
        <v>52</v>
      </c>
      <c r="B532" s="2">
        <f t="shared" ref="B532:G532" si="322">B550</f>
        <v>1</v>
      </c>
      <c r="C532" s="2">
        <f t="shared" si="322"/>
        <v>5</v>
      </c>
      <c r="D532" s="2">
        <f t="shared" si="322"/>
        <v>530</v>
      </c>
      <c r="E532" s="2">
        <f t="shared" si="322"/>
        <v>0</v>
      </c>
      <c r="F532" s="2" t="str">
        <f t="shared" si="322"/>
        <v>Новый подраздел</v>
      </c>
      <c r="G532" s="2" t="str">
        <f t="shared" si="322"/>
        <v>Ремонтные работы</v>
      </c>
      <c r="H532" s="2"/>
      <c r="I532" s="2"/>
      <c r="J532" s="2"/>
      <c r="K532" s="2"/>
      <c r="L532" s="2"/>
      <c r="M532" s="2"/>
      <c r="N532" s="2"/>
      <c r="O532" s="2">
        <f t="shared" ref="O532:AT532" si="323">O550</f>
        <v>112866.84</v>
      </c>
      <c r="P532" s="2">
        <f t="shared" si="323"/>
        <v>78626.64</v>
      </c>
      <c r="Q532" s="2">
        <f t="shared" si="323"/>
        <v>560.33000000000004</v>
      </c>
      <c r="R532" s="2">
        <f t="shared" si="323"/>
        <v>369.89</v>
      </c>
      <c r="S532" s="2">
        <f t="shared" si="323"/>
        <v>33679.870000000003</v>
      </c>
      <c r="T532" s="2">
        <f t="shared" si="323"/>
        <v>0</v>
      </c>
      <c r="U532" s="2">
        <f t="shared" si="323"/>
        <v>164.60459999999998</v>
      </c>
      <c r="V532" s="2">
        <f t="shared" si="323"/>
        <v>0</v>
      </c>
      <c r="W532" s="2">
        <f t="shared" si="323"/>
        <v>0</v>
      </c>
      <c r="X532" s="2">
        <f t="shared" si="323"/>
        <v>23575.9</v>
      </c>
      <c r="Y532" s="2">
        <f t="shared" si="323"/>
        <v>3367.98</v>
      </c>
      <c r="Z532" s="2">
        <f t="shared" si="323"/>
        <v>0</v>
      </c>
      <c r="AA532" s="2">
        <f t="shared" si="323"/>
        <v>0</v>
      </c>
      <c r="AB532" s="2">
        <f t="shared" si="323"/>
        <v>112866.84</v>
      </c>
      <c r="AC532" s="2">
        <f t="shared" si="323"/>
        <v>78626.64</v>
      </c>
      <c r="AD532" s="2">
        <f t="shared" si="323"/>
        <v>560.33000000000004</v>
      </c>
      <c r="AE532" s="2">
        <f t="shared" si="323"/>
        <v>369.89</v>
      </c>
      <c r="AF532" s="2">
        <f t="shared" si="323"/>
        <v>33679.870000000003</v>
      </c>
      <c r="AG532" s="2">
        <f t="shared" si="323"/>
        <v>0</v>
      </c>
      <c r="AH532" s="2">
        <f t="shared" si="323"/>
        <v>164.60459999999998</v>
      </c>
      <c r="AI532" s="2">
        <f t="shared" si="323"/>
        <v>0</v>
      </c>
      <c r="AJ532" s="2">
        <f t="shared" si="323"/>
        <v>0</v>
      </c>
      <c r="AK532" s="2">
        <f t="shared" si="323"/>
        <v>23575.9</v>
      </c>
      <c r="AL532" s="2">
        <f t="shared" si="323"/>
        <v>3367.98</v>
      </c>
      <c r="AM532" s="2">
        <f t="shared" si="323"/>
        <v>0</v>
      </c>
      <c r="AN532" s="2">
        <f t="shared" si="323"/>
        <v>0</v>
      </c>
      <c r="AO532" s="2">
        <f t="shared" si="323"/>
        <v>0</v>
      </c>
      <c r="AP532" s="2">
        <f t="shared" si="323"/>
        <v>0</v>
      </c>
      <c r="AQ532" s="2">
        <f t="shared" si="323"/>
        <v>0</v>
      </c>
      <c r="AR532" s="2">
        <f t="shared" si="323"/>
        <v>140210.20000000001</v>
      </c>
      <c r="AS532" s="2">
        <f t="shared" si="323"/>
        <v>0</v>
      </c>
      <c r="AT532" s="2">
        <f t="shared" si="323"/>
        <v>0</v>
      </c>
      <c r="AU532" s="2">
        <f t="shared" ref="AU532:BZ532" si="324">AU550</f>
        <v>140210.20000000001</v>
      </c>
      <c r="AV532" s="2">
        <f t="shared" si="324"/>
        <v>78626.64</v>
      </c>
      <c r="AW532" s="2">
        <f t="shared" si="324"/>
        <v>78626.64</v>
      </c>
      <c r="AX532" s="2">
        <f t="shared" si="324"/>
        <v>0</v>
      </c>
      <c r="AY532" s="2">
        <f t="shared" si="324"/>
        <v>78626.64</v>
      </c>
      <c r="AZ532" s="2">
        <f t="shared" si="324"/>
        <v>0</v>
      </c>
      <c r="BA532" s="2">
        <f t="shared" si="324"/>
        <v>0</v>
      </c>
      <c r="BB532" s="2">
        <f t="shared" si="324"/>
        <v>0</v>
      </c>
      <c r="BC532" s="2">
        <f t="shared" si="324"/>
        <v>0</v>
      </c>
      <c r="BD532" s="2">
        <f t="shared" si="324"/>
        <v>0</v>
      </c>
      <c r="BE532" s="2">
        <f t="shared" si="324"/>
        <v>140210.20000000001</v>
      </c>
      <c r="BF532" s="2">
        <f t="shared" si="324"/>
        <v>0</v>
      </c>
      <c r="BG532" s="2">
        <f t="shared" si="324"/>
        <v>0</v>
      </c>
      <c r="BH532" s="2">
        <f t="shared" si="324"/>
        <v>140210.20000000001</v>
      </c>
      <c r="BI532" s="2">
        <f t="shared" si="324"/>
        <v>78626.64</v>
      </c>
      <c r="BJ532" s="2">
        <f t="shared" si="324"/>
        <v>78626.64</v>
      </c>
      <c r="BK532" s="2">
        <f t="shared" si="324"/>
        <v>0</v>
      </c>
      <c r="BL532" s="2">
        <f t="shared" si="324"/>
        <v>78626.64</v>
      </c>
      <c r="BM532" s="2">
        <f t="shared" si="324"/>
        <v>0</v>
      </c>
      <c r="BN532" s="2">
        <f t="shared" si="324"/>
        <v>0</v>
      </c>
      <c r="BO532" s="3">
        <f t="shared" si="324"/>
        <v>0</v>
      </c>
      <c r="BP532" s="3">
        <f t="shared" si="324"/>
        <v>0</v>
      </c>
      <c r="BQ532" s="3">
        <f t="shared" si="324"/>
        <v>0</v>
      </c>
      <c r="BR532" s="3">
        <f t="shared" si="324"/>
        <v>0</v>
      </c>
      <c r="BS532" s="3">
        <f t="shared" si="324"/>
        <v>0</v>
      </c>
      <c r="BT532" s="3">
        <f t="shared" si="324"/>
        <v>0</v>
      </c>
      <c r="BU532" s="3">
        <f t="shared" si="324"/>
        <v>0</v>
      </c>
      <c r="BV532" s="3">
        <f t="shared" si="324"/>
        <v>0</v>
      </c>
      <c r="BW532" s="3">
        <f t="shared" si="324"/>
        <v>0</v>
      </c>
      <c r="BX532" s="3">
        <f t="shared" si="324"/>
        <v>0</v>
      </c>
      <c r="BY532" s="3">
        <f t="shared" si="324"/>
        <v>0</v>
      </c>
      <c r="BZ532" s="3">
        <f t="shared" si="324"/>
        <v>0</v>
      </c>
      <c r="CA532" s="3">
        <f t="shared" ref="CA532:DF532" si="325">CA550</f>
        <v>0</v>
      </c>
      <c r="CB532" s="3">
        <f t="shared" si="325"/>
        <v>0</v>
      </c>
      <c r="CC532" s="3">
        <f t="shared" si="325"/>
        <v>0</v>
      </c>
      <c r="CD532" s="3">
        <f t="shared" si="325"/>
        <v>0</v>
      </c>
      <c r="CE532" s="3">
        <f t="shared" si="325"/>
        <v>0</v>
      </c>
      <c r="CF532" s="3">
        <f t="shared" si="325"/>
        <v>0</v>
      </c>
      <c r="CG532" s="3">
        <f t="shared" si="325"/>
        <v>0</v>
      </c>
      <c r="CH532" s="3">
        <f t="shared" si="325"/>
        <v>0</v>
      </c>
      <c r="CI532" s="3">
        <f t="shared" si="325"/>
        <v>0</v>
      </c>
      <c r="CJ532" s="3">
        <f t="shared" si="325"/>
        <v>0</v>
      </c>
      <c r="CK532" s="3">
        <f t="shared" si="325"/>
        <v>0</v>
      </c>
      <c r="CL532" s="3">
        <f t="shared" si="325"/>
        <v>0</v>
      </c>
      <c r="CM532" s="3">
        <f t="shared" si="325"/>
        <v>0</v>
      </c>
      <c r="CN532" s="3">
        <f t="shared" si="325"/>
        <v>0</v>
      </c>
      <c r="CO532" s="3">
        <f t="shared" si="325"/>
        <v>0</v>
      </c>
      <c r="CP532" s="3">
        <f t="shared" si="325"/>
        <v>0</v>
      </c>
      <c r="CQ532" s="3">
        <f t="shared" si="325"/>
        <v>0</v>
      </c>
      <c r="CR532" s="3">
        <f t="shared" si="325"/>
        <v>0</v>
      </c>
      <c r="CS532" s="3">
        <f t="shared" si="325"/>
        <v>0</v>
      </c>
      <c r="CT532" s="3">
        <f t="shared" si="325"/>
        <v>0</v>
      </c>
      <c r="CU532" s="3">
        <f t="shared" si="325"/>
        <v>0</v>
      </c>
      <c r="CV532" s="3">
        <f t="shared" si="325"/>
        <v>0</v>
      </c>
      <c r="CW532" s="3">
        <f t="shared" si="325"/>
        <v>0</v>
      </c>
      <c r="CX532" s="3">
        <f t="shared" si="325"/>
        <v>0</v>
      </c>
      <c r="CY532" s="3">
        <f t="shared" si="325"/>
        <v>0</v>
      </c>
      <c r="CZ532" s="3">
        <f t="shared" si="325"/>
        <v>0</v>
      </c>
      <c r="DA532" s="3">
        <f t="shared" si="325"/>
        <v>0</v>
      </c>
      <c r="DB532" s="3">
        <f t="shared" si="325"/>
        <v>0</v>
      </c>
      <c r="DC532" s="3">
        <f t="shared" si="325"/>
        <v>0</v>
      </c>
      <c r="DD532" s="3">
        <f t="shared" si="325"/>
        <v>0</v>
      </c>
      <c r="DE532" s="3">
        <f t="shared" si="325"/>
        <v>0</v>
      </c>
      <c r="DF532" s="3">
        <f t="shared" si="325"/>
        <v>0</v>
      </c>
      <c r="DG532" s="3">
        <f t="shared" ref="DG532:DN532" si="326">DG550</f>
        <v>0</v>
      </c>
      <c r="DH532" s="3">
        <f t="shared" si="326"/>
        <v>0</v>
      </c>
      <c r="DI532" s="3">
        <f t="shared" si="326"/>
        <v>0</v>
      </c>
      <c r="DJ532" s="3">
        <f t="shared" si="326"/>
        <v>0</v>
      </c>
      <c r="DK532" s="3">
        <f t="shared" si="326"/>
        <v>0</v>
      </c>
      <c r="DL532" s="3">
        <f t="shared" si="326"/>
        <v>0</v>
      </c>
      <c r="DM532" s="3">
        <f t="shared" si="326"/>
        <v>0</v>
      </c>
      <c r="DN532" s="3">
        <f t="shared" si="326"/>
        <v>0</v>
      </c>
    </row>
    <row r="534" spans="1:206" x14ac:dyDescent="0.2">
      <c r="A534">
        <v>17</v>
      </c>
      <c r="B534">
        <v>1</v>
      </c>
      <c r="C534">
        <f>ROW(SmtRes!A275)</f>
        <v>275</v>
      </c>
      <c r="D534">
        <f>ROW(EtalonRes!A275)</f>
        <v>275</v>
      </c>
      <c r="E534" t="s">
        <v>13</v>
      </c>
      <c r="F534" t="s">
        <v>257</v>
      </c>
      <c r="G534" t="s">
        <v>258</v>
      </c>
      <c r="H534" t="s">
        <v>28</v>
      </c>
      <c r="I534">
        <f>ROUND(25/100,9)</f>
        <v>0.25</v>
      </c>
      <c r="J534">
        <v>0</v>
      </c>
      <c r="O534">
        <f t="shared" ref="O534:O548" si="327">ROUND(CP534+GX534,2)</f>
        <v>20687.259999999998</v>
      </c>
      <c r="P534">
        <f t="shared" ref="P534:P548" si="328">ROUND(CQ534*I534,2)</f>
        <v>17142.060000000001</v>
      </c>
      <c r="Q534">
        <f t="shared" ref="Q534:Q548" si="329">ROUND(CR534*I534,2)</f>
        <v>0</v>
      </c>
      <c r="R534">
        <f t="shared" ref="R534:R548" si="330">ROUND(CS534*I534,2)</f>
        <v>0</v>
      </c>
      <c r="S534">
        <f t="shared" ref="S534:S548" si="331">ROUND(CT534*I534,2)</f>
        <v>3545.2</v>
      </c>
      <c r="T534">
        <f t="shared" ref="T534:T548" si="332">ROUND(CU534*I534,2)</f>
        <v>0</v>
      </c>
      <c r="U534">
        <f t="shared" ref="U534:U548" si="333">CV534*I534</f>
        <v>20.872499999999999</v>
      </c>
      <c r="V534">
        <f t="shared" ref="V534:V548" si="334">CW534*I534</f>
        <v>0</v>
      </c>
      <c r="W534">
        <f t="shared" ref="W534:W548" si="335">ROUND(CX534*I534,2)</f>
        <v>0</v>
      </c>
      <c r="X534">
        <f t="shared" ref="X534:X548" si="336">ROUND(CY534,2)</f>
        <v>2481.64</v>
      </c>
      <c r="Y534">
        <f t="shared" ref="Y534:Y548" si="337">ROUND(CZ534,2)</f>
        <v>354.52</v>
      </c>
      <c r="AA534">
        <v>31140108</v>
      </c>
      <c r="AB534">
        <f t="shared" ref="AB534:AB548" si="338">ROUND((AC534+AD534+AF534)+GT534,6)</f>
        <v>82749.03</v>
      </c>
      <c r="AC534">
        <f t="shared" ref="AC534:AC548" si="339">ROUND((ES534),6)</f>
        <v>68568.25</v>
      </c>
      <c r="AD534">
        <f t="shared" ref="AD534:AD548" si="340">ROUND((((ET534)-(EU534))+AE534),6)</f>
        <v>0</v>
      </c>
      <c r="AE534">
        <f t="shared" ref="AE534:AE548" si="341">ROUND((EU534),6)</f>
        <v>0</v>
      </c>
      <c r="AF534">
        <f t="shared" ref="AF534:AF548" si="342">ROUND((EV534),6)</f>
        <v>14180.78</v>
      </c>
      <c r="AG534">
        <f t="shared" ref="AG534:AG548" si="343">ROUND((AP534),6)</f>
        <v>0</v>
      </c>
      <c r="AH534">
        <f t="shared" ref="AH534:AH548" si="344">(EW534)</f>
        <v>83.49</v>
      </c>
      <c r="AI534">
        <f t="shared" ref="AI534:AI548" si="345">(EX534)</f>
        <v>0</v>
      </c>
      <c r="AJ534">
        <f t="shared" ref="AJ534:AJ548" si="346">ROUND((AS534),6)</f>
        <v>0</v>
      </c>
      <c r="AK534">
        <v>82749.03</v>
      </c>
      <c r="AL534">
        <v>68568.25</v>
      </c>
      <c r="AM534">
        <v>0</v>
      </c>
      <c r="AN534">
        <v>0</v>
      </c>
      <c r="AO534">
        <v>14180.78</v>
      </c>
      <c r="AP534">
        <v>0</v>
      </c>
      <c r="AQ534">
        <v>83.49</v>
      </c>
      <c r="AR534">
        <v>0</v>
      </c>
      <c r="AS534">
        <v>0</v>
      </c>
      <c r="AT534">
        <v>70</v>
      </c>
      <c r="AU534">
        <v>10</v>
      </c>
      <c r="AV534">
        <v>1</v>
      </c>
      <c r="AW534">
        <v>1</v>
      </c>
      <c r="AZ534">
        <v>1</v>
      </c>
      <c r="BA534">
        <v>1</v>
      </c>
      <c r="BB534">
        <v>1</v>
      </c>
      <c r="BC534">
        <v>1</v>
      </c>
      <c r="BD534" t="s">
        <v>0</v>
      </c>
      <c r="BE534" t="s">
        <v>0</v>
      </c>
      <c r="BF534" t="s">
        <v>0</v>
      </c>
      <c r="BG534" t="s">
        <v>0</v>
      </c>
      <c r="BH534">
        <v>0</v>
      </c>
      <c r="BI534">
        <v>4</v>
      </c>
      <c r="BJ534" t="s">
        <v>259</v>
      </c>
      <c r="BM534">
        <v>0</v>
      </c>
      <c r="BN534">
        <v>0</v>
      </c>
      <c r="BO534" t="s">
        <v>0</v>
      </c>
      <c r="BP534">
        <v>0</v>
      </c>
      <c r="BQ534">
        <v>1</v>
      </c>
      <c r="BR534">
        <v>0</v>
      </c>
      <c r="BS534">
        <v>1</v>
      </c>
      <c r="BT534">
        <v>1</v>
      </c>
      <c r="BU534">
        <v>1</v>
      </c>
      <c r="BV534">
        <v>1</v>
      </c>
      <c r="BW534">
        <v>1</v>
      </c>
      <c r="BX534">
        <v>1</v>
      </c>
      <c r="BY534" t="s">
        <v>0</v>
      </c>
      <c r="BZ534">
        <v>70</v>
      </c>
      <c r="CA534">
        <v>10</v>
      </c>
      <c r="CF534">
        <v>0</v>
      </c>
      <c r="CG534">
        <v>0</v>
      </c>
      <c r="CM534">
        <v>0</v>
      </c>
      <c r="CN534" t="s">
        <v>0</v>
      </c>
      <c r="CO534">
        <v>0</v>
      </c>
      <c r="CP534">
        <f t="shared" ref="CP534:CP548" si="347">(P534+Q534+S534)</f>
        <v>20687.260000000002</v>
      </c>
      <c r="CQ534">
        <f t="shared" ref="CQ534:CQ548" si="348">(AC534*BC534*AW534)</f>
        <v>68568.25</v>
      </c>
      <c r="CR534">
        <f t="shared" ref="CR534:CR548" si="349">((((ET534)*BB534-(EU534)*BS534)+AE534*BS534)*AV534)</f>
        <v>0</v>
      </c>
      <c r="CS534">
        <f t="shared" ref="CS534:CS548" si="350">(AE534*BS534*AV534)</f>
        <v>0</v>
      </c>
      <c r="CT534">
        <f t="shared" ref="CT534:CT548" si="351">(AF534*BA534*AV534)</f>
        <v>14180.78</v>
      </c>
      <c r="CU534">
        <f t="shared" ref="CU534:CU548" si="352">AG534</f>
        <v>0</v>
      </c>
      <c r="CV534">
        <f t="shared" ref="CV534:CV548" si="353">(AH534*AV534)</f>
        <v>83.49</v>
      </c>
      <c r="CW534">
        <f t="shared" ref="CW534:CW548" si="354">AI534</f>
        <v>0</v>
      </c>
      <c r="CX534">
        <f t="shared" ref="CX534:CX548" si="355">AJ534</f>
        <v>0</v>
      </c>
      <c r="CY534">
        <f t="shared" ref="CY534:CY548" si="356">((S534*BZ534)/100)</f>
        <v>2481.64</v>
      </c>
      <c r="CZ534">
        <f t="shared" ref="CZ534:CZ548" si="357">((S534*CA534)/100)</f>
        <v>354.52</v>
      </c>
      <c r="DC534" t="s">
        <v>0</v>
      </c>
      <c r="DD534" t="s">
        <v>0</v>
      </c>
      <c r="DE534" t="s">
        <v>0</v>
      </c>
      <c r="DF534" t="s">
        <v>0</v>
      </c>
      <c r="DG534" t="s">
        <v>0</v>
      </c>
      <c r="DH534" t="s">
        <v>0</v>
      </c>
      <c r="DI534" t="s">
        <v>0</v>
      </c>
      <c r="DJ534" t="s">
        <v>0</v>
      </c>
      <c r="DK534" t="s">
        <v>0</v>
      </c>
      <c r="DL534" t="s">
        <v>0</v>
      </c>
      <c r="DM534" t="s">
        <v>0</v>
      </c>
      <c r="DN534">
        <v>0</v>
      </c>
      <c r="DO534">
        <v>0</v>
      </c>
      <c r="DP534">
        <v>1</v>
      </c>
      <c r="DQ534">
        <v>1</v>
      </c>
      <c r="DU534">
        <v>1005</v>
      </c>
      <c r="DV534" t="s">
        <v>28</v>
      </c>
      <c r="DW534" t="s">
        <v>28</v>
      </c>
      <c r="DX534">
        <v>100</v>
      </c>
      <c r="EE534">
        <v>30895129</v>
      </c>
      <c r="EF534">
        <v>1</v>
      </c>
      <c r="EG534" t="s">
        <v>18</v>
      </c>
      <c r="EH534">
        <v>0</v>
      </c>
      <c r="EI534" t="s">
        <v>0</v>
      </c>
      <c r="EJ534">
        <v>4</v>
      </c>
      <c r="EK534">
        <v>0</v>
      </c>
      <c r="EL534" t="s">
        <v>19</v>
      </c>
      <c r="EM534" t="s">
        <v>20</v>
      </c>
      <c r="EO534" t="s">
        <v>0</v>
      </c>
      <c r="EQ534">
        <v>0</v>
      </c>
      <c r="ER534">
        <v>82749.03</v>
      </c>
      <c r="ES534">
        <v>68568.25</v>
      </c>
      <c r="ET534">
        <v>0</v>
      </c>
      <c r="EU534">
        <v>0</v>
      </c>
      <c r="EV534">
        <v>14180.78</v>
      </c>
      <c r="EW534">
        <v>83.49</v>
      </c>
      <c r="EX534">
        <v>0</v>
      </c>
      <c r="EY534">
        <v>0</v>
      </c>
      <c r="FQ534">
        <v>0</v>
      </c>
      <c r="FR534">
        <f t="shared" ref="FR534:FR548" si="358">ROUND(IF(AND(BH534=3,BI534=3),P534,0),2)</f>
        <v>0</v>
      </c>
      <c r="FS534">
        <v>0</v>
      </c>
      <c r="FX534">
        <v>70</v>
      </c>
      <c r="FY534">
        <v>10</v>
      </c>
      <c r="GA534" t="s">
        <v>0</v>
      </c>
      <c r="GD534">
        <v>0</v>
      </c>
      <c r="GF534">
        <v>486341068</v>
      </c>
      <c r="GG534">
        <v>2</v>
      </c>
      <c r="GH534">
        <v>1</v>
      </c>
      <c r="GI534">
        <v>-2</v>
      </c>
      <c r="GJ534">
        <v>0</v>
      </c>
      <c r="GK534">
        <f>ROUND(R534*(R12)/100,2)</f>
        <v>0</v>
      </c>
      <c r="GL534">
        <f t="shared" ref="GL534:GL548" si="359">ROUND(IF(AND(BH534=3,BI534=3,FS534&lt;&gt;0),P534,0),2)</f>
        <v>0</v>
      </c>
      <c r="GM534">
        <f t="shared" ref="GM534:GM548" si="360">O534+X534+Y534+GK534</f>
        <v>23523.42</v>
      </c>
      <c r="GN534">
        <f t="shared" ref="GN534:GN548" si="361">ROUND(IF(OR(BI534=0,BI534=1),O534+X534+Y534+GK534-GX534,0),2)</f>
        <v>0</v>
      </c>
      <c r="GO534">
        <f t="shared" ref="GO534:GO548" si="362">ROUND(IF(BI534=2,O534+X534+Y534+GK534-GX534,0),2)</f>
        <v>0</v>
      </c>
      <c r="GP534">
        <f t="shared" ref="GP534:GP548" si="363">ROUND(IF(BI534=4,O534+X534+Y534+GK534,GX534),2)</f>
        <v>23523.42</v>
      </c>
      <c r="GT534">
        <v>0</v>
      </c>
      <c r="GU534">
        <v>1</v>
      </c>
      <c r="GV534">
        <v>0</v>
      </c>
      <c r="GW534">
        <v>0</v>
      </c>
      <c r="GX534">
        <f t="shared" ref="GX534:GX548" si="364">ROUND(GT534*GU534*I534,2)</f>
        <v>0</v>
      </c>
    </row>
    <row r="535" spans="1:206" x14ac:dyDescent="0.2">
      <c r="A535">
        <v>17</v>
      </c>
      <c r="B535">
        <v>1</v>
      </c>
      <c r="C535">
        <f>ROW(SmtRes!A286)</f>
        <v>286</v>
      </c>
      <c r="D535">
        <f>ROW(EtalonRes!A286)</f>
        <v>286</v>
      </c>
      <c r="E535" t="s">
        <v>21</v>
      </c>
      <c r="F535" t="s">
        <v>276</v>
      </c>
      <c r="G535" t="s">
        <v>277</v>
      </c>
      <c r="H535" t="s">
        <v>28</v>
      </c>
      <c r="I535">
        <f>ROUND(27/100,9)</f>
        <v>0.27</v>
      </c>
      <c r="J535">
        <v>0</v>
      </c>
      <c r="O535">
        <f t="shared" si="327"/>
        <v>25308.35</v>
      </c>
      <c r="P535">
        <f t="shared" si="328"/>
        <v>18842.939999999999</v>
      </c>
      <c r="Q535">
        <f t="shared" si="329"/>
        <v>486.18</v>
      </c>
      <c r="R535">
        <f t="shared" si="330"/>
        <v>352.92</v>
      </c>
      <c r="S535">
        <f t="shared" si="331"/>
        <v>5979.23</v>
      </c>
      <c r="T535">
        <f t="shared" si="332"/>
        <v>0</v>
      </c>
      <c r="U535">
        <f t="shared" si="333"/>
        <v>31.481999999999999</v>
      </c>
      <c r="V535">
        <f t="shared" si="334"/>
        <v>0</v>
      </c>
      <c r="W535">
        <f t="shared" si="335"/>
        <v>0</v>
      </c>
      <c r="X535">
        <f t="shared" si="336"/>
        <v>4185.46</v>
      </c>
      <c r="Y535">
        <f t="shared" si="337"/>
        <v>597.91999999999996</v>
      </c>
      <c r="AA535">
        <v>31140108</v>
      </c>
      <c r="AB535">
        <f t="shared" si="338"/>
        <v>93734.64</v>
      </c>
      <c r="AC535">
        <f t="shared" si="339"/>
        <v>69788.679999999993</v>
      </c>
      <c r="AD535">
        <f t="shared" si="340"/>
        <v>1800.66</v>
      </c>
      <c r="AE535">
        <f t="shared" si="341"/>
        <v>1307.0999999999999</v>
      </c>
      <c r="AF535">
        <f t="shared" si="342"/>
        <v>22145.3</v>
      </c>
      <c r="AG535">
        <f t="shared" si="343"/>
        <v>0</v>
      </c>
      <c r="AH535">
        <f t="shared" si="344"/>
        <v>116.6</v>
      </c>
      <c r="AI535">
        <f t="shared" si="345"/>
        <v>0</v>
      </c>
      <c r="AJ535">
        <f t="shared" si="346"/>
        <v>0</v>
      </c>
      <c r="AK535">
        <v>93734.64</v>
      </c>
      <c r="AL535">
        <v>69788.679999999993</v>
      </c>
      <c r="AM535">
        <v>1800.66</v>
      </c>
      <c r="AN535">
        <v>1307.0999999999999</v>
      </c>
      <c r="AO535">
        <v>22145.3</v>
      </c>
      <c r="AP535">
        <v>0</v>
      </c>
      <c r="AQ535">
        <v>116.6</v>
      </c>
      <c r="AR535">
        <v>0</v>
      </c>
      <c r="AS535">
        <v>0</v>
      </c>
      <c r="AT535">
        <v>70</v>
      </c>
      <c r="AU535">
        <v>10</v>
      </c>
      <c r="AV535">
        <v>1</v>
      </c>
      <c r="AW535">
        <v>1</v>
      </c>
      <c r="AZ535">
        <v>1</v>
      </c>
      <c r="BA535">
        <v>1</v>
      </c>
      <c r="BB535">
        <v>1</v>
      </c>
      <c r="BC535">
        <v>1</v>
      </c>
      <c r="BD535" t="s">
        <v>0</v>
      </c>
      <c r="BE535" t="s">
        <v>0</v>
      </c>
      <c r="BF535" t="s">
        <v>0</v>
      </c>
      <c r="BG535" t="s">
        <v>0</v>
      </c>
      <c r="BH535">
        <v>0</v>
      </c>
      <c r="BI535">
        <v>4</v>
      </c>
      <c r="BJ535" t="s">
        <v>278</v>
      </c>
      <c r="BM535">
        <v>0</v>
      </c>
      <c r="BN535">
        <v>0</v>
      </c>
      <c r="BO535" t="s">
        <v>0</v>
      </c>
      <c r="BP535">
        <v>0</v>
      </c>
      <c r="BQ535">
        <v>1</v>
      </c>
      <c r="BR535">
        <v>0</v>
      </c>
      <c r="BS535">
        <v>1</v>
      </c>
      <c r="BT535">
        <v>1</v>
      </c>
      <c r="BU535">
        <v>1</v>
      </c>
      <c r="BV535">
        <v>1</v>
      </c>
      <c r="BW535">
        <v>1</v>
      </c>
      <c r="BX535">
        <v>1</v>
      </c>
      <c r="BY535" t="s">
        <v>0</v>
      </c>
      <c r="BZ535">
        <v>70</v>
      </c>
      <c r="CA535">
        <v>10</v>
      </c>
      <c r="CF535">
        <v>0</v>
      </c>
      <c r="CG535">
        <v>0</v>
      </c>
      <c r="CM535">
        <v>0</v>
      </c>
      <c r="CN535" t="s">
        <v>0</v>
      </c>
      <c r="CO535">
        <v>0</v>
      </c>
      <c r="CP535">
        <f t="shared" si="347"/>
        <v>25308.35</v>
      </c>
      <c r="CQ535">
        <f t="shared" si="348"/>
        <v>69788.679999999993</v>
      </c>
      <c r="CR535">
        <f t="shared" si="349"/>
        <v>1800.66</v>
      </c>
      <c r="CS535">
        <f t="shared" si="350"/>
        <v>1307.0999999999999</v>
      </c>
      <c r="CT535">
        <f t="shared" si="351"/>
        <v>22145.3</v>
      </c>
      <c r="CU535">
        <f t="shared" si="352"/>
        <v>0</v>
      </c>
      <c r="CV535">
        <f t="shared" si="353"/>
        <v>116.6</v>
      </c>
      <c r="CW535">
        <f t="shared" si="354"/>
        <v>0</v>
      </c>
      <c r="CX535">
        <f t="shared" si="355"/>
        <v>0</v>
      </c>
      <c r="CY535">
        <f t="shared" si="356"/>
        <v>4185.4609999999993</v>
      </c>
      <c r="CZ535">
        <f t="shared" si="357"/>
        <v>597.923</v>
      </c>
      <c r="DC535" t="s">
        <v>0</v>
      </c>
      <c r="DD535" t="s">
        <v>0</v>
      </c>
      <c r="DE535" t="s">
        <v>0</v>
      </c>
      <c r="DF535" t="s">
        <v>0</v>
      </c>
      <c r="DG535" t="s">
        <v>0</v>
      </c>
      <c r="DH535" t="s">
        <v>0</v>
      </c>
      <c r="DI535" t="s">
        <v>0</v>
      </c>
      <c r="DJ535" t="s">
        <v>0</v>
      </c>
      <c r="DK535" t="s">
        <v>0</v>
      </c>
      <c r="DL535" t="s">
        <v>0</v>
      </c>
      <c r="DM535" t="s">
        <v>0</v>
      </c>
      <c r="DN535">
        <v>0</v>
      </c>
      <c r="DO535">
        <v>0</v>
      </c>
      <c r="DP535">
        <v>1</v>
      </c>
      <c r="DQ535">
        <v>1</v>
      </c>
      <c r="DU535">
        <v>1005</v>
      </c>
      <c r="DV535" t="s">
        <v>28</v>
      </c>
      <c r="DW535" t="s">
        <v>28</v>
      </c>
      <c r="DX535">
        <v>100</v>
      </c>
      <c r="EE535">
        <v>30895129</v>
      </c>
      <c r="EF535">
        <v>1</v>
      </c>
      <c r="EG535" t="s">
        <v>18</v>
      </c>
      <c r="EH535">
        <v>0</v>
      </c>
      <c r="EI535" t="s">
        <v>0</v>
      </c>
      <c r="EJ535">
        <v>4</v>
      </c>
      <c r="EK535">
        <v>0</v>
      </c>
      <c r="EL535" t="s">
        <v>19</v>
      </c>
      <c r="EM535" t="s">
        <v>20</v>
      </c>
      <c r="EO535" t="s">
        <v>0</v>
      </c>
      <c r="EQ535">
        <v>0</v>
      </c>
      <c r="ER535">
        <v>93734.64</v>
      </c>
      <c r="ES535">
        <v>69788.679999999993</v>
      </c>
      <c r="ET535">
        <v>1800.66</v>
      </c>
      <c r="EU535">
        <v>1307.0999999999999</v>
      </c>
      <c r="EV535">
        <v>22145.3</v>
      </c>
      <c r="EW535">
        <v>116.6</v>
      </c>
      <c r="EX535">
        <v>0</v>
      </c>
      <c r="EY535">
        <v>0</v>
      </c>
      <c r="FQ535">
        <v>0</v>
      </c>
      <c r="FR535">
        <f t="shared" si="358"/>
        <v>0</v>
      </c>
      <c r="FS535">
        <v>0</v>
      </c>
      <c r="FX535">
        <v>70</v>
      </c>
      <c r="FY535">
        <v>10</v>
      </c>
      <c r="GA535" t="s">
        <v>0</v>
      </c>
      <c r="GD535">
        <v>0</v>
      </c>
      <c r="GF535">
        <v>-803446888</v>
      </c>
      <c r="GG535">
        <v>2</v>
      </c>
      <c r="GH535">
        <v>1</v>
      </c>
      <c r="GI535">
        <v>-2</v>
      </c>
      <c r="GJ535">
        <v>0</v>
      </c>
      <c r="GK535">
        <f>ROUND(R535*(R12)/100,2)</f>
        <v>381.15</v>
      </c>
      <c r="GL535">
        <f t="shared" si="359"/>
        <v>0</v>
      </c>
      <c r="GM535">
        <f t="shared" si="360"/>
        <v>30472.879999999997</v>
      </c>
      <c r="GN535">
        <f t="shared" si="361"/>
        <v>0</v>
      </c>
      <c r="GO535">
        <f t="shared" si="362"/>
        <v>0</v>
      </c>
      <c r="GP535">
        <f t="shared" si="363"/>
        <v>30472.880000000001</v>
      </c>
      <c r="GT535">
        <v>0</v>
      </c>
      <c r="GU535">
        <v>1</v>
      </c>
      <c r="GV535">
        <v>0</v>
      </c>
      <c r="GW535">
        <v>0</v>
      </c>
      <c r="GX535">
        <f t="shared" si="364"/>
        <v>0</v>
      </c>
    </row>
    <row r="536" spans="1:206" x14ac:dyDescent="0.2">
      <c r="A536">
        <v>17</v>
      </c>
      <c r="B536">
        <v>1</v>
      </c>
      <c r="C536">
        <f>ROW(SmtRes!A288)</f>
        <v>288</v>
      </c>
      <c r="D536">
        <f>ROW(EtalonRes!A288)</f>
        <v>288</v>
      </c>
      <c r="E536" t="s">
        <v>25</v>
      </c>
      <c r="F536" t="s">
        <v>279</v>
      </c>
      <c r="G536" t="s">
        <v>280</v>
      </c>
      <c r="H536" t="s">
        <v>150</v>
      </c>
      <c r="I536">
        <v>0.25</v>
      </c>
      <c r="J536">
        <v>0</v>
      </c>
      <c r="O536">
        <f t="shared" si="327"/>
        <v>5708.03</v>
      </c>
      <c r="P536">
        <f t="shared" si="328"/>
        <v>381.69</v>
      </c>
      <c r="Q536">
        <f t="shared" si="329"/>
        <v>0</v>
      </c>
      <c r="R536">
        <f t="shared" si="330"/>
        <v>0</v>
      </c>
      <c r="S536">
        <f t="shared" si="331"/>
        <v>5326.34</v>
      </c>
      <c r="T536">
        <f t="shared" si="332"/>
        <v>0</v>
      </c>
      <c r="U536">
        <f t="shared" si="333"/>
        <v>20.85</v>
      </c>
      <c r="V536">
        <f t="shared" si="334"/>
        <v>0</v>
      </c>
      <c r="W536">
        <f t="shared" si="335"/>
        <v>0</v>
      </c>
      <c r="X536">
        <f t="shared" si="336"/>
        <v>3728.44</v>
      </c>
      <c r="Y536">
        <f t="shared" si="337"/>
        <v>532.63</v>
      </c>
      <c r="AA536">
        <v>31140108</v>
      </c>
      <c r="AB536">
        <f t="shared" si="338"/>
        <v>22832.11</v>
      </c>
      <c r="AC536">
        <f t="shared" si="339"/>
        <v>1526.75</v>
      </c>
      <c r="AD536">
        <f t="shared" si="340"/>
        <v>0</v>
      </c>
      <c r="AE536">
        <f t="shared" si="341"/>
        <v>0</v>
      </c>
      <c r="AF536">
        <f t="shared" si="342"/>
        <v>21305.360000000001</v>
      </c>
      <c r="AG536">
        <f t="shared" si="343"/>
        <v>0</v>
      </c>
      <c r="AH536">
        <f t="shared" si="344"/>
        <v>83.4</v>
      </c>
      <c r="AI536">
        <f t="shared" si="345"/>
        <v>0</v>
      </c>
      <c r="AJ536">
        <f t="shared" si="346"/>
        <v>0</v>
      </c>
      <c r="AK536">
        <v>22832.11</v>
      </c>
      <c r="AL536">
        <v>1526.75</v>
      </c>
      <c r="AM536">
        <v>0</v>
      </c>
      <c r="AN536">
        <v>0</v>
      </c>
      <c r="AO536">
        <v>21305.360000000001</v>
      </c>
      <c r="AP536">
        <v>0</v>
      </c>
      <c r="AQ536">
        <v>83.4</v>
      </c>
      <c r="AR536">
        <v>0</v>
      </c>
      <c r="AS536">
        <v>0</v>
      </c>
      <c r="AT536">
        <v>70</v>
      </c>
      <c r="AU536">
        <v>10</v>
      </c>
      <c r="AV536">
        <v>1</v>
      </c>
      <c r="AW536">
        <v>1</v>
      </c>
      <c r="AZ536">
        <v>1</v>
      </c>
      <c r="BA536">
        <v>1</v>
      </c>
      <c r="BB536">
        <v>1</v>
      </c>
      <c r="BC536">
        <v>1</v>
      </c>
      <c r="BD536" t="s">
        <v>0</v>
      </c>
      <c r="BE536" t="s">
        <v>0</v>
      </c>
      <c r="BF536" t="s">
        <v>0</v>
      </c>
      <c r="BG536" t="s">
        <v>0</v>
      </c>
      <c r="BH536">
        <v>0</v>
      </c>
      <c r="BI536">
        <v>4</v>
      </c>
      <c r="BJ536" t="s">
        <v>281</v>
      </c>
      <c r="BM536">
        <v>0</v>
      </c>
      <c r="BN536">
        <v>0</v>
      </c>
      <c r="BO536" t="s">
        <v>0</v>
      </c>
      <c r="BP536">
        <v>0</v>
      </c>
      <c r="BQ536">
        <v>1</v>
      </c>
      <c r="BR536">
        <v>0</v>
      </c>
      <c r="BS536">
        <v>1</v>
      </c>
      <c r="BT536">
        <v>1</v>
      </c>
      <c r="BU536">
        <v>1</v>
      </c>
      <c r="BV536">
        <v>1</v>
      </c>
      <c r="BW536">
        <v>1</v>
      </c>
      <c r="BX536">
        <v>1</v>
      </c>
      <c r="BY536" t="s">
        <v>0</v>
      </c>
      <c r="BZ536">
        <v>70</v>
      </c>
      <c r="CA536">
        <v>10</v>
      </c>
      <c r="CF536">
        <v>0</v>
      </c>
      <c r="CG536">
        <v>0</v>
      </c>
      <c r="CM536">
        <v>0</v>
      </c>
      <c r="CN536" t="s">
        <v>0</v>
      </c>
      <c r="CO536">
        <v>0</v>
      </c>
      <c r="CP536">
        <f t="shared" si="347"/>
        <v>5708.03</v>
      </c>
      <c r="CQ536">
        <f t="shared" si="348"/>
        <v>1526.75</v>
      </c>
      <c r="CR536">
        <f t="shared" si="349"/>
        <v>0</v>
      </c>
      <c r="CS536">
        <f t="shared" si="350"/>
        <v>0</v>
      </c>
      <c r="CT536">
        <f t="shared" si="351"/>
        <v>21305.360000000001</v>
      </c>
      <c r="CU536">
        <f t="shared" si="352"/>
        <v>0</v>
      </c>
      <c r="CV536">
        <f t="shared" si="353"/>
        <v>83.4</v>
      </c>
      <c r="CW536">
        <f t="shared" si="354"/>
        <v>0</v>
      </c>
      <c r="CX536">
        <f t="shared" si="355"/>
        <v>0</v>
      </c>
      <c r="CY536">
        <f t="shared" si="356"/>
        <v>3728.4380000000001</v>
      </c>
      <c r="CZ536">
        <f t="shared" si="357"/>
        <v>532.63400000000001</v>
      </c>
      <c r="DC536" t="s">
        <v>0</v>
      </c>
      <c r="DD536" t="s">
        <v>0</v>
      </c>
      <c r="DE536" t="s">
        <v>0</v>
      </c>
      <c r="DF536" t="s">
        <v>0</v>
      </c>
      <c r="DG536" t="s">
        <v>0</v>
      </c>
      <c r="DH536" t="s">
        <v>0</v>
      </c>
      <c r="DI536" t="s">
        <v>0</v>
      </c>
      <c r="DJ536" t="s">
        <v>0</v>
      </c>
      <c r="DK536" t="s">
        <v>0</v>
      </c>
      <c r="DL536" t="s">
        <v>0</v>
      </c>
      <c r="DM536" t="s">
        <v>0</v>
      </c>
      <c r="DN536">
        <v>0</v>
      </c>
      <c r="DO536">
        <v>0</v>
      </c>
      <c r="DP536">
        <v>1</v>
      </c>
      <c r="DQ536">
        <v>1</v>
      </c>
      <c r="DU536">
        <v>1009</v>
      </c>
      <c r="DV536" t="s">
        <v>150</v>
      </c>
      <c r="DW536" t="s">
        <v>150</v>
      </c>
      <c r="DX536">
        <v>1000</v>
      </c>
      <c r="EE536">
        <v>30895129</v>
      </c>
      <c r="EF536">
        <v>1</v>
      </c>
      <c r="EG536" t="s">
        <v>18</v>
      </c>
      <c r="EH536">
        <v>0</v>
      </c>
      <c r="EI536" t="s">
        <v>0</v>
      </c>
      <c r="EJ536">
        <v>4</v>
      </c>
      <c r="EK536">
        <v>0</v>
      </c>
      <c r="EL536" t="s">
        <v>19</v>
      </c>
      <c r="EM536" t="s">
        <v>20</v>
      </c>
      <c r="EO536" t="s">
        <v>0</v>
      </c>
      <c r="EQ536">
        <v>0</v>
      </c>
      <c r="ER536">
        <v>22832.11</v>
      </c>
      <c r="ES536">
        <v>1526.75</v>
      </c>
      <c r="ET536">
        <v>0</v>
      </c>
      <c r="EU536">
        <v>0</v>
      </c>
      <c r="EV536">
        <v>21305.360000000001</v>
      </c>
      <c r="EW536">
        <v>83.4</v>
      </c>
      <c r="EX536">
        <v>0</v>
      </c>
      <c r="EY536">
        <v>0</v>
      </c>
      <c r="FQ536">
        <v>0</v>
      </c>
      <c r="FR536">
        <f t="shared" si="358"/>
        <v>0</v>
      </c>
      <c r="FS536">
        <v>0</v>
      </c>
      <c r="FX536">
        <v>70</v>
      </c>
      <c r="FY536">
        <v>10</v>
      </c>
      <c r="GA536" t="s">
        <v>0</v>
      </c>
      <c r="GD536">
        <v>0</v>
      </c>
      <c r="GF536">
        <v>-1317133372</v>
      </c>
      <c r="GG536">
        <v>2</v>
      </c>
      <c r="GH536">
        <v>1</v>
      </c>
      <c r="GI536">
        <v>-2</v>
      </c>
      <c r="GJ536">
        <v>0</v>
      </c>
      <c r="GK536">
        <f>ROUND(R536*(R12)/100,2)</f>
        <v>0</v>
      </c>
      <c r="GL536">
        <f t="shared" si="359"/>
        <v>0</v>
      </c>
      <c r="GM536">
        <f t="shared" si="360"/>
        <v>9969.0999999999985</v>
      </c>
      <c r="GN536">
        <f t="shared" si="361"/>
        <v>0</v>
      </c>
      <c r="GO536">
        <f t="shared" si="362"/>
        <v>0</v>
      </c>
      <c r="GP536">
        <f t="shared" si="363"/>
        <v>9969.1</v>
      </c>
      <c r="GT536">
        <v>0</v>
      </c>
      <c r="GU536">
        <v>1</v>
      </c>
      <c r="GV536">
        <v>0</v>
      </c>
      <c r="GW536">
        <v>0</v>
      </c>
      <c r="GX536">
        <f t="shared" si="364"/>
        <v>0</v>
      </c>
    </row>
    <row r="537" spans="1:206" x14ac:dyDescent="0.2">
      <c r="A537">
        <v>17</v>
      </c>
      <c r="B537">
        <v>1</v>
      </c>
      <c r="C537">
        <f>ROW(SmtRes!A292)</f>
        <v>292</v>
      </c>
      <c r="D537">
        <f>ROW(EtalonRes!A292)</f>
        <v>292</v>
      </c>
      <c r="E537" t="s">
        <v>30</v>
      </c>
      <c r="F537" t="s">
        <v>245</v>
      </c>
      <c r="G537" t="s">
        <v>246</v>
      </c>
      <c r="H537" t="s">
        <v>61</v>
      </c>
      <c r="I537">
        <f>ROUND(10/100,9)</f>
        <v>0.1</v>
      </c>
      <c r="J537">
        <v>0</v>
      </c>
      <c r="O537">
        <f t="shared" si="327"/>
        <v>2211.73</v>
      </c>
      <c r="P537">
        <f t="shared" si="328"/>
        <v>1963.61</v>
      </c>
      <c r="Q537">
        <f t="shared" si="329"/>
        <v>0</v>
      </c>
      <c r="R537">
        <f t="shared" si="330"/>
        <v>0</v>
      </c>
      <c r="S537">
        <f t="shared" si="331"/>
        <v>248.12</v>
      </c>
      <c r="T537">
        <f t="shared" si="332"/>
        <v>0</v>
      </c>
      <c r="U537">
        <f t="shared" si="333"/>
        <v>1.4450000000000001</v>
      </c>
      <c r="V537">
        <f t="shared" si="334"/>
        <v>0</v>
      </c>
      <c r="W537">
        <f t="shared" si="335"/>
        <v>0</v>
      </c>
      <c r="X537">
        <f t="shared" si="336"/>
        <v>173.68</v>
      </c>
      <c r="Y537">
        <f t="shared" si="337"/>
        <v>24.81</v>
      </c>
      <c r="AA537">
        <v>31140108</v>
      </c>
      <c r="AB537">
        <f t="shared" si="338"/>
        <v>22117.32</v>
      </c>
      <c r="AC537">
        <f t="shared" si="339"/>
        <v>19636.11</v>
      </c>
      <c r="AD537">
        <f t="shared" si="340"/>
        <v>0</v>
      </c>
      <c r="AE537">
        <f t="shared" si="341"/>
        <v>0</v>
      </c>
      <c r="AF537">
        <f t="shared" si="342"/>
        <v>2481.21</v>
      </c>
      <c r="AG537">
        <f t="shared" si="343"/>
        <v>0</v>
      </c>
      <c r="AH537">
        <f t="shared" si="344"/>
        <v>14.45</v>
      </c>
      <c r="AI537">
        <f t="shared" si="345"/>
        <v>0</v>
      </c>
      <c r="AJ537">
        <f t="shared" si="346"/>
        <v>0</v>
      </c>
      <c r="AK537">
        <v>22117.32</v>
      </c>
      <c r="AL537">
        <v>19636.11</v>
      </c>
      <c r="AM537">
        <v>0</v>
      </c>
      <c r="AN537">
        <v>0</v>
      </c>
      <c r="AO537">
        <v>2481.21</v>
      </c>
      <c r="AP537">
        <v>0</v>
      </c>
      <c r="AQ537">
        <v>14.45</v>
      </c>
      <c r="AR537">
        <v>0</v>
      </c>
      <c r="AS537">
        <v>0</v>
      </c>
      <c r="AT537">
        <v>70</v>
      </c>
      <c r="AU537">
        <v>10</v>
      </c>
      <c r="AV537">
        <v>1</v>
      </c>
      <c r="AW537">
        <v>1</v>
      </c>
      <c r="AZ537">
        <v>1</v>
      </c>
      <c r="BA537">
        <v>1</v>
      </c>
      <c r="BB537">
        <v>1</v>
      </c>
      <c r="BC537">
        <v>1</v>
      </c>
      <c r="BD537" t="s">
        <v>0</v>
      </c>
      <c r="BE537" t="s">
        <v>0</v>
      </c>
      <c r="BF537" t="s">
        <v>0</v>
      </c>
      <c r="BG537" t="s">
        <v>0</v>
      </c>
      <c r="BH537">
        <v>0</v>
      </c>
      <c r="BI537">
        <v>4</v>
      </c>
      <c r="BJ537" t="s">
        <v>247</v>
      </c>
      <c r="BM537">
        <v>0</v>
      </c>
      <c r="BN537">
        <v>0</v>
      </c>
      <c r="BO537" t="s">
        <v>0</v>
      </c>
      <c r="BP537">
        <v>0</v>
      </c>
      <c r="BQ537">
        <v>1</v>
      </c>
      <c r="BR537">
        <v>0</v>
      </c>
      <c r="BS537">
        <v>1</v>
      </c>
      <c r="BT537">
        <v>1</v>
      </c>
      <c r="BU537">
        <v>1</v>
      </c>
      <c r="BV537">
        <v>1</v>
      </c>
      <c r="BW537">
        <v>1</v>
      </c>
      <c r="BX537">
        <v>1</v>
      </c>
      <c r="BY537" t="s">
        <v>0</v>
      </c>
      <c r="BZ537">
        <v>70</v>
      </c>
      <c r="CA537">
        <v>10</v>
      </c>
      <c r="CF537">
        <v>0</v>
      </c>
      <c r="CG537">
        <v>0</v>
      </c>
      <c r="CM537">
        <v>0</v>
      </c>
      <c r="CN537" t="s">
        <v>0</v>
      </c>
      <c r="CO537">
        <v>0</v>
      </c>
      <c r="CP537">
        <f t="shared" si="347"/>
        <v>2211.73</v>
      </c>
      <c r="CQ537">
        <f t="shared" si="348"/>
        <v>19636.11</v>
      </c>
      <c r="CR537">
        <f t="shared" si="349"/>
        <v>0</v>
      </c>
      <c r="CS537">
        <f t="shared" si="350"/>
        <v>0</v>
      </c>
      <c r="CT537">
        <f t="shared" si="351"/>
        <v>2481.21</v>
      </c>
      <c r="CU537">
        <f t="shared" si="352"/>
        <v>0</v>
      </c>
      <c r="CV537">
        <f t="shared" si="353"/>
        <v>14.45</v>
      </c>
      <c r="CW537">
        <f t="shared" si="354"/>
        <v>0</v>
      </c>
      <c r="CX537">
        <f t="shared" si="355"/>
        <v>0</v>
      </c>
      <c r="CY537">
        <f t="shared" si="356"/>
        <v>173.68400000000003</v>
      </c>
      <c r="CZ537">
        <f t="shared" si="357"/>
        <v>24.811999999999998</v>
      </c>
      <c r="DC537" t="s">
        <v>0</v>
      </c>
      <c r="DD537" t="s">
        <v>0</v>
      </c>
      <c r="DE537" t="s">
        <v>0</v>
      </c>
      <c r="DF537" t="s">
        <v>0</v>
      </c>
      <c r="DG537" t="s">
        <v>0</v>
      </c>
      <c r="DH537" t="s">
        <v>0</v>
      </c>
      <c r="DI537" t="s">
        <v>0</v>
      </c>
      <c r="DJ537" t="s">
        <v>0</v>
      </c>
      <c r="DK537" t="s">
        <v>0</v>
      </c>
      <c r="DL537" t="s">
        <v>0</v>
      </c>
      <c r="DM537" t="s">
        <v>0</v>
      </c>
      <c r="DN537">
        <v>0</v>
      </c>
      <c r="DO537">
        <v>0</v>
      </c>
      <c r="DP537">
        <v>1</v>
      </c>
      <c r="DQ537">
        <v>1</v>
      </c>
      <c r="DU537">
        <v>1003</v>
      </c>
      <c r="DV537" t="s">
        <v>61</v>
      </c>
      <c r="DW537" t="s">
        <v>61</v>
      </c>
      <c r="DX537">
        <v>100</v>
      </c>
      <c r="EE537">
        <v>30895129</v>
      </c>
      <c r="EF537">
        <v>1</v>
      </c>
      <c r="EG537" t="s">
        <v>18</v>
      </c>
      <c r="EH537">
        <v>0</v>
      </c>
      <c r="EI537" t="s">
        <v>0</v>
      </c>
      <c r="EJ537">
        <v>4</v>
      </c>
      <c r="EK537">
        <v>0</v>
      </c>
      <c r="EL537" t="s">
        <v>19</v>
      </c>
      <c r="EM537" t="s">
        <v>20</v>
      </c>
      <c r="EO537" t="s">
        <v>0</v>
      </c>
      <c r="EQ537">
        <v>0</v>
      </c>
      <c r="ER537">
        <v>22117.32</v>
      </c>
      <c r="ES537">
        <v>19636.11</v>
      </c>
      <c r="ET537">
        <v>0</v>
      </c>
      <c r="EU537">
        <v>0</v>
      </c>
      <c r="EV537">
        <v>2481.21</v>
      </c>
      <c r="EW537">
        <v>14.45</v>
      </c>
      <c r="EX537">
        <v>0</v>
      </c>
      <c r="EY537">
        <v>0</v>
      </c>
      <c r="FQ537">
        <v>0</v>
      </c>
      <c r="FR537">
        <f t="shared" si="358"/>
        <v>0</v>
      </c>
      <c r="FS537">
        <v>0</v>
      </c>
      <c r="FX537">
        <v>70</v>
      </c>
      <c r="FY537">
        <v>10</v>
      </c>
      <c r="GA537" t="s">
        <v>0</v>
      </c>
      <c r="GD537">
        <v>0</v>
      </c>
      <c r="GF537">
        <v>1299148935</v>
      </c>
      <c r="GG537">
        <v>2</v>
      </c>
      <c r="GH537">
        <v>1</v>
      </c>
      <c r="GI537">
        <v>-2</v>
      </c>
      <c r="GJ537">
        <v>0</v>
      </c>
      <c r="GK537">
        <f>ROUND(R537*(R12)/100,2)</f>
        <v>0</v>
      </c>
      <c r="GL537">
        <f t="shared" si="359"/>
        <v>0</v>
      </c>
      <c r="GM537">
        <f t="shared" si="360"/>
        <v>2410.2199999999998</v>
      </c>
      <c r="GN537">
        <f t="shared" si="361"/>
        <v>0</v>
      </c>
      <c r="GO537">
        <f t="shared" si="362"/>
        <v>0</v>
      </c>
      <c r="GP537">
        <f t="shared" si="363"/>
        <v>2410.2199999999998</v>
      </c>
      <c r="GT537">
        <v>0</v>
      </c>
      <c r="GU537">
        <v>1</v>
      </c>
      <c r="GV537">
        <v>0</v>
      </c>
      <c r="GW537">
        <v>0</v>
      </c>
      <c r="GX537">
        <f t="shared" si="364"/>
        <v>0</v>
      </c>
    </row>
    <row r="538" spans="1:206" x14ac:dyDescent="0.2">
      <c r="A538">
        <v>17</v>
      </c>
      <c r="B538">
        <v>1</v>
      </c>
      <c r="C538">
        <f>ROW(SmtRes!A298)</f>
        <v>298</v>
      </c>
      <c r="D538">
        <f>ROW(EtalonRes!A298)</f>
        <v>298</v>
      </c>
      <c r="E538" t="s">
        <v>34</v>
      </c>
      <c r="F538" t="s">
        <v>251</v>
      </c>
      <c r="G538" t="s">
        <v>252</v>
      </c>
      <c r="H538" t="s">
        <v>61</v>
      </c>
      <c r="I538">
        <f>ROUND(10/100,9)</f>
        <v>0.1</v>
      </c>
      <c r="J538">
        <v>0</v>
      </c>
      <c r="O538">
        <f t="shared" si="327"/>
        <v>1395.89</v>
      </c>
      <c r="P538">
        <f t="shared" si="328"/>
        <v>1092.8800000000001</v>
      </c>
      <c r="Q538">
        <f t="shared" si="329"/>
        <v>2.44</v>
      </c>
      <c r="R538">
        <f t="shared" si="330"/>
        <v>0.28000000000000003</v>
      </c>
      <c r="S538">
        <f t="shared" si="331"/>
        <v>300.57</v>
      </c>
      <c r="T538">
        <f t="shared" si="332"/>
        <v>0</v>
      </c>
      <c r="U538">
        <f t="shared" si="333"/>
        <v>1.452</v>
      </c>
      <c r="V538">
        <f t="shared" si="334"/>
        <v>0</v>
      </c>
      <c r="W538">
        <f t="shared" si="335"/>
        <v>0</v>
      </c>
      <c r="X538">
        <f t="shared" si="336"/>
        <v>210.4</v>
      </c>
      <c r="Y538">
        <f t="shared" si="337"/>
        <v>30.06</v>
      </c>
      <c r="AA538">
        <v>31140108</v>
      </c>
      <c r="AB538">
        <f t="shared" si="338"/>
        <v>13958.91</v>
      </c>
      <c r="AC538">
        <f t="shared" si="339"/>
        <v>10928.81</v>
      </c>
      <c r="AD538">
        <f t="shared" si="340"/>
        <v>24.36</v>
      </c>
      <c r="AE538">
        <f t="shared" si="341"/>
        <v>2.78</v>
      </c>
      <c r="AF538">
        <f t="shared" si="342"/>
        <v>3005.74</v>
      </c>
      <c r="AG538">
        <f t="shared" si="343"/>
        <v>0</v>
      </c>
      <c r="AH538">
        <f t="shared" si="344"/>
        <v>14.52</v>
      </c>
      <c r="AI538">
        <f t="shared" si="345"/>
        <v>0</v>
      </c>
      <c r="AJ538">
        <f t="shared" si="346"/>
        <v>0</v>
      </c>
      <c r="AK538">
        <v>13958.91</v>
      </c>
      <c r="AL538">
        <v>10928.81</v>
      </c>
      <c r="AM538">
        <v>24.36</v>
      </c>
      <c r="AN538">
        <v>2.78</v>
      </c>
      <c r="AO538">
        <v>3005.74</v>
      </c>
      <c r="AP538">
        <v>0</v>
      </c>
      <c r="AQ538">
        <v>14.52</v>
      </c>
      <c r="AR538">
        <v>0</v>
      </c>
      <c r="AS538">
        <v>0</v>
      </c>
      <c r="AT538">
        <v>70</v>
      </c>
      <c r="AU538">
        <v>10</v>
      </c>
      <c r="AV538">
        <v>1</v>
      </c>
      <c r="AW538">
        <v>1</v>
      </c>
      <c r="AZ538">
        <v>1</v>
      </c>
      <c r="BA538">
        <v>1</v>
      </c>
      <c r="BB538">
        <v>1</v>
      </c>
      <c r="BC538">
        <v>1</v>
      </c>
      <c r="BD538" t="s">
        <v>0</v>
      </c>
      <c r="BE538" t="s">
        <v>0</v>
      </c>
      <c r="BF538" t="s">
        <v>0</v>
      </c>
      <c r="BG538" t="s">
        <v>0</v>
      </c>
      <c r="BH538">
        <v>0</v>
      </c>
      <c r="BI538">
        <v>4</v>
      </c>
      <c r="BJ538" t="s">
        <v>253</v>
      </c>
      <c r="BM538">
        <v>0</v>
      </c>
      <c r="BN538">
        <v>0</v>
      </c>
      <c r="BO538" t="s">
        <v>0</v>
      </c>
      <c r="BP538">
        <v>0</v>
      </c>
      <c r="BQ538">
        <v>1</v>
      </c>
      <c r="BR538">
        <v>0</v>
      </c>
      <c r="BS538">
        <v>1</v>
      </c>
      <c r="BT538">
        <v>1</v>
      </c>
      <c r="BU538">
        <v>1</v>
      </c>
      <c r="BV538">
        <v>1</v>
      </c>
      <c r="BW538">
        <v>1</v>
      </c>
      <c r="BX538">
        <v>1</v>
      </c>
      <c r="BY538" t="s">
        <v>0</v>
      </c>
      <c r="BZ538">
        <v>70</v>
      </c>
      <c r="CA538">
        <v>10</v>
      </c>
      <c r="CF538">
        <v>0</v>
      </c>
      <c r="CG538">
        <v>0</v>
      </c>
      <c r="CM538">
        <v>0</v>
      </c>
      <c r="CN538" t="s">
        <v>0</v>
      </c>
      <c r="CO538">
        <v>0</v>
      </c>
      <c r="CP538">
        <f t="shared" si="347"/>
        <v>1395.89</v>
      </c>
      <c r="CQ538">
        <f t="shared" si="348"/>
        <v>10928.81</v>
      </c>
      <c r="CR538">
        <f t="shared" si="349"/>
        <v>24.36</v>
      </c>
      <c r="CS538">
        <f t="shared" si="350"/>
        <v>2.78</v>
      </c>
      <c r="CT538">
        <f t="shared" si="351"/>
        <v>3005.74</v>
      </c>
      <c r="CU538">
        <f t="shared" si="352"/>
        <v>0</v>
      </c>
      <c r="CV538">
        <f t="shared" si="353"/>
        <v>14.52</v>
      </c>
      <c r="CW538">
        <f t="shared" si="354"/>
        <v>0</v>
      </c>
      <c r="CX538">
        <f t="shared" si="355"/>
        <v>0</v>
      </c>
      <c r="CY538">
        <f t="shared" si="356"/>
        <v>210.39899999999997</v>
      </c>
      <c r="CZ538">
        <f t="shared" si="357"/>
        <v>30.056999999999999</v>
      </c>
      <c r="DC538" t="s">
        <v>0</v>
      </c>
      <c r="DD538" t="s">
        <v>0</v>
      </c>
      <c r="DE538" t="s">
        <v>0</v>
      </c>
      <c r="DF538" t="s">
        <v>0</v>
      </c>
      <c r="DG538" t="s">
        <v>0</v>
      </c>
      <c r="DH538" t="s">
        <v>0</v>
      </c>
      <c r="DI538" t="s">
        <v>0</v>
      </c>
      <c r="DJ538" t="s">
        <v>0</v>
      </c>
      <c r="DK538" t="s">
        <v>0</v>
      </c>
      <c r="DL538" t="s">
        <v>0</v>
      </c>
      <c r="DM538" t="s">
        <v>0</v>
      </c>
      <c r="DN538">
        <v>0</v>
      </c>
      <c r="DO538">
        <v>0</v>
      </c>
      <c r="DP538">
        <v>1</v>
      </c>
      <c r="DQ538">
        <v>1</v>
      </c>
      <c r="DU538">
        <v>1003</v>
      </c>
      <c r="DV538" t="s">
        <v>61</v>
      </c>
      <c r="DW538" t="s">
        <v>61</v>
      </c>
      <c r="DX538">
        <v>100</v>
      </c>
      <c r="EE538">
        <v>30895129</v>
      </c>
      <c r="EF538">
        <v>1</v>
      </c>
      <c r="EG538" t="s">
        <v>18</v>
      </c>
      <c r="EH538">
        <v>0</v>
      </c>
      <c r="EI538" t="s">
        <v>0</v>
      </c>
      <c r="EJ538">
        <v>4</v>
      </c>
      <c r="EK538">
        <v>0</v>
      </c>
      <c r="EL538" t="s">
        <v>19</v>
      </c>
      <c r="EM538" t="s">
        <v>20</v>
      </c>
      <c r="EO538" t="s">
        <v>0</v>
      </c>
      <c r="EQ538">
        <v>0</v>
      </c>
      <c r="ER538">
        <v>13958.91</v>
      </c>
      <c r="ES538">
        <v>10928.81</v>
      </c>
      <c r="ET538">
        <v>24.36</v>
      </c>
      <c r="EU538">
        <v>2.78</v>
      </c>
      <c r="EV538">
        <v>3005.74</v>
      </c>
      <c r="EW538">
        <v>14.52</v>
      </c>
      <c r="EX538">
        <v>0</v>
      </c>
      <c r="EY538">
        <v>0</v>
      </c>
      <c r="FQ538">
        <v>0</v>
      </c>
      <c r="FR538">
        <f t="shared" si="358"/>
        <v>0</v>
      </c>
      <c r="FS538">
        <v>0</v>
      </c>
      <c r="FX538">
        <v>70</v>
      </c>
      <c r="FY538">
        <v>10</v>
      </c>
      <c r="GA538" t="s">
        <v>0</v>
      </c>
      <c r="GD538">
        <v>0</v>
      </c>
      <c r="GF538">
        <v>1847709981</v>
      </c>
      <c r="GG538">
        <v>2</v>
      </c>
      <c r="GH538">
        <v>1</v>
      </c>
      <c r="GI538">
        <v>-2</v>
      </c>
      <c r="GJ538">
        <v>0</v>
      </c>
      <c r="GK538">
        <f>ROUND(R538*(R12)/100,2)</f>
        <v>0.3</v>
      </c>
      <c r="GL538">
        <f t="shared" si="359"/>
        <v>0</v>
      </c>
      <c r="GM538">
        <f t="shared" si="360"/>
        <v>1636.65</v>
      </c>
      <c r="GN538">
        <f t="shared" si="361"/>
        <v>0</v>
      </c>
      <c r="GO538">
        <f t="shared" si="362"/>
        <v>0</v>
      </c>
      <c r="GP538">
        <f t="shared" si="363"/>
        <v>1636.65</v>
      </c>
      <c r="GT538">
        <v>0</v>
      </c>
      <c r="GU538">
        <v>1</v>
      </c>
      <c r="GV538">
        <v>0</v>
      </c>
      <c r="GW538">
        <v>0</v>
      </c>
      <c r="GX538">
        <f t="shared" si="364"/>
        <v>0</v>
      </c>
    </row>
    <row r="539" spans="1:206" x14ac:dyDescent="0.2">
      <c r="A539">
        <v>17</v>
      </c>
      <c r="B539">
        <v>1</v>
      </c>
      <c r="C539">
        <f>ROW(SmtRes!A306)</f>
        <v>306</v>
      </c>
      <c r="D539">
        <f>ROW(EtalonRes!A306)</f>
        <v>306</v>
      </c>
      <c r="E539" t="s">
        <v>38</v>
      </c>
      <c r="F539" t="s">
        <v>242</v>
      </c>
      <c r="G539" t="s">
        <v>243</v>
      </c>
      <c r="H539" t="s">
        <v>28</v>
      </c>
      <c r="I539">
        <f>ROUND(20/100,9)</f>
        <v>0.2</v>
      </c>
      <c r="J539">
        <v>0</v>
      </c>
      <c r="O539">
        <f t="shared" si="327"/>
        <v>9584.7000000000007</v>
      </c>
      <c r="P539">
        <f t="shared" si="328"/>
        <v>7952.46</v>
      </c>
      <c r="Q539">
        <f t="shared" si="329"/>
        <v>3.94</v>
      </c>
      <c r="R539">
        <f t="shared" si="330"/>
        <v>1.07</v>
      </c>
      <c r="S539">
        <f t="shared" si="331"/>
        <v>1628.3</v>
      </c>
      <c r="T539">
        <f t="shared" si="332"/>
        <v>0</v>
      </c>
      <c r="U539">
        <f t="shared" si="333"/>
        <v>7.2920000000000007</v>
      </c>
      <c r="V539">
        <f t="shared" si="334"/>
        <v>0</v>
      </c>
      <c r="W539">
        <f t="shared" si="335"/>
        <v>0</v>
      </c>
      <c r="X539">
        <f t="shared" si="336"/>
        <v>1139.81</v>
      </c>
      <c r="Y539">
        <f t="shared" si="337"/>
        <v>162.83000000000001</v>
      </c>
      <c r="AA539">
        <v>31140108</v>
      </c>
      <c r="AB539">
        <f t="shared" si="338"/>
        <v>47923.53</v>
      </c>
      <c r="AC539">
        <f t="shared" si="339"/>
        <v>39762.29</v>
      </c>
      <c r="AD539">
        <f t="shared" si="340"/>
        <v>19.72</v>
      </c>
      <c r="AE539">
        <f t="shared" si="341"/>
        <v>5.36</v>
      </c>
      <c r="AF539">
        <f t="shared" si="342"/>
        <v>8141.52</v>
      </c>
      <c r="AG539">
        <f t="shared" si="343"/>
        <v>0</v>
      </c>
      <c r="AH539">
        <f t="shared" si="344"/>
        <v>36.46</v>
      </c>
      <c r="AI539">
        <f t="shared" si="345"/>
        <v>0</v>
      </c>
      <c r="AJ539">
        <f t="shared" si="346"/>
        <v>0</v>
      </c>
      <c r="AK539">
        <v>47923.53</v>
      </c>
      <c r="AL539">
        <v>39762.29</v>
      </c>
      <c r="AM539">
        <v>19.72</v>
      </c>
      <c r="AN539">
        <v>5.36</v>
      </c>
      <c r="AO539">
        <v>8141.52</v>
      </c>
      <c r="AP539">
        <v>0</v>
      </c>
      <c r="AQ539">
        <v>36.46</v>
      </c>
      <c r="AR539">
        <v>0</v>
      </c>
      <c r="AS539">
        <v>0</v>
      </c>
      <c r="AT539">
        <v>70</v>
      </c>
      <c r="AU539">
        <v>10</v>
      </c>
      <c r="AV539">
        <v>1</v>
      </c>
      <c r="AW539">
        <v>1</v>
      </c>
      <c r="AZ539">
        <v>1</v>
      </c>
      <c r="BA539">
        <v>1</v>
      </c>
      <c r="BB539">
        <v>1</v>
      </c>
      <c r="BC539">
        <v>1</v>
      </c>
      <c r="BD539" t="s">
        <v>0</v>
      </c>
      <c r="BE539" t="s">
        <v>0</v>
      </c>
      <c r="BF539" t="s">
        <v>0</v>
      </c>
      <c r="BG539" t="s">
        <v>0</v>
      </c>
      <c r="BH539">
        <v>0</v>
      </c>
      <c r="BI539">
        <v>4</v>
      </c>
      <c r="BJ539" t="s">
        <v>244</v>
      </c>
      <c r="BM539">
        <v>0</v>
      </c>
      <c r="BN539">
        <v>0</v>
      </c>
      <c r="BO539" t="s">
        <v>0</v>
      </c>
      <c r="BP539">
        <v>0</v>
      </c>
      <c r="BQ539">
        <v>1</v>
      </c>
      <c r="BR539">
        <v>0</v>
      </c>
      <c r="BS539">
        <v>1</v>
      </c>
      <c r="BT539">
        <v>1</v>
      </c>
      <c r="BU539">
        <v>1</v>
      </c>
      <c r="BV539">
        <v>1</v>
      </c>
      <c r="BW539">
        <v>1</v>
      </c>
      <c r="BX539">
        <v>1</v>
      </c>
      <c r="BY539" t="s">
        <v>0</v>
      </c>
      <c r="BZ539">
        <v>70</v>
      </c>
      <c r="CA539">
        <v>10</v>
      </c>
      <c r="CF539">
        <v>0</v>
      </c>
      <c r="CG539">
        <v>0</v>
      </c>
      <c r="CM539">
        <v>0</v>
      </c>
      <c r="CN539" t="s">
        <v>0</v>
      </c>
      <c r="CO539">
        <v>0</v>
      </c>
      <c r="CP539">
        <f t="shared" si="347"/>
        <v>9584.6999999999989</v>
      </c>
      <c r="CQ539">
        <f t="shared" si="348"/>
        <v>39762.29</v>
      </c>
      <c r="CR539">
        <f t="shared" si="349"/>
        <v>19.72</v>
      </c>
      <c r="CS539">
        <f t="shared" si="350"/>
        <v>5.36</v>
      </c>
      <c r="CT539">
        <f t="shared" si="351"/>
        <v>8141.52</v>
      </c>
      <c r="CU539">
        <f t="shared" si="352"/>
        <v>0</v>
      </c>
      <c r="CV539">
        <f t="shared" si="353"/>
        <v>36.46</v>
      </c>
      <c r="CW539">
        <f t="shared" si="354"/>
        <v>0</v>
      </c>
      <c r="CX539">
        <f t="shared" si="355"/>
        <v>0</v>
      </c>
      <c r="CY539">
        <f t="shared" si="356"/>
        <v>1139.81</v>
      </c>
      <c r="CZ539">
        <f t="shared" si="357"/>
        <v>162.83000000000001</v>
      </c>
      <c r="DC539" t="s">
        <v>0</v>
      </c>
      <c r="DD539" t="s">
        <v>0</v>
      </c>
      <c r="DE539" t="s">
        <v>0</v>
      </c>
      <c r="DF539" t="s">
        <v>0</v>
      </c>
      <c r="DG539" t="s">
        <v>0</v>
      </c>
      <c r="DH539" t="s">
        <v>0</v>
      </c>
      <c r="DI539" t="s">
        <v>0</v>
      </c>
      <c r="DJ539" t="s">
        <v>0</v>
      </c>
      <c r="DK539" t="s">
        <v>0</v>
      </c>
      <c r="DL539" t="s">
        <v>0</v>
      </c>
      <c r="DM539" t="s">
        <v>0</v>
      </c>
      <c r="DN539">
        <v>0</v>
      </c>
      <c r="DO539">
        <v>0</v>
      </c>
      <c r="DP539">
        <v>1</v>
      </c>
      <c r="DQ539">
        <v>1</v>
      </c>
      <c r="DU539">
        <v>1005</v>
      </c>
      <c r="DV539" t="s">
        <v>28</v>
      </c>
      <c r="DW539" t="s">
        <v>28</v>
      </c>
      <c r="DX539">
        <v>100</v>
      </c>
      <c r="EE539">
        <v>30895129</v>
      </c>
      <c r="EF539">
        <v>1</v>
      </c>
      <c r="EG539" t="s">
        <v>18</v>
      </c>
      <c r="EH539">
        <v>0</v>
      </c>
      <c r="EI539" t="s">
        <v>0</v>
      </c>
      <c r="EJ539">
        <v>4</v>
      </c>
      <c r="EK539">
        <v>0</v>
      </c>
      <c r="EL539" t="s">
        <v>19</v>
      </c>
      <c r="EM539" t="s">
        <v>20</v>
      </c>
      <c r="EO539" t="s">
        <v>0</v>
      </c>
      <c r="EQ539">
        <v>0</v>
      </c>
      <c r="ER539">
        <v>47923.53</v>
      </c>
      <c r="ES539">
        <v>39762.29</v>
      </c>
      <c r="ET539">
        <v>19.72</v>
      </c>
      <c r="EU539">
        <v>5.36</v>
      </c>
      <c r="EV539">
        <v>8141.52</v>
      </c>
      <c r="EW539">
        <v>36.46</v>
      </c>
      <c r="EX539">
        <v>0</v>
      </c>
      <c r="EY539">
        <v>0</v>
      </c>
      <c r="FQ539">
        <v>0</v>
      </c>
      <c r="FR539">
        <f t="shared" si="358"/>
        <v>0</v>
      </c>
      <c r="FS539">
        <v>0</v>
      </c>
      <c r="FX539">
        <v>70</v>
      </c>
      <c r="FY539">
        <v>10</v>
      </c>
      <c r="GA539" t="s">
        <v>0</v>
      </c>
      <c r="GD539">
        <v>0</v>
      </c>
      <c r="GF539">
        <v>1961790137</v>
      </c>
      <c r="GG539">
        <v>2</v>
      </c>
      <c r="GH539">
        <v>1</v>
      </c>
      <c r="GI539">
        <v>-2</v>
      </c>
      <c r="GJ539">
        <v>0</v>
      </c>
      <c r="GK539">
        <f>ROUND(R539*(R12)/100,2)</f>
        <v>1.1599999999999999</v>
      </c>
      <c r="GL539">
        <f t="shared" si="359"/>
        <v>0</v>
      </c>
      <c r="GM539">
        <f t="shared" si="360"/>
        <v>10888.5</v>
      </c>
      <c r="GN539">
        <f t="shared" si="361"/>
        <v>0</v>
      </c>
      <c r="GO539">
        <f t="shared" si="362"/>
        <v>0</v>
      </c>
      <c r="GP539">
        <f t="shared" si="363"/>
        <v>10888.5</v>
      </c>
      <c r="GT539">
        <v>0</v>
      </c>
      <c r="GU539">
        <v>1</v>
      </c>
      <c r="GV539">
        <v>0</v>
      </c>
      <c r="GW539">
        <v>0</v>
      </c>
      <c r="GX539">
        <f t="shared" si="364"/>
        <v>0</v>
      </c>
    </row>
    <row r="540" spans="1:206" x14ac:dyDescent="0.2">
      <c r="A540">
        <v>17</v>
      </c>
      <c r="B540">
        <v>1</v>
      </c>
      <c r="C540">
        <f>ROW(SmtRes!A320)</f>
        <v>320</v>
      </c>
      <c r="D540">
        <f>ROW(EtalonRes!A320)</f>
        <v>320</v>
      </c>
      <c r="E540" t="s">
        <v>42</v>
      </c>
      <c r="F540" t="s">
        <v>282</v>
      </c>
      <c r="G540" t="s">
        <v>283</v>
      </c>
      <c r="H540" t="s">
        <v>28</v>
      </c>
      <c r="I540">
        <f>ROUND(32/100,9)</f>
        <v>0.32</v>
      </c>
      <c r="J540">
        <v>0</v>
      </c>
      <c r="O540">
        <f t="shared" si="327"/>
        <v>22957.61</v>
      </c>
      <c r="P540">
        <f t="shared" si="328"/>
        <v>17228.34</v>
      </c>
      <c r="Q540">
        <f t="shared" si="329"/>
        <v>35.11</v>
      </c>
      <c r="R540">
        <f t="shared" si="330"/>
        <v>4.04</v>
      </c>
      <c r="S540">
        <f t="shared" si="331"/>
        <v>5694.16</v>
      </c>
      <c r="T540">
        <f t="shared" si="332"/>
        <v>0</v>
      </c>
      <c r="U540">
        <f t="shared" si="333"/>
        <v>29.12</v>
      </c>
      <c r="V540">
        <f t="shared" si="334"/>
        <v>0</v>
      </c>
      <c r="W540">
        <f t="shared" si="335"/>
        <v>0</v>
      </c>
      <c r="X540">
        <f t="shared" si="336"/>
        <v>3985.91</v>
      </c>
      <c r="Y540">
        <f t="shared" si="337"/>
        <v>569.41999999999996</v>
      </c>
      <c r="AA540">
        <v>31140108</v>
      </c>
      <c r="AB540">
        <f t="shared" si="338"/>
        <v>71742.55</v>
      </c>
      <c r="AC540">
        <f t="shared" si="339"/>
        <v>53838.57</v>
      </c>
      <c r="AD540">
        <f t="shared" si="340"/>
        <v>109.73</v>
      </c>
      <c r="AE540">
        <f t="shared" si="341"/>
        <v>12.63</v>
      </c>
      <c r="AF540">
        <f t="shared" si="342"/>
        <v>17794.25</v>
      </c>
      <c r="AG540">
        <f t="shared" si="343"/>
        <v>0</v>
      </c>
      <c r="AH540">
        <f t="shared" si="344"/>
        <v>91</v>
      </c>
      <c r="AI540">
        <f t="shared" si="345"/>
        <v>0</v>
      </c>
      <c r="AJ540">
        <f t="shared" si="346"/>
        <v>0</v>
      </c>
      <c r="AK540">
        <v>71742.55</v>
      </c>
      <c r="AL540">
        <v>53838.57</v>
      </c>
      <c r="AM540">
        <v>109.73</v>
      </c>
      <c r="AN540">
        <v>12.63</v>
      </c>
      <c r="AO540">
        <v>17794.25</v>
      </c>
      <c r="AP540">
        <v>0</v>
      </c>
      <c r="AQ540">
        <v>91</v>
      </c>
      <c r="AR540">
        <v>0</v>
      </c>
      <c r="AS540">
        <v>0</v>
      </c>
      <c r="AT540">
        <v>70</v>
      </c>
      <c r="AU540">
        <v>10</v>
      </c>
      <c r="AV540">
        <v>1</v>
      </c>
      <c r="AW540">
        <v>1</v>
      </c>
      <c r="AZ540">
        <v>1</v>
      </c>
      <c r="BA540">
        <v>1</v>
      </c>
      <c r="BB540">
        <v>1</v>
      </c>
      <c r="BC540">
        <v>1</v>
      </c>
      <c r="BD540" t="s">
        <v>0</v>
      </c>
      <c r="BE540" t="s">
        <v>0</v>
      </c>
      <c r="BF540" t="s">
        <v>0</v>
      </c>
      <c r="BG540" t="s">
        <v>0</v>
      </c>
      <c r="BH540">
        <v>0</v>
      </c>
      <c r="BI540">
        <v>4</v>
      </c>
      <c r="BJ540" t="s">
        <v>284</v>
      </c>
      <c r="BM540">
        <v>0</v>
      </c>
      <c r="BN540">
        <v>0</v>
      </c>
      <c r="BO540" t="s">
        <v>0</v>
      </c>
      <c r="BP540">
        <v>0</v>
      </c>
      <c r="BQ540">
        <v>1</v>
      </c>
      <c r="BR540">
        <v>0</v>
      </c>
      <c r="BS540">
        <v>1</v>
      </c>
      <c r="BT540">
        <v>1</v>
      </c>
      <c r="BU540">
        <v>1</v>
      </c>
      <c r="BV540">
        <v>1</v>
      </c>
      <c r="BW540">
        <v>1</v>
      </c>
      <c r="BX540">
        <v>1</v>
      </c>
      <c r="BY540" t="s">
        <v>0</v>
      </c>
      <c r="BZ540">
        <v>70</v>
      </c>
      <c r="CA540">
        <v>10</v>
      </c>
      <c r="CF540">
        <v>0</v>
      </c>
      <c r="CG540">
        <v>0</v>
      </c>
      <c r="CM540">
        <v>0</v>
      </c>
      <c r="CN540" t="s">
        <v>0</v>
      </c>
      <c r="CO540">
        <v>0</v>
      </c>
      <c r="CP540">
        <f t="shared" si="347"/>
        <v>22957.61</v>
      </c>
      <c r="CQ540">
        <f t="shared" si="348"/>
        <v>53838.57</v>
      </c>
      <c r="CR540">
        <f t="shared" si="349"/>
        <v>109.73</v>
      </c>
      <c r="CS540">
        <f t="shared" si="350"/>
        <v>12.63</v>
      </c>
      <c r="CT540">
        <f t="shared" si="351"/>
        <v>17794.25</v>
      </c>
      <c r="CU540">
        <f t="shared" si="352"/>
        <v>0</v>
      </c>
      <c r="CV540">
        <f t="shared" si="353"/>
        <v>91</v>
      </c>
      <c r="CW540">
        <f t="shared" si="354"/>
        <v>0</v>
      </c>
      <c r="CX540">
        <f t="shared" si="355"/>
        <v>0</v>
      </c>
      <c r="CY540">
        <f t="shared" si="356"/>
        <v>3985.9120000000003</v>
      </c>
      <c r="CZ540">
        <f t="shared" si="357"/>
        <v>569.41599999999994</v>
      </c>
      <c r="DC540" t="s">
        <v>0</v>
      </c>
      <c r="DD540" t="s">
        <v>0</v>
      </c>
      <c r="DE540" t="s">
        <v>0</v>
      </c>
      <c r="DF540" t="s">
        <v>0</v>
      </c>
      <c r="DG540" t="s">
        <v>0</v>
      </c>
      <c r="DH540" t="s">
        <v>0</v>
      </c>
      <c r="DI540" t="s">
        <v>0</v>
      </c>
      <c r="DJ540" t="s">
        <v>0</v>
      </c>
      <c r="DK540" t="s">
        <v>0</v>
      </c>
      <c r="DL540" t="s">
        <v>0</v>
      </c>
      <c r="DM540" t="s">
        <v>0</v>
      </c>
      <c r="DN540">
        <v>0</v>
      </c>
      <c r="DO540">
        <v>0</v>
      </c>
      <c r="DP540">
        <v>1</v>
      </c>
      <c r="DQ540">
        <v>1</v>
      </c>
      <c r="DU540">
        <v>1005</v>
      </c>
      <c r="DV540" t="s">
        <v>28</v>
      </c>
      <c r="DW540" t="s">
        <v>28</v>
      </c>
      <c r="DX540">
        <v>100</v>
      </c>
      <c r="EE540">
        <v>30895129</v>
      </c>
      <c r="EF540">
        <v>1</v>
      </c>
      <c r="EG540" t="s">
        <v>18</v>
      </c>
      <c r="EH540">
        <v>0</v>
      </c>
      <c r="EI540" t="s">
        <v>0</v>
      </c>
      <c r="EJ540">
        <v>4</v>
      </c>
      <c r="EK540">
        <v>0</v>
      </c>
      <c r="EL540" t="s">
        <v>19</v>
      </c>
      <c r="EM540" t="s">
        <v>20</v>
      </c>
      <c r="EO540" t="s">
        <v>0</v>
      </c>
      <c r="EQ540">
        <v>0</v>
      </c>
      <c r="ER540">
        <v>71742.55</v>
      </c>
      <c r="ES540">
        <v>53838.57</v>
      </c>
      <c r="ET540">
        <v>109.73</v>
      </c>
      <c r="EU540">
        <v>12.63</v>
      </c>
      <c r="EV540">
        <v>17794.25</v>
      </c>
      <c r="EW540">
        <v>91</v>
      </c>
      <c r="EX540">
        <v>0</v>
      </c>
      <c r="EY540">
        <v>0</v>
      </c>
      <c r="FQ540">
        <v>0</v>
      </c>
      <c r="FR540">
        <f t="shared" si="358"/>
        <v>0</v>
      </c>
      <c r="FS540">
        <v>0</v>
      </c>
      <c r="FX540">
        <v>70</v>
      </c>
      <c r="FY540">
        <v>10</v>
      </c>
      <c r="GA540" t="s">
        <v>0</v>
      </c>
      <c r="GD540">
        <v>0</v>
      </c>
      <c r="GF540">
        <v>421579223</v>
      </c>
      <c r="GG540">
        <v>2</v>
      </c>
      <c r="GH540">
        <v>1</v>
      </c>
      <c r="GI540">
        <v>-2</v>
      </c>
      <c r="GJ540">
        <v>0</v>
      </c>
      <c r="GK540">
        <f>ROUND(R540*(R12)/100,2)</f>
        <v>4.3600000000000003</v>
      </c>
      <c r="GL540">
        <f t="shared" si="359"/>
        <v>0</v>
      </c>
      <c r="GM540">
        <f t="shared" si="360"/>
        <v>27517.3</v>
      </c>
      <c r="GN540">
        <f t="shared" si="361"/>
        <v>0</v>
      </c>
      <c r="GO540">
        <f t="shared" si="362"/>
        <v>0</v>
      </c>
      <c r="GP540">
        <f t="shared" si="363"/>
        <v>27517.3</v>
      </c>
      <c r="GT540">
        <v>0</v>
      </c>
      <c r="GU540">
        <v>1</v>
      </c>
      <c r="GV540">
        <v>0</v>
      </c>
      <c r="GW540">
        <v>0</v>
      </c>
      <c r="GX540">
        <f t="shared" si="364"/>
        <v>0</v>
      </c>
    </row>
    <row r="541" spans="1:206" x14ac:dyDescent="0.2">
      <c r="A541">
        <v>17</v>
      </c>
      <c r="B541">
        <v>1</v>
      </c>
      <c r="C541">
        <f>ROW(SmtRes!A329)</f>
        <v>329</v>
      </c>
      <c r="D541">
        <f>ROW(EtalonRes!A329)</f>
        <v>329</v>
      </c>
      <c r="E541" t="s">
        <v>46</v>
      </c>
      <c r="F541" t="s">
        <v>285</v>
      </c>
      <c r="G541" t="s">
        <v>286</v>
      </c>
      <c r="H541" t="s">
        <v>61</v>
      </c>
      <c r="I541">
        <f>ROUND(15/100,9)</f>
        <v>0.15</v>
      </c>
      <c r="J541">
        <v>0</v>
      </c>
      <c r="O541">
        <f t="shared" si="327"/>
        <v>3248.44</v>
      </c>
      <c r="P541">
        <f t="shared" si="328"/>
        <v>897.74</v>
      </c>
      <c r="Q541">
        <f t="shared" si="329"/>
        <v>26.57</v>
      </c>
      <c r="R541">
        <f t="shared" si="330"/>
        <v>10.97</v>
      </c>
      <c r="S541">
        <f t="shared" si="331"/>
        <v>2324.13</v>
      </c>
      <c r="T541">
        <f t="shared" si="332"/>
        <v>0</v>
      </c>
      <c r="U541">
        <f t="shared" si="333"/>
        <v>10.118999999999998</v>
      </c>
      <c r="V541">
        <f t="shared" si="334"/>
        <v>0</v>
      </c>
      <c r="W541">
        <f t="shared" si="335"/>
        <v>0</v>
      </c>
      <c r="X541">
        <f t="shared" si="336"/>
        <v>1626.89</v>
      </c>
      <c r="Y541">
        <f t="shared" si="337"/>
        <v>232.41</v>
      </c>
      <c r="AA541">
        <v>31140108</v>
      </c>
      <c r="AB541">
        <f t="shared" si="338"/>
        <v>21656.26</v>
      </c>
      <c r="AC541">
        <f t="shared" si="339"/>
        <v>5984.92</v>
      </c>
      <c r="AD541">
        <f t="shared" si="340"/>
        <v>177.13</v>
      </c>
      <c r="AE541">
        <f t="shared" si="341"/>
        <v>73.13</v>
      </c>
      <c r="AF541">
        <f t="shared" si="342"/>
        <v>15494.21</v>
      </c>
      <c r="AG541">
        <f t="shared" si="343"/>
        <v>0</v>
      </c>
      <c r="AH541">
        <f t="shared" si="344"/>
        <v>67.459999999999994</v>
      </c>
      <c r="AI541">
        <f t="shared" si="345"/>
        <v>0</v>
      </c>
      <c r="AJ541">
        <f t="shared" si="346"/>
        <v>0</v>
      </c>
      <c r="AK541">
        <v>21656.26</v>
      </c>
      <c r="AL541">
        <v>5984.92</v>
      </c>
      <c r="AM541">
        <v>177.13</v>
      </c>
      <c r="AN541">
        <v>73.13</v>
      </c>
      <c r="AO541">
        <v>15494.21</v>
      </c>
      <c r="AP541">
        <v>0</v>
      </c>
      <c r="AQ541">
        <v>67.459999999999994</v>
      </c>
      <c r="AR541">
        <v>0</v>
      </c>
      <c r="AS541">
        <v>0</v>
      </c>
      <c r="AT541">
        <v>70</v>
      </c>
      <c r="AU541">
        <v>10</v>
      </c>
      <c r="AV541">
        <v>1</v>
      </c>
      <c r="AW541">
        <v>1</v>
      </c>
      <c r="AZ541">
        <v>1</v>
      </c>
      <c r="BA541">
        <v>1</v>
      </c>
      <c r="BB541">
        <v>1</v>
      </c>
      <c r="BC541">
        <v>1</v>
      </c>
      <c r="BD541" t="s">
        <v>0</v>
      </c>
      <c r="BE541" t="s">
        <v>0</v>
      </c>
      <c r="BF541" t="s">
        <v>0</v>
      </c>
      <c r="BG541" t="s">
        <v>0</v>
      </c>
      <c r="BH541">
        <v>0</v>
      </c>
      <c r="BI541">
        <v>4</v>
      </c>
      <c r="BJ541" t="s">
        <v>287</v>
      </c>
      <c r="BM541">
        <v>0</v>
      </c>
      <c r="BN541">
        <v>0</v>
      </c>
      <c r="BO541" t="s">
        <v>0</v>
      </c>
      <c r="BP541">
        <v>0</v>
      </c>
      <c r="BQ541">
        <v>1</v>
      </c>
      <c r="BR541">
        <v>0</v>
      </c>
      <c r="BS541">
        <v>1</v>
      </c>
      <c r="BT541">
        <v>1</v>
      </c>
      <c r="BU541">
        <v>1</v>
      </c>
      <c r="BV541">
        <v>1</v>
      </c>
      <c r="BW541">
        <v>1</v>
      </c>
      <c r="BX541">
        <v>1</v>
      </c>
      <c r="BY541" t="s">
        <v>0</v>
      </c>
      <c r="BZ541">
        <v>70</v>
      </c>
      <c r="CA541">
        <v>10</v>
      </c>
      <c r="CF541">
        <v>0</v>
      </c>
      <c r="CG541">
        <v>0</v>
      </c>
      <c r="CM541">
        <v>0</v>
      </c>
      <c r="CN541" t="s">
        <v>0</v>
      </c>
      <c r="CO541">
        <v>0</v>
      </c>
      <c r="CP541">
        <f t="shared" si="347"/>
        <v>3248.44</v>
      </c>
      <c r="CQ541">
        <f t="shared" si="348"/>
        <v>5984.92</v>
      </c>
      <c r="CR541">
        <f t="shared" si="349"/>
        <v>177.13</v>
      </c>
      <c r="CS541">
        <f t="shared" si="350"/>
        <v>73.13</v>
      </c>
      <c r="CT541">
        <f t="shared" si="351"/>
        <v>15494.21</v>
      </c>
      <c r="CU541">
        <f t="shared" si="352"/>
        <v>0</v>
      </c>
      <c r="CV541">
        <f t="shared" si="353"/>
        <v>67.459999999999994</v>
      </c>
      <c r="CW541">
        <f t="shared" si="354"/>
        <v>0</v>
      </c>
      <c r="CX541">
        <f t="shared" si="355"/>
        <v>0</v>
      </c>
      <c r="CY541">
        <f t="shared" si="356"/>
        <v>1626.8910000000001</v>
      </c>
      <c r="CZ541">
        <f t="shared" si="357"/>
        <v>232.41300000000004</v>
      </c>
      <c r="DC541" t="s">
        <v>0</v>
      </c>
      <c r="DD541" t="s">
        <v>0</v>
      </c>
      <c r="DE541" t="s">
        <v>0</v>
      </c>
      <c r="DF541" t="s">
        <v>0</v>
      </c>
      <c r="DG541" t="s">
        <v>0</v>
      </c>
      <c r="DH541" t="s">
        <v>0</v>
      </c>
      <c r="DI541" t="s">
        <v>0</v>
      </c>
      <c r="DJ541" t="s">
        <v>0</v>
      </c>
      <c r="DK541" t="s">
        <v>0</v>
      </c>
      <c r="DL541" t="s">
        <v>0</v>
      </c>
      <c r="DM541" t="s">
        <v>0</v>
      </c>
      <c r="DN541">
        <v>0</v>
      </c>
      <c r="DO541">
        <v>0</v>
      </c>
      <c r="DP541">
        <v>1</v>
      </c>
      <c r="DQ541">
        <v>1</v>
      </c>
      <c r="DU541">
        <v>1003</v>
      </c>
      <c r="DV541" t="s">
        <v>61</v>
      </c>
      <c r="DW541" t="s">
        <v>61</v>
      </c>
      <c r="DX541">
        <v>100</v>
      </c>
      <c r="EE541">
        <v>30895129</v>
      </c>
      <c r="EF541">
        <v>1</v>
      </c>
      <c r="EG541" t="s">
        <v>18</v>
      </c>
      <c r="EH541">
        <v>0</v>
      </c>
      <c r="EI541" t="s">
        <v>0</v>
      </c>
      <c r="EJ541">
        <v>4</v>
      </c>
      <c r="EK541">
        <v>0</v>
      </c>
      <c r="EL541" t="s">
        <v>19</v>
      </c>
      <c r="EM541" t="s">
        <v>20</v>
      </c>
      <c r="EO541" t="s">
        <v>0</v>
      </c>
      <c r="EQ541">
        <v>0</v>
      </c>
      <c r="ER541">
        <v>21656.26</v>
      </c>
      <c r="ES541">
        <v>5984.92</v>
      </c>
      <c r="ET541">
        <v>177.13</v>
      </c>
      <c r="EU541">
        <v>73.13</v>
      </c>
      <c r="EV541">
        <v>15494.21</v>
      </c>
      <c r="EW541">
        <v>67.459999999999994</v>
      </c>
      <c r="EX541">
        <v>0</v>
      </c>
      <c r="EY541">
        <v>0</v>
      </c>
      <c r="FQ541">
        <v>0</v>
      </c>
      <c r="FR541">
        <f t="shared" si="358"/>
        <v>0</v>
      </c>
      <c r="FS541">
        <v>0</v>
      </c>
      <c r="FX541">
        <v>70</v>
      </c>
      <c r="FY541">
        <v>10</v>
      </c>
      <c r="GA541" t="s">
        <v>0</v>
      </c>
      <c r="GD541">
        <v>0</v>
      </c>
      <c r="GF541">
        <v>-400735544</v>
      </c>
      <c r="GG541">
        <v>2</v>
      </c>
      <c r="GH541">
        <v>1</v>
      </c>
      <c r="GI541">
        <v>-2</v>
      </c>
      <c r="GJ541">
        <v>0</v>
      </c>
      <c r="GK541">
        <f>ROUND(R541*(R12)/100,2)</f>
        <v>11.85</v>
      </c>
      <c r="GL541">
        <f t="shared" si="359"/>
        <v>0</v>
      </c>
      <c r="GM541">
        <f t="shared" si="360"/>
        <v>5119.59</v>
      </c>
      <c r="GN541">
        <f t="shared" si="361"/>
        <v>0</v>
      </c>
      <c r="GO541">
        <f t="shared" si="362"/>
        <v>0</v>
      </c>
      <c r="GP541">
        <f t="shared" si="363"/>
        <v>5119.59</v>
      </c>
      <c r="GT541">
        <v>0</v>
      </c>
      <c r="GU541">
        <v>1</v>
      </c>
      <c r="GV541">
        <v>0</v>
      </c>
      <c r="GW541">
        <v>0</v>
      </c>
      <c r="GX541">
        <f t="shared" si="364"/>
        <v>0</v>
      </c>
    </row>
    <row r="542" spans="1:206" x14ac:dyDescent="0.2">
      <c r="A542">
        <v>17</v>
      </c>
      <c r="B542">
        <v>1</v>
      </c>
      <c r="C542">
        <f>ROW(SmtRes!A338)</f>
        <v>338</v>
      </c>
      <c r="D542">
        <f>ROW(EtalonRes!A337)</f>
        <v>337</v>
      </c>
      <c r="E542" t="s">
        <v>50</v>
      </c>
      <c r="F542" t="s">
        <v>64</v>
      </c>
      <c r="G542" t="s">
        <v>65</v>
      </c>
      <c r="H542" t="s">
        <v>61</v>
      </c>
      <c r="I542">
        <f>ROUND(15/100,9)</f>
        <v>0.15</v>
      </c>
      <c r="J542">
        <v>0</v>
      </c>
      <c r="O542">
        <f t="shared" si="327"/>
        <v>853.15</v>
      </c>
      <c r="P542">
        <f t="shared" si="328"/>
        <v>743.42</v>
      </c>
      <c r="Q542">
        <f t="shared" si="329"/>
        <v>0</v>
      </c>
      <c r="R542">
        <f t="shared" si="330"/>
        <v>0</v>
      </c>
      <c r="S542">
        <f t="shared" si="331"/>
        <v>109.73</v>
      </c>
      <c r="T542">
        <f t="shared" si="332"/>
        <v>0</v>
      </c>
      <c r="U542">
        <f t="shared" si="333"/>
        <v>0.53249999999999997</v>
      </c>
      <c r="V542">
        <f t="shared" si="334"/>
        <v>0</v>
      </c>
      <c r="W542">
        <f t="shared" si="335"/>
        <v>0</v>
      </c>
      <c r="X542">
        <f t="shared" si="336"/>
        <v>76.81</v>
      </c>
      <c r="Y542">
        <f t="shared" si="337"/>
        <v>10.97</v>
      </c>
      <c r="AA542">
        <v>31140108</v>
      </c>
      <c r="AB542">
        <f t="shared" si="338"/>
        <v>5687.65</v>
      </c>
      <c r="AC542">
        <f t="shared" si="339"/>
        <v>4956.1000000000004</v>
      </c>
      <c r="AD542">
        <f t="shared" si="340"/>
        <v>0</v>
      </c>
      <c r="AE542">
        <f t="shared" si="341"/>
        <v>0</v>
      </c>
      <c r="AF542">
        <f t="shared" si="342"/>
        <v>731.55</v>
      </c>
      <c r="AG542">
        <f t="shared" si="343"/>
        <v>0</v>
      </c>
      <c r="AH542">
        <f t="shared" si="344"/>
        <v>3.55</v>
      </c>
      <c r="AI542">
        <f t="shared" si="345"/>
        <v>0</v>
      </c>
      <c r="AJ542">
        <f t="shared" si="346"/>
        <v>0</v>
      </c>
      <c r="AK542">
        <v>5687.65</v>
      </c>
      <c r="AL542">
        <v>4956.1000000000004</v>
      </c>
      <c r="AM542">
        <v>0</v>
      </c>
      <c r="AN542">
        <v>0</v>
      </c>
      <c r="AO542">
        <v>731.55</v>
      </c>
      <c r="AP542">
        <v>0</v>
      </c>
      <c r="AQ542">
        <v>3.55</v>
      </c>
      <c r="AR542">
        <v>0</v>
      </c>
      <c r="AS542">
        <v>0</v>
      </c>
      <c r="AT542">
        <v>70</v>
      </c>
      <c r="AU542">
        <v>10</v>
      </c>
      <c r="AV542">
        <v>1</v>
      </c>
      <c r="AW542">
        <v>1</v>
      </c>
      <c r="AZ542">
        <v>1</v>
      </c>
      <c r="BA542">
        <v>1</v>
      </c>
      <c r="BB542">
        <v>1</v>
      </c>
      <c r="BC542">
        <v>1</v>
      </c>
      <c r="BD542" t="s">
        <v>0</v>
      </c>
      <c r="BE542" t="s">
        <v>0</v>
      </c>
      <c r="BF542" t="s">
        <v>0</v>
      </c>
      <c r="BG542" t="s">
        <v>0</v>
      </c>
      <c r="BH542">
        <v>0</v>
      </c>
      <c r="BI542">
        <v>4</v>
      </c>
      <c r="BJ542" t="s">
        <v>66</v>
      </c>
      <c r="BM542">
        <v>0</v>
      </c>
      <c r="BN542">
        <v>0</v>
      </c>
      <c r="BO542" t="s">
        <v>0</v>
      </c>
      <c r="BP542">
        <v>0</v>
      </c>
      <c r="BQ542">
        <v>1</v>
      </c>
      <c r="BR542">
        <v>0</v>
      </c>
      <c r="BS542">
        <v>1</v>
      </c>
      <c r="BT542">
        <v>1</v>
      </c>
      <c r="BU542">
        <v>1</v>
      </c>
      <c r="BV542">
        <v>1</v>
      </c>
      <c r="BW542">
        <v>1</v>
      </c>
      <c r="BX542">
        <v>1</v>
      </c>
      <c r="BY542" t="s">
        <v>0</v>
      </c>
      <c r="BZ542">
        <v>70</v>
      </c>
      <c r="CA542">
        <v>10</v>
      </c>
      <c r="CF542">
        <v>0</v>
      </c>
      <c r="CG542">
        <v>0</v>
      </c>
      <c r="CM542">
        <v>0</v>
      </c>
      <c r="CN542" t="s">
        <v>0</v>
      </c>
      <c r="CO542">
        <v>0</v>
      </c>
      <c r="CP542">
        <f t="shared" si="347"/>
        <v>853.15</v>
      </c>
      <c r="CQ542">
        <f t="shared" si="348"/>
        <v>4956.1000000000004</v>
      </c>
      <c r="CR542">
        <f t="shared" si="349"/>
        <v>0</v>
      </c>
      <c r="CS542">
        <f t="shared" si="350"/>
        <v>0</v>
      </c>
      <c r="CT542">
        <f t="shared" si="351"/>
        <v>731.55</v>
      </c>
      <c r="CU542">
        <f t="shared" si="352"/>
        <v>0</v>
      </c>
      <c r="CV542">
        <f t="shared" si="353"/>
        <v>3.55</v>
      </c>
      <c r="CW542">
        <f t="shared" si="354"/>
        <v>0</v>
      </c>
      <c r="CX542">
        <f t="shared" si="355"/>
        <v>0</v>
      </c>
      <c r="CY542">
        <f t="shared" si="356"/>
        <v>76.811000000000007</v>
      </c>
      <c r="CZ542">
        <f t="shared" si="357"/>
        <v>10.972999999999999</v>
      </c>
      <c r="DC542" t="s">
        <v>0</v>
      </c>
      <c r="DD542" t="s">
        <v>0</v>
      </c>
      <c r="DE542" t="s">
        <v>0</v>
      </c>
      <c r="DF542" t="s">
        <v>0</v>
      </c>
      <c r="DG542" t="s">
        <v>0</v>
      </c>
      <c r="DH542" t="s">
        <v>0</v>
      </c>
      <c r="DI542" t="s">
        <v>0</v>
      </c>
      <c r="DJ542" t="s">
        <v>0</v>
      </c>
      <c r="DK542" t="s">
        <v>0</v>
      </c>
      <c r="DL542" t="s">
        <v>0</v>
      </c>
      <c r="DM542" t="s">
        <v>0</v>
      </c>
      <c r="DN542">
        <v>0</v>
      </c>
      <c r="DO542">
        <v>0</v>
      </c>
      <c r="DP542">
        <v>1</v>
      </c>
      <c r="DQ542">
        <v>1</v>
      </c>
      <c r="DU542">
        <v>1003</v>
      </c>
      <c r="DV542" t="s">
        <v>61</v>
      </c>
      <c r="DW542" t="s">
        <v>61</v>
      </c>
      <c r="DX542">
        <v>100</v>
      </c>
      <c r="EE542">
        <v>30895129</v>
      </c>
      <c r="EF542">
        <v>1</v>
      </c>
      <c r="EG542" t="s">
        <v>18</v>
      </c>
      <c r="EH542">
        <v>0</v>
      </c>
      <c r="EI542" t="s">
        <v>0</v>
      </c>
      <c r="EJ542">
        <v>4</v>
      </c>
      <c r="EK542">
        <v>0</v>
      </c>
      <c r="EL542" t="s">
        <v>19</v>
      </c>
      <c r="EM542" t="s">
        <v>20</v>
      </c>
      <c r="EO542" t="s">
        <v>0</v>
      </c>
      <c r="EQ542">
        <v>0</v>
      </c>
      <c r="ER542">
        <v>5687.65</v>
      </c>
      <c r="ES542">
        <v>4956.1000000000004</v>
      </c>
      <c r="ET542">
        <v>0</v>
      </c>
      <c r="EU542">
        <v>0</v>
      </c>
      <c r="EV542">
        <v>731.55</v>
      </c>
      <c r="EW542">
        <v>3.55</v>
      </c>
      <c r="EX542">
        <v>0</v>
      </c>
      <c r="EY542">
        <v>0</v>
      </c>
      <c r="FQ542">
        <v>0</v>
      </c>
      <c r="FR542">
        <f t="shared" si="358"/>
        <v>0</v>
      </c>
      <c r="FS542">
        <v>0</v>
      </c>
      <c r="FX542">
        <v>70</v>
      </c>
      <c r="FY542">
        <v>10</v>
      </c>
      <c r="GA542" t="s">
        <v>0</v>
      </c>
      <c r="GD542">
        <v>0</v>
      </c>
      <c r="GF542">
        <v>1444151645</v>
      </c>
      <c r="GG542">
        <v>2</v>
      </c>
      <c r="GH542">
        <v>1</v>
      </c>
      <c r="GI542">
        <v>-2</v>
      </c>
      <c r="GJ542">
        <v>0</v>
      </c>
      <c r="GK542">
        <f>ROUND(R542*(R12)/100,2)</f>
        <v>0</v>
      </c>
      <c r="GL542">
        <f t="shared" si="359"/>
        <v>0</v>
      </c>
      <c r="GM542">
        <f t="shared" si="360"/>
        <v>940.93000000000006</v>
      </c>
      <c r="GN542">
        <f t="shared" si="361"/>
        <v>0</v>
      </c>
      <c r="GO542">
        <f t="shared" si="362"/>
        <v>0</v>
      </c>
      <c r="GP542">
        <f t="shared" si="363"/>
        <v>940.93</v>
      </c>
      <c r="GT542">
        <v>0</v>
      </c>
      <c r="GU542">
        <v>1</v>
      </c>
      <c r="GV542">
        <v>0</v>
      </c>
      <c r="GW542">
        <v>0</v>
      </c>
      <c r="GX542">
        <f t="shared" si="364"/>
        <v>0</v>
      </c>
    </row>
    <row r="543" spans="1:206" x14ac:dyDescent="0.2">
      <c r="A543">
        <v>18</v>
      </c>
      <c r="B543">
        <v>1</v>
      </c>
      <c r="C543">
        <v>337</v>
      </c>
      <c r="E543" t="s">
        <v>288</v>
      </c>
      <c r="F543" t="s">
        <v>68</v>
      </c>
      <c r="G543" t="s">
        <v>69</v>
      </c>
      <c r="H543" t="s">
        <v>70</v>
      </c>
      <c r="I543">
        <f>I542*J543</f>
        <v>-1.545E-2</v>
      </c>
      <c r="J543">
        <v>-0.10300000000000001</v>
      </c>
      <c r="O543">
        <f t="shared" si="327"/>
        <v>-715.45</v>
      </c>
      <c r="P543">
        <f t="shared" si="328"/>
        <v>-715.45</v>
      </c>
      <c r="Q543">
        <f t="shared" si="329"/>
        <v>0</v>
      </c>
      <c r="R543">
        <f t="shared" si="330"/>
        <v>0</v>
      </c>
      <c r="S543">
        <f t="shared" si="331"/>
        <v>0</v>
      </c>
      <c r="T543">
        <f t="shared" si="332"/>
        <v>0</v>
      </c>
      <c r="U543">
        <f t="shared" si="333"/>
        <v>0</v>
      </c>
      <c r="V543">
        <f t="shared" si="334"/>
        <v>0</v>
      </c>
      <c r="W543">
        <f t="shared" si="335"/>
        <v>0</v>
      </c>
      <c r="X543">
        <f t="shared" si="336"/>
        <v>0</v>
      </c>
      <c r="Y543">
        <f t="shared" si="337"/>
        <v>0</v>
      </c>
      <c r="AA543">
        <v>31140108</v>
      </c>
      <c r="AB543">
        <f t="shared" si="338"/>
        <v>46307.35</v>
      </c>
      <c r="AC543">
        <f t="shared" si="339"/>
        <v>46307.35</v>
      </c>
      <c r="AD543">
        <f t="shared" si="340"/>
        <v>0</v>
      </c>
      <c r="AE543">
        <f t="shared" si="341"/>
        <v>0</v>
      </c>
      <c r="AF543">
        <f t="shared" si="342"/>
        <v>0</v>
      </c>
      <c r="AG543">
        <f t="shared" si="343"/>
        <v>0</v>
      </c>
      <c r="AH543">
        <f t="shared" si="344"/>
        <v>0</v>
      </c>
      <c r="AI543">
        <f t="shared" si="345"/>
        <v>0</v>
      </c>
      <c r="AJ543">
        <f t="shared" si="346"/>
        <v>0</v>
      </c>
      <c r="AK543">
        <v>46307.35</v>
      </c>
      <c r="AL543">
        <v>46307.35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70</v>
      </c>
      <c r="AU543">
        <v>10</v>
      </c>
      <c r="AV543">
        <v>1</v>
      </c>
      <c r="AW543">
        <v>1</v>
      </c>
      <c r="AZ543">
        <v>1</v>
      </c>
      <c r="BA543">
        <v>1</v>
      </c>
      <c r="BB543">
        <v>1</v>
      </c>
      <c r="BC543">
        <v>1</v>
      </c>
      <c r="BD543" t="s">
        <v>0</v>
      </c>
      <c r="BE543" t="s">
        <v>0</v>
      </c>
      <c r="BF543" t="s">
        <v>0</v>
      </c>
      <c r="BG543" t="s">
        <v>0</v>
      </c>
      <c r="BH543">
        <v>3</v>
      </c>
      <c r="BI543">
        <v>4</v>
      </c>
      <c r="BJ543" t="s">
        <v>71</v>
      </c>
      <c r="BM543">
        <v>0</v>
      </c>
      <c r="BN543">
        <v>0</v>
      </c>
      <c r="BO543" t="s">
        <v>0</v>
      </c>
      <c r="BP543">
        <v>0</v>
      </c>
      <c r="BQ543">
        <v>1</v>
      </c>
      <c r="BR543">
        <v>1</v>
      </c>
      <c r="BS543">
        <v>1</v>
      </c>
      <c r="BT543">
        <v>1</v>
      </c>
      <c r="BU543">
        <v>1</v>
      </c>
      <c r="BV543">
        <v>1</v>
      </c>
      <c r="BW543">
        <v>1</v>
      </c>
      <c r="BX543">
        <v>1</v>
      </c>
      <c r="BY543" t="s">
        <v>0</v>
      </c>
      <c r="BZ543">
        <v>70</v>
      </c>
      <c r="CA543">
        <v>10</v>
      </c>
      <c r="CF543">
        <v>0</v>
      </c>
      <c r="CG543">
        <v>0</v>
      </c>
      <c r="CM543">
        <v>0</v>
      </c>
      <c r="CN543" t="s">
        <v>0</v>
      </c>
      <c r="CO543">
        <v>0</v>
      </c>
      <c r="CP543">
        <f t="shared" si="347"/>
        <v>-715.45</v>
      </c>
      <c r="CQ543">
        <f t="shared" si="348"/>
        <v>46307.35</v>
      </c>
      <c r="CR543">
        <f t="shared" si="349"/>
        <v>0</v>
      </c>
      <c r="CS543">
        <f t="shared" si="350"/>
        <v>0</v>
      </c>
      <c r="CT543">
        <f t="shared" si="351"/>
        <v>0</v>
      </c>
      <c r="CU543">
        <f t="shared" si="352"/>
        <v>0</v>
      </c>
      <c r="CV543">
        <f t="shared" si="353"/>
        <v>0</v>
      </c>
      <c r="CW543">
        <f t="shared" si="354"/>
        <v>0</v>
      </c>
      <c r="CX543">
        <f t="shared" si="355"/>
        <v>0</v>
      </c>
      <c r="CY543">
        <f t="shared" si="356"/>
        <v>0</v>
      </c>
      <c r="CZ543">
        <f t="shared" si="357"/>
        <v>0</v>
      </c>
      <c r="DC543" t="s">
        <v>0</v>
      </c>
      <c r="DD543" t="s">
        <v>0</v>
      </c>
      <c r="DE543" t="s">
        <v>0</v>
      </c>
      <c r="DF543" t="s">
        <v>0</v>
      </c>
      <c r="DG543" t="s">
        <v>0</v>
      </c>
      <c r="DH543" t="s">
        <v>0</v>
      </c>
      <c r="DI543" t="s">
        <v>0</v>
      </c>
      <c r="DJ543" t="s">
        <v>0</v>
      </c>
      <c r="DK543" t="s">
        <v>0</v>
      </c>
      <c r="DL543" t="s">
        <v>0</v>
      </c>
      <c r="DM543" t="s">
        <v>0</v>
      </c>
      <c r="DN543">
        <v>0</v>
      </c>
      <c r="DO543">
        <v>0</v>
      </c>
      <c r="DP543">
        <v>1</v>
      </c>
      <c r="DQ543">
        <v>1</v>
      </c>
      <c r="DU543">
        <v>1003</v>
      </c>
      <c r="DV543" t="s">
        <v>70</v>
      </c>
      <c r="DW543" t="s">
        <v>70</v>
      </c>
      <c r="DX543">
        <v>1000</v>
      </c>
      <c r="EE543">
        <v>30895129</v>
      </c>
      <c r="EF543">
        <v>1</v>
      </c>
      <c r="EG543" t="s">
        <v>18</v>
      </c>
      <c r="EH543">
        <v>0</v>
      </c>
      <c r="EI543" t="s">
        <v>0</v>
      </c>
      <c r="EJ543">
        <v>4</v>
      </c>
      <c r="EK543">
        <v>0</v>
      </c>
      <c r="EL543" t="s">
        <v>19</v>
      </c>
      <c r="EM543" t="s">
        <v>20</v>
      </c>
      <c r="EO543" t="s">
        <v>0</v>
      </c>
      <c r="EQ543">
        <v>0</v>
      </c>
      <c r="ER543">
        <v>46307.35</v>
      </c>
      <c r="ES543">
        <v>46307.35</v>
      </c>
      <c r="ET543">
        <v>0</v>
      </c>
      <c r="EU543">
        <v>0</v>
      </c>
      <c r="EV543">
        <v>0</v>
      </c>
      <c r="EW543">
        <v>0</v>
      </c>
      <c r="EX543">
        <v>0</v>
      </c>
      <c r="FQ543">
        <v>0</v>
      </c>
      <c r="FR543">
        <f t="shared" si="358"/>
        <v>0</v>
      </c>
      <c r="FS543">
        <v>0</v>
      </c>
      <c r="FX543">
        <v>70</v>
      </c>
      <c r="FY543">
        <v>10</v>
      </c>
      <c r="GA543" t="s">
        <v>0</v>
      </c>
      <c r="GD543">
        <v>0</v>
      </c>
      <c r="GF543">
        <v>-849538741</v>
      </c>
      <c r="GG543">
        <v>2</v>
      </c>
      <c r="GH543">
        <v>1</v>
      </c>
      <c r="GI543">
        <v>-2</v>
      </c>
      <c r="GJ543">
        <v>0</v>
      </c>
      <c r="GK543">
        <f>ROUND(R543*(R12)/100,2)</f>
        <v>0</v>
      </c>
      <c r="GL543">
        <f t="shared" si="359"/>
        <v>0</v>
      </c>
      <c r="GM543">
        <f t="shared" si="360"/>
        <v>-715.45</v>
      </c>
      <c r="GN543">
        <f t="shared" si="361"/>
        <v>0</v>
      </c>
      <c r="GO543">
        <f t="shared" si="362"/>
        <v>0</v>
      </c>
      <c r="GP543">
        <f t="shared" si="363"/>
        <v>-715.45</v>
      </c>
      <c r="GT543">
        <v>0</v>
      </c>
      <c r="GU543">
        <v>1</v>
      </c>
      <c r="GV543">
        <v>0</v>
      </c>
      <c r="GW543">
        <v>0</v>
      </c>
      <c r="GX543">
        <f t="shared" si="364"/>
        <v>0</v>
      </c>
    </row>
    <row r="544" spans="1:206" x14ac:dyDescent="0.2">
      <c r="A544">
        <v>18</v>
      </c>
      <c r="B544">
        <v>1</v>
      </c>
      <c r="C544">
        <v>338</v>
      </c>
      <c r="E544" t="s">
        <v>289</v>
      </c>
      <c r="F544" t="s">
        <v>290</v>
      </c>
      <c r="G544" t="s">
        <v>291</v>
      </c>
      <c r="H544" t="s">
        <v>70</v>
      </c>
      <c r="I544">
        <f>I542*J544</f>
        <v>1.545E-2</v>
      </c>
      <c r="J544">
        <v>0.10300000000000001</v>
      </c>
      <c r="O544">
        <f t="shared" si="327"/>
        <v>931.17</v>
      </c>
      <c r="P544">
        <f t="shared" si="328"/>
        <v>931.17</v>
      </c>
      <c r="Q544">
        <f t="shared" si="329"/>
        <v>0</v>
      </c>
      <c r="R544">
        <f t="shared" si="330"/>
        <v>0</v>
      </c>
      <c r="S544">
        <f t="shared" si="331"/>
        <v>0</v>
      </c>
      <c r="T544">
        <f t="shared" si="332"/>
        <v>0</v>
      </c>
      <c r="U544">
        <f t="shared" si="333"/>
        <v>0</v>
      </c>
      <c r="V544">
        <f t="shared" si="334"/>
        <v>0</v>
      </c>
      <c r="W544">
        <f t="shared" si="335"/>
        <v>0</v>
      </c>
      <c r="X544">
        <f t="shared" si="336"/>
        <v>0</v>
      </c>
      <c r="Y544">
        <f t="shared" si="337"/>
        <v>0</v>
      </c>
      <c r="AA544">
        <v>31140108</v>
      </c>
      <c r="AB544">
        <f t="shared" si="338"/>
        <v>60269.89</v>
      </c>
      <c r="AC544">
        <f t="shared" si="339"/>
        <v>60269.89</v>
      </c>
      <c r="AD544">
        <f t="shared" si="340"/>
        <v>0</v>
      </c>
      <c r="AE544">
        <f t="shared" si="341"/>
        <v>0</v>
      </c>
      <c r="AF544">
        <f t="shared" si="342"/>
        <v>0</v>
      </c>
      <c r="AG544">
        <f t="shared" si="343"/>
        <v>0</v>
      </c>
      <c r="AH544">
        <f t="shared" si="344"/>
        <v>0</v>
      </c>
      <c r="AI544">
        <f t="shared" si="345"/>
        <v>0</v>
      </c>
      <c r="AJ544">
        <f t="shared" si="346"/>
        <v>0</v>
      </c>
      <c r="AK544">
        <v>60269.89</v>
      </c>
      <c r="AL544">
        <v>60269.89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70</v>
      </c>
      <c r="AU544">
        <v>10</v>
      </c>
      <c r="AV544">
        <v>1</v>
      </c>
      <c r="AW544">
        <v>1</v>
      </c>
      <c r="AZ544">
        <v>1</v>
      </c>
      <c r="BA544">
        <v>1</v>
      </c>
      <c r="BB544">
        <v>1</v>
      </c>
      <c r="BC544">
        <v>1</v>
      </c>
      <c r="BD544" t="s">
        <v>0</v>
      </c>
      <c r="BE544" t="s">
        <v>0</v>
      </c>
      <c r="BF544" t="s">
        <v>0</v>
      </c>
      <c r="BG544" t="s">
        <v>0</v>
      </c>
      <c r="BH544">
        <v>3</v>
      </c>
      <c r="BI544">
        <v>4</v>
      </c>
      <c r="BJ544" t="s">
        <v>292</v>
      </c>
      <c r="BM544">
        <v>0</v>
      </c>
      <c r="BN544">
        <v>0</v>
      </c>
      <c r="BO544" t="s">
        <v>0</v>
      </c>
      <c r="BP544">
        <v>0</v>
      </c>
      <c r="BQ544">
        <v>1</v>
      </c>
      <c r="BR544">
        <v>0</v>
      </c>
      <c r="BS544">
        <v>1</v>
      </c>
      <c r="BT544">
        <v>1</v>
      </c>
      <c r="BU544">
        <v>1</v>
      </c>
      <c r="BV544">
        <v>1</v>
      </c>
      <c r="BW544">
        <v>1</v>
      </c>
      <c r="BX544">
        <v>1</v>
      </c>
      <c r="BY544" t="s">
        <v>0</v>
      </c>
      <c r="BZ544">
        <v>70</v>
      </c>
      <c r="CA544">
        <v>10</v>
      </c>
      <c r="CF544">
        <v>0</v>
      </c>
      <c r="CG544">
        <v>0</v>
      </c>
      <c r="CM544">
        <v>0</v>
      </c>
      <c r="CN544" t="s">
        <v>0</v>
      </c>
      <c r="CO544">
        <v>0</v>
      </c>
      <c r="CP544">
        <f t="shared" si="347"/>
        <v>931.17</v>
      </c>
      <c r="CQ544">
        <f t="shared" si="348"/>
        <v>60269.89</v>
      </c>
      <c r="CR544">
        <f t="shared" si="349"/>
        <v>0</v>
      </c>
      <c r="CS544">
        <f t="shared" si="350"/>
        <v>0</v>
      </c>
      <c r="CT544">
        <f t="shared" si="351"/>
        <v>0</v>
      </c>
      <c r="CU544">
        <f t="shared" si="352"/>
        <v>0</v>
      </c>
      <c r="CV544">
        <f t="shared" si="353"/>
        <v>0</v>
      </c>
      <c r="CW544">
        <f t="shared" si="354"/>
        <v>0</v>
      </c>
      <c r="CX544">
        <f t="shared" si="355"/>
        <v>0</v>
      </c>
      <c r="CY544">
        <f t="shared" si="356"/>
        <v>0</v>
      </c>
      <c r="CZ544">
        <f t="shared" si="357"/>
        <v>0</v>
      </c>
      <c r="DC544" t="s">
        <v>0</v>
      </c>
      <c r="DD544" t="s">
        <v>0</v>
      </c>
      <c r="DE544" t="s">
        <v>0</v>
      </c>
      <c r="DF544" t="s">
        <v>0</v>
      </c>
      <c r="DG544" t="s">
        <v>0</v>
      </c>
      <c r="DH544" t="s">
        <v>0</v>
      </c>
      <c r="DI544" t="s">
        <v>0</v>
      </c>
      <c r="DJ544" t="s">
        <v>0</v>
      </c>
      <c r="DK544" t="s">
        <v>0</v>
      </c>
      <c r="DL544" t="s">
        <v>0</v>
      </c>
      <c r="DM544" t="s">
        <v>0</v>
      </c>
      <c r="DN544">
        <v>0</v>
      </c>
      <c r="DO544">
        <v>0</v>
      </c>
      <c r="DP544">
        <v>1</v>
      </c>
      <c r="DQ544">
        <v>1</v>
      </c>
      <c r="DU544">
        <v>1003</v>
      </c>
      <c r="DV544" t="s">
        <v>70</v>
      </c>
      <c r="DW544" t="s">
        <v>70</v>
      </c>
      <c r="DX544">
        <v>1000</v>
      </c>
      <c r="EE544">
        <v>30895129</v>
      </c>
      <c r="EF544">
        <v>1</v>
      </c>
      <c r="EG544" t="s">
        <v>18</v>
      </c>
      <c r="EH544">
        <v>0</v>
      </c>
      <c r="EI544" t="s">
        <v>0</v>
      </c>
      <c r="EJ544">
        <v>4</v>
      </c>
      <c r="EK544">
        <v>0</v>
      </c>
      <c r="EL544" t="s">
        <v>19</v>
      </c>
      <c r="EM544" t="s">
        <v>20</v>
      </c>
      <c r="EO544" t="s">
        <v>0</v>
      </c>
      <c r="EQ544">
        <v>0</v>
      </c>
      <c r="ER544">
        <v>60269.89</v>
      </c>
      <c r="ES544">
        <v>60269.89</v>
      </c>
      <c r="ET544">
        <v>0</v>
      </c>
      <c r="EU544">
        <v>0</v>
      </c>
      <c r="EV544">
        <v>0</v>
      </c>
      <c r="EW544">
        <v>0</v>
      </c>
      <c r="EX544">
        <v>0</v>
      </c>
      <c r="FQ544">
        <v>0</v>
      </c>
      <c r="FR544">
        <f t="shared" si="358"/>
        <v>0</v>
      </c>
      <c r="FS544">
        <v>0</v>
      </c>
      <c r="FX544">
        <v>70</v>
      </c>
      <c r="FY544">
        <v>10</v>
      </c>
      <c r="GA544" t="s">
        <v>0</v>
      </c>
      <c r="GD544">
        <v>0</v>
      </c>
      <c r="GF544">
        <v>1966491872</v>
      </c>
      <c r="GG544">
        <v>2</v>
      </c>
      <c r="GH544">
        <v>1</v>
      </c>
      <c r="GI544">
        <v>-2</v>
      </c>
      <c r="GJ544">
        <v>0</v>
      </c>
      <c r="GK544">
        <f>ROUND(R544*(R12)/100,2)</f>
        <v>0</v>
      </c>
      <c r="GL544">
        <f t="shared" si="359"/>
        <v>0</v>
      </c>
      <c r="GM544">
        <f t="shared" si="360"/>
        <v>931.17</v>
      </c>
      <c r="GN544">
        <f t="shared" si="361"/>
        <v>0</v>
      </c>
      <c r="GO544">
        <f t="shared" si="362"/>
        <v>0</v>
      </c>
      <c r="GP544">
        <f t="shared" si="363"/>
        <v>931.17</v>
      </c>
      <c r="GT544">
        <v>0</v>
      </c>
      <c r="GU544">
        <v>1</v>
      </c>
      <c r="GV544">
        <v>0</v>
      </c>
      <c r="GW544">
        <v>0</v>
      </c>
      <c r="GX544">
        <f t="shared" si="364"/>
        <v>0</v>
      </c>
    </row>
    <row r="545" spans="1:206" x14ac:dyDescent="0.2">
      <c r="A545">
        <v>17</v>
      </c>
      <c r="B545">
        <v>1</v>
      </c>
      <c r="C545">
        <f>ROW(SmtRes!A341)</f>
        <v>341</v>
      </c>
      <c r="D545">
        <f>ROW(EtalonRes!A339)</f>
        <v>339</v>
      </c>
      <c r="E545" t="s">
        <v>54</v>
      </c>
      <c r="F545" t="s">
        <v>293</v>
      </c>
      <c r="G545" t="s">
        <v>294</v>
      </c>
      <c r="H545" t="s">
        <v>79</v>
      </c>
      <c r="I545">
        <f>ROUND(3/100,9)</f>
        <v>0.03</v>
      </c>
      <c r="J545">
        <v>0</v>
      </c>
      <c r="O545">
        <f t="shared" si="327"/>
        <v>589.29</v>
      </c>
      <c r="P545">
        <f t="shared" si="328"/>
        <v>0</v>
      </c>
      <c r="Q545">
        <f t="shared" si="329"/>
        <v>6.09</v>
      </c>
      <c r="R545">
        <f t="shared" si="330"/>
        <v>0.61</v>
      </c>
      <c r="S545">
        <f t="shared" si="331"/>
        <v>583.20000000000005</v>
      </c>
      <c r="T545">
        <f t="shared" si="332"/>
        <v>0</v>
      </c>
      <c r="U545">
        <f t="shared" si="333"/>
        <v>2.6495999999999995</v>
      </c>
      <c r="V545">
        <f t="shared" si="334"/>
        <v>0</v>
      </c>
      <c r="W545">
        <f t="shared" si="335"/>
        <v>0</v>
      </c>
      <c r="X545">
        <f t="shared" si="336"/>
        <v>408.24</v>
      </c>
      <c r="Y545">
        <f t="shared" si="337"/>
        <v>58.32</v>
      </c>
      <c r="AA545">
        <v>31140108</v>
      </c>
      <c r="AB545">
        <f t="shared" si="338"/>
        <v>19643.259999999998</v>
      </c>
      <c r="AC545">
        <f t="shared" si="339"/>
        <v>0</v>
      </c>
      <c r="AD545">
        <f t="shared" si="340"/>
        <v>203.14</v>
      </c>
      <c r="AE545">
        <f t="shared" si="341"/>
        <v>20.420000000000002</v>
      </c>
      <c r="AF545">
        <f t="shared" si="342"/>
        <v>19440.12</v>
      </c>
      <c r="AG545">
        <f t="shared" si="343"/>
        <v>0</v>
      </c>
      <c r="AH545">
        <f t="shared" si="344"/>
        <v>88.32</v>
      </c>
      <c r="AI545">
        <f t="shared" si="345"/>
        <v>0</v>
      </c>
      <c r="AJ545">
        <f t="shared" si="346"/>
        <v>0</v>
      </c>
      <c r="AK545">
        <v>19643.259999999998</v>
      </c>
      <c r="AL545">
        <v>0</v>
      </c>
      <c r="AM545">
        <v>203.14</v>
      </c>
      <c r="AN545">
        <v>20.420000000000002</v>
      </c>
      <c r="AO545">
        <v>19440.12</v>
      </c>
      <c r="AP545">
        <v>0</v>
      </c>
      <c r="AQ545">
        <v>88.32</v>
      </c>
      <c r="AR545">
        <v>0</v>
      </c>
      <c r="AS545">
        <v>0</v>
      </c>
      <c r="AT545">
        <v>70</v>
      </c>
      <c r="AU545">
        <v>10</v>
      </c>
      <c r="AV545">
        <v>1</v>
      </c>
      <c r="AW545">
        <v>1</v>
      </c>
      <c r="AZ545">
        <v>1</v>
      </c>
      <c r="BA545">
        <v>1</v>
      </c>
      <c r="BB545">
        <v>1</v>
      </c>
      <c r="BC545">
        <v>1</v>
      </c>
      <c r="BD545" t="s">
        <v>0</v>
      </c>
      <c r="BE545" t="s">
        <v>0</v>
      </c>
      <c r="BF545" t="s">
        <v>0</v>
      </c>
      <c r="BG545" t="s">
        <v>0</v>
      </c>
      <c r="BH545">
        <v>0</v>
      </c>
      <c r="BI545">
        <v>4</v>
      </c>
      <c r="BJ545" t="s">
        <v>295</v>
      </c>
      <c r="BM545">
        <v>0</v>
      </c>
      <c r="BN545">
        <v>0</v>
      </c>
      <c r="BO545" t="s">
        <v>0</v>
      </c>
      <c r="BP545">
        <v>0</v>
      </c>
      <c r="BQ545">
        <v>1</v>
      </c>
      <c r="BR545">
        <v>0</v>
      </c>
      <c r="BS545">
        <v>1</v>
      </c>
      <c r="BT545">
        <v>1</v>
      </c>
      <c r="BU545">
        <v>1</v>
      </c>
      <c r="BV545">
        <v>1</v>
      </c>
      <c r="BW545">
        <v>1</v>
      </c>
      <c r="BX545">
        <v>1</v>
      </c>
      <c r="BY545" t="s">
        <v>0</v>
      </c>
      <c r="BZ545">
        <v>70</v>
      </c>
      <c r="CA545">
        <v>10</v>
      </c>
      <c r="CF545">
        <v>0</v>
      </c>
      <c r="CG545">
        <v>0</v>
      </c>
      <c r="CM545">
        <v>0</v>
      </c>
      <c r="CN545" t="s">
        <v>0</v>
      </c>
      <c r="CO545">
        <v>0</v>
      </c>
      <c r="CP545">
        <f t="shared" si="347"/>
        <v>589.29000000000008</v>
      </c>
      <c r="CQ545">
        <f t="shared" si="348"/>
        <v>0</v>
      </c>
      <c r="CR545">
        <f t="shared" si="349"/>
        <v>203.14</v>
      </c>
      <c r="CS545">
        <f t="shared" si="350"/>
        <v>20.420000000000002</v>
      </c>
      <c r="CT545">
        <f t="shared" si="351"/>
        <v>19440.12</v>
      </c>
      <c r="CU545">
        <f t="shared" si="352"/>
        <v>0</v>
      </c>
      <c r="CV545">
        <f t="shared" si="353"/>
        <v>88.32</v>
      </c>
      <c r="CW545">
        <f t="shared" si="354"/>
        <v>0</v>
      </c>
      <c r="CX545">
        <f t="shared" si="355"/>
        <v>0</v>
      </c>
      <c r="CY545">
        <f t="shared" si="356"/>
        <v>408.24</v>
      </c>
      <c r="CZ545">
        <f t="shared" si="357"/>
        <v>58.32</v>
      </c>
      <c r="DC545" t="s">
        <v>0</v>
      </c>
      <c r="DD545" t="s">
        <v>0</v>
      </c>
      <c r="DE545" t="s">
        <v>0</v>
      </c>
      <c r="DF545" t="s">
        <v>0</v>
      </c>
      <c r="DG545" t="s">
        <v>0</v>
      </c>
      <c r="DH545" t="s">
        <v>0</v>
      </c>
      <c r="DI545" t="s">
        <v>0</v>
      </c>
      <c r="DJ545" t="s">
        <v>0</v>
      </c>
      <c r="DK545" t="s">
        <v>0</v>
      </c>
      <c r="DL545" t="s">
        <v>0</v>
      </c>
      <c r="DM545" t="s">
        <v>0</v>
      </c>
      <c r="DN545">
        <v>0</v>
      </c>
      <c r="DO545">
        <v>0</v>
      </c>
      <c r="DP545">
        <v>1</v>
      </c>
      <c r="DQ545">
        <v>1</v>
      </c>
      <c r="DU545">
        <v>1010</v>
      </c>
      <c r="DV545" t="s">
        <v>79</v>
      </c>
      <c r="DW545" t="s">
        <v>79</v>
      </c>
      <c r="DX545">
        <v>100</v>
      </c>
      <c r="EE545">
        <v>30895129</v>
      </c>
      <c r="EF545">
        <v>1</v>
      </c>
      <c r="EG545" t="s">
        <v>18</v>
      </c>
      <c r="EH545">
        <v>0</v>
      </c>
      <c r="EI545" t="s">
        <v>0</v>
      </c>
      <c r="EJ545">
        <v>4</v>
      </c>
      <c r="EK545">
        <v>0</v>
      </c>
      <c r="EL545" t="s">
        <v>19</v>
      </c>
      <c r="EM545" t="s">
        <v>20</v>
      </c>
      <c r="EO545" t="s">
        <v>0</v>
      </c>
      <c r="EQ545">
        <v>0</v>
      </c>
      <c r="ER545">
        <v>19643.259999999998</v>
      </c>
      <c r="ES545">
        <v>0</v>
      </c>
      <c r="ET545">
        <v>203.14</v>
      </c>
      <c r="EU545">
        <v>20.420000000000002</v>
      </c>
      <c r="EV545">
        <v>19440.12</v>
      </c>
      <c r="EW545">
        <v>88.32</v>
      </c>
      <c r="EX545">
        <v>0</v>
      </c>
      <c r="EY545">
        <v>0</v>
      </c>
      <c r="FQ545">
        <v>0</v>
      </c>
      <c r="FR545">
        <f t="shared" si="358"/>
        <v>0</v>
      </c>
      <c r="FS545">
        <v>0</v>
      </c>
      <c r="FX545">
        <v>70</v>
      </c>
      <c r="FY545">
        <v>10</v>
      </c>
      <c r="GA545" t="s">
        <v>0</v>
      </c>
      <c r="GD545">
        <v>0</v>
      </c>
      <c r="GF545">
        <v>-592200912</v>
      </c>
      <c r="GG545">
        <v>2</v>
      </c>
      <c r="GH545">
        <v>1</v>
      </c>
      <c r="GI545">
        <v>-2</v>
      </c>
      <c r="GJ545">
        <v>0</v>
      </c>
      <c r="GK545">
        <f>ROUND(R545*(R12)/100,2)</f>
        <v>0.66</v>
      </c>
      <c r="GL545">
        <f t="shared" si="359"/>
        <v>0</v>
      </c>
      <c r="GM545">
        <f t="shared" si="360"/>
        <v>1056.51</v>
      </c>
      <c r="GN545">
        <f t="shared" si="361"/>
        <v>0</v>
      </c>
      <c r="GO545">
        <f t="shared" si="362"/>
        <v>0</v>
      </c>
      <c r="GP545">
        <f t="shared" si="363"/>
        <v>1056.51</v>
      </c>
      <c r="GT545">
        <v>0</v>
      </c>
      <c r="GU545">
        <v>1</v>
      </c>
      <c r="GV545">
        <v>0</v>
      </c>
      <c r="GW545">
        <v>0</v>
      </c>
      <c r="GX545">
        <f t="shared" si="364"/>
        <v>0</v>
      </c>
    </row>
    <row r="546" spans="1:206" x14ac:dyDescent="0.2">
      <c r="A546">
        <v>18</v>
      </c>
      <c r="B546">
        <v>1</v>
      </c>
      <c r="C546">
        <v>341</v>
      </c>
      <c r="E546" t="s">
        <v>296</v>
      </c>
      <c r="F546" t="s">
        <v>82</v>
      </c>
      <c r="G546" t="s">
        <v>297</v>
      </c>
      <c r="H546" t="s">
        <v>84</v>
      </c>
      <c r="I546">
        <f>I545*J546</f>
        <v>3</v>
      </c>
      <c r="J546">
        <v>100</v>
      </c>
      <c r="O546">
        <f t="shared" si="327"/>
        <v>1082.43</v>
      </c>
      <c r="P546">
        <f t="shared" si="328"/>
        <v>1082.43</v>
      </c>
      <c r="Q546">
        <f t="shared" si="329"/>
        <v>0</v>
      </c>
      <c r="R546">
        <f t="shared" si="330"/>
        <v>0</v>
      </c>
      <c r="S546">
        <f t="shared" si="331"/>
        <v>0</v>
      </c>
      <c r="T546">
        <f t="shared" si="332"/>
        <v>0</v>
      </c>
      <c r="U546">
        <f t="shared" si="333"/>
        <v>0</v>
      </c>
      <c r="V546">
        <f t="shared" si="334"/>
        <v>0</v>
      </c>
      <c r="W546">
        <f t="shared" si="335"/>
        <v>0</v>
      </c>
      <c r="X546">
        <f t="shared" si="336"/>
        <v>0</v>
      </c>
      <c r="Y546">
        <f t="shared" si="337"/>
        <v>0</v>
      </c>
      <c r="AA546">
        <v>31140108</v>
      </c>
      <c r="AB546">
        <f t="shared" si="338"/>
        <v>360.81</v>
      </c>
      <c r="AC546">
        <f t="shared" si="339"/>
        <v>360.81</v>
      </c>
      <c r="AD546">
        <f t="shared" si="340"/>
        <v>0</v>
      </c>
      <c r="AE546">
        <f t="shared" si="341"/>
        <v>0</v>
      </c>
      <c r="AF546">
        <f t="shared" si="342"/>
        <v>0</v>
      </c>
      <c r="AG546">
        <f t="shared" si="343"/>
        <v>0</v>
      </c>
      <c r="AH546">
        <f t="shared" si="344"/>
        <v>0</v>
      </c>
      <c r="AI546">
        <f t="shared" si="345"/>
        <v>0</v>
      </c>
      <c r="AJ546">
        <f t="shared" si="346"/>
        <v>0</v>
      </c>
      <c r="AK546">
        <v>360.81</v>
      </c>
      <c r="AL546">
        <v>360.81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70</v>
      </c>
      <c r="AU546">
        <v>10</v>
      </c>
      <c r="AV546">
        <v>1</v>
      </c>
      <c r="AW546">
        <v>1</v>
      </c>
      <c r="AZ546">
        <v>1</v>
      </c>
      <c r="BA546">
        <v>1</v>
      </c>
      <c r="BB546">
        <v>1</v>
      </c>
      <c r="BC546">
        <v>1</v>
      </c>
      <c r="BD546" t="s">
        <v>0</v>
      </c>
      <c r="BE546" t="s">
        <v>0</v>
      </c>
      <c r="BF546" t="s">
        <v>0</v>
      </c>
      <c r="BG546" t="s">
        <v>0</v>
      </c>
      <c r="BH546">
        <v>3</v>
      </c>
      <c r="BI546">
        <v>4</v>
      </c>
      <c r="BJ546" t="s">
        <v>0</v>
      </c>
      <c r="BM546">
        <v>0</v>
      </c>
      <c r="BN546">
        <v>0</v>
      </c>
      <c r="BO546" t="s">
        <v>0</v>
      </c>
      <c r="BP546">
        <v>0</v>
      </c>
      <c r="BQ546">
        <v>1</v>
      </c>
      <c r="BR546">
        <v>0</v>
      </c>
      <c r="BS546">
        <v>1</v>
      </c>
      <c r="BT546">
        <v>1</v>
      </c>
      <c r="BU546">
        <v>1</v>
      </c>
      <c r="BV546">
        <v>1</v>
      </c>
      <c r="BW546">
        <v>1</v>
      </c>
      <c r="BX546">
        <v>1</v>
      </c>
      <c r="BY546" t="s">
        <v>0</v>
      </c>
      <c r="BZ546">
        <v>70</v>
      </c>
      <c r="CA546">
        <v>10</v>
      </c>
      <c r="CF546">
        <v>0</v>
      </c>
      <c r="CG546">
        <v>0</v>
      </c>
      <c r="CM546">
        <v>0</v>
      </c>
      <c r="CN546" t="s">
        <v>0</v>
      </c>
      <c r="CO546">
        <v>0</v>
      </c>
      <c r="CP546">
        <f t="shared" si="347"/>
        <v>1082.43</v>
      </c>
      <c r="CQ546">
        <f t="shared" si="348"/>
        <v>360.81</v>
      </c>
      <c r="CR546">
        <f t="shared" si="349"/>
        <v>0</v>
      </c>
      <c r="CS546">
        <f t="shared" si="350"/>
        <v>0</v>
      </c>
      <c r="CT546">
        <f t="shared" si="351"/>
        <v>0</v>
      </c>
      <c r="CU546">
        <f t="shared" si="352"/>
        <v>0</v>
      </c>
      <c r="CV546">
        <f t="shared" si="353"/>
        <v>0</v>
      </c>
      <c r="CW546">
        <f t="shared" si="354"/>
        <v>0</v>
      </c>
      <c r="CX546">
        <f t="shared" si="355"/>
        <v>0</v>
      </c>
      <c r="CY546">
        <f t="shared" si="356"/>
        <v>0</v>
      </c>
      <c r="CZ546">
        <f t="shared" si="357"/>
        <v>0</v>
      </c>
      <c r="DC546" t="s">
        <v>0</v>
      </c>
      <c r="DD546" t="s">
        <v>0</v>
      </c>
      <c r="DE546" t="s">
        <v>0</v>
      </c>
      <c r="DF546" t="s">
        <v>0</v>
      </c>
      <c r="DG546" t="s">
        <v>0</v>
      </c>
      <c r="DH546" t="s">
        <v>0</v>
      </c>
      <c r="DI546" t="s">
        <v>0</v>
      </c>
      <c r="DJ546" t="s">
        <v>0</v>
      </c>
      <c r="DK546" t="s">
        <v>0</v>
      </c>
      <c r="DL546" t="s">
        <v>0</v>
      </c>
      <c r="DM546" t="s">
        <v>0</v>
      </c>
      <c r="DN546">
        <v>0</v>
      </c>
      <c r="DO546">
        <v>0</v>
      </c>
      <c r="DP546">
        <v>1</v>
      </c>
      <c r="DQ546">
        <v>1</v>
      </c>
      <c r="DU546">
        <v>1010</v>
      </c>
      <c r="DV546" t="s">
        <v>84</v>
      </c>
      <c r="DW546" t="s">
        <v>84</v>
      </c>
      <c r="DX546">
        <v>1</v>
      </c>
      <c r="EE546">
        <v>30895129</v>
      </c>
      <c r="EF546">
        <v>1</v>
      </c>
      <c r="EG546" t="s">
        <v>18</v>
      </c>
      <c r="EH546">
        <v>0</v>
      </c>
      <c r="EI546" t="s">
        <v>0</v>
      </c>
      <c r="EJ546">
        <v>4</v>
      </c>
      <c r="EK546">
        <v>0</v>
      </c>
      <c r="EL546" t="s">
        <v>19</v>
      </c>
      <c r="EM546" t="s">
        <v>20</v>
      </c>
      <c r="EO546" t="s">
        <v>0</v>
      </c>
      <c r="EQ546">
        <v>0</v>
      </c>
      <c r="ER546">
        <v>360.81</v>
      </c>
      <c r="ES546">
        <v>360.81</v>
      </c>
      <c r="ET546">
        <v>0</v>
      </c>
      <c r="EU546">
        <v>0</v>
      </c>
      <c r="EV546">
        <v>0</v>
      </c>
      <c r="EW546">
        <v>0</v>
      </c>
      <c r="EX546">
        <v>0</v>
      </c>
      <c r="EZ546">
        <v>5</v>
      </c>
      <c r="FC546">
        <v>1</v>
      </c>
      <c r="FD546">
        <v>18</v>
      </c>
      <c r="FF546">
        <v>425.76</v>
      </c>
      <c r="FQ546">
        <v>0</v>
      </c>
      <c r="FR546">
        <f t="shared" si="358"/>
        <v>0</v>
      </c>
      <c r="FS546">
        <v>0</v>
      </c>
      <c r="FX546">
        <v>70</v>
      </c>
      <c r="FY546">
        <v>10</v>
      </c>
      <c r="GA546" t="s">
        <v>298</v>
      </c>
      <c r="GD546">
        <v>0</v>
      </c>
      <c r="GF546">
        <v>290408143</v>
      </c>
      <c r="GG546">
        <v>2</v>
      </c>
      <c r="GH546">
        <v>3</v>
      </c>
      <c r="GI546">
        <v>-2</v>
      </c>
      <c r="GJ546">
        <v>0</v>
      </c>
      <c r="GK546">
        <f>ROUND(R546*(R12)/100,2)</f>
        <v>0</v>
      </c>
      <c r="GL546">
        <f t="shared" si="359"/>
        <v>0</v>
      </c>
      <c r="GM546">
        <f t="shared" si="360"/>
        <v>1082.43</v>
      </c>
      <c r="GN546">
        <f t="shared" si="361"/>
        <v>0</v>
      </c>
      <c r="GO546">
        <f t="shared" si="362"/>
        <v>0</v>
      </c>
      <c r="GP546">
        <f t="shared" si="363"/>
        <v>1082.43</v>
      </c>
      <c r="GT546">
        <v>0</v>
      </c>
      <c r="GU546">
        <v>1</v>
      </c>
      <c r="GV546">
        <v>0</v>
      </c>
      <c r="GW546">
        <v>0</v>
      </c>
      <c r="GX546">
        <f t="shared" si="364"/>
        <v>0</v>
      </c>
    </row>
    <row r="547" spans="1:206" x14ac:dyDescent="0.2">
      <c r="A547">
        <v>17</v>
      </c>
      <c r="B547">
        <v>1</v>
      </c>
      <c r="C547">
        <f>ROW(SmtRes!A346)</f>
        <v>346</v>
      </c>
      <c r="D547">
        <f>ROW(EtalonRes!A344)</f>
        <v>344</v>
      </c>
      <c r="E547" t="s">
        <v>58</v>
      </c>
      <c r="F547" t="s">
        <v>299</v>
      </c>
      <c r="G547" t="s">
        <v>300</v>
      </c>
      <c r="H547" t="s">
        <v>61</v>
      </c>
      <c r="I547">
        <f>ROUND(7.2/100,9)</f>
        <v>7.1999999999999995E-2</v>
      </c>
      <c r="J547">
        <v>0</v>
      </c>
      <c r="O547">
        <f t="shared" si="327"/>
        <v>2978.5</v>
      </c>
      <c r="P547">
        <f t="shared" si="328"/>
        <v>2715.78</v>
      </c>
      <c r="Q547">
        <f t="shared" si="329"/>
        <v>0</v>
      </c>
      <c r="R547">
        <f t="shared" si="330"/>
        <v>0</v>
      </c>
      <c r="S547">
        <f t="shared" si="331"/>
        <v>262.72000000000003</v>
      </c>
      <c r="T547">
        <f t="shared" si="332"/>
        <v>0</v>
      </c>
      <c r="U547">
        <f t="shared" si="333"/>
        <v>1.5299999999999998</v>
      </c>
      <c r="V547">
        <f t="shared" si="334"/>
        <v>0</v>
      </c>
      <c r="W547">
        <f t="shared" si="335"/>
        <v>0</v>
      </c>
      <c r="X547">
        <f t="shared" si="336"/>
        <v>183.9</v>
      </c>
      <c r="Y547">
        <f t="shared" si="337"/>
        <v>26.27</v>
      </c>
      <c r="AA547">
        <v>31140108</v>
      </c>
      <c r="AB547">
        <f t="shared" si="338"/>
        <v>41368.03</v>
      </c>
      <c r="AC547">
        <f t="shared" si="339"/>
        <v>37719.19</v>
      </c>
      <c r="AD547">
        <f t="shared" si="340"/>
        <v>0</v>
      </c>
      <c r="AE547">
        <f t="shared" si="341"/>
        <v>0</v>
      </c>
      <c r="AF547">
        <f t="shared" si="342"/>
        <v>3648.84</v>
      </c>
      <c r="AG547">
        <f t="shared" si="343"/>
        <v>0</v>
      </c>
      <c r="AH547">
        <f t="shared" si="344"/>
        <v>21.25</v>
      </c>
      <c r="AI547">
        <f t="shared" si="345"/>
        <v>0</v>
      </c>
      <c r="AJ547">
        <f t="shared" si="346"/>
        <v>0</v>
      </c>
      <c r="AK547">
        <v>41368.03</v>
      </c>
      <c r="AL547">
        <v>37719.19</v>
      </c>
      <c r="AM547">
        <v>0</v>
      </c>
      <c r="AN547">
        <v>0</v>
      </c>
      <c r="AO547">
        <v>3648.84</v>
      </c>
      <c r="AP547">
        <v>0</v>
      </c>
      <c r="AQ547">
        <v>21.25</v>
      </c>
      <c r="AR547">
        <v>0</v>
      </c>
      <c r="AS547">
        <v>0</v>
      </c>
      <c r="AT547">
        <v>70</v>
      </c>
      <c r="AU547">
        <v>10</v>
      </c>
      <c r="AV547">
        <v>1</v>
      </c>
      <c r="AW547">
        <v>1</v>
      </c>
      <c r="AZ547">
        <v>1</v>
      </c>
      <c r="BA547">
        <v>1</v>
      </c>
      <c r="BB547">
        <v>1</v>
      </c>
      <c r="BC547">
        <v>1</v>
      </c>
      <c r="BD547" t="s">
        <v>0</v>
      </c>
      <c r="BE547" t="s">
        <v>0</v>
      </c>
      <c r="BF547" t="s">
        <v>0</v>
      </c>
      <c r="BG547" t="s">
        <v>0</v>
      </c>
      <c r="BH547">
        <v>0</v>
      </c>
      <c r="BI547">
        <v>4</v>
      </c>
      <c r="BJ547" t="s">
        <v>301</v>
      </c>
      <c r="BM547">
        <v>0</v>
      </c>
      <c r="BN547">
        <v>0</v>
      </c>
      <c r="BO547" t="s">
        <v>0</v>
      </c>
      <c r="BP547">
        <v>0</v>
      </c>
      <c r="BQ547">
        <v>1</v>
      </c>
      <c r="BR547">
        <v>0</v>
      </c>
      <c r="BS547">
        <v>1</v>
      </c>
      <c r="BT547">
        <v>1</v>
      </c>
      <c r="BU547">
        <v>1</v>
      </c>
      <c r="BV547">
        <v>1</v>
      </c>
      <c r="BW547">
        <v>1</v>
      </c>
      <c r="BX547">
        <v>1</v>
      </c>
      <c r="BY547" t="s">
        <v>0</v>
      </c>
      <c r="BZ547">
        <v>70</v>
      </c>
      <c r="CA547">
        <v>10</v>
      </c>
      <c r="CF547">
        <v>0</v>
      </c>
      <c r="CG547">
        <v>0</v>
      </c>
      <c r="CM547">
        <v>0</v>
      </c>
      <c r="CN547" t="s">
        <v>0</v>
      </c>
      <c r="CO547">
        <v>0</v>
      </c>
      <c r="CP547">
        <f t="shared" si="347"/>
        <v>2978.5</v>
      </c>
      <c r="CQ547">
        <f t="shared" si="348"/>
        <v>37719.19</v>
      </c>
      <c r="CR547">
        <f t="shared" si="349"/>
        <v>0</v>
      </c>
      <c r="CS547">
        <f t="shared" si="350"/>
        <v>0</v>
      </c>
      <c r="CT547">
        <f t="shared" si="351"/>
        <v>3648.84</v>
      </c>
      <c r="CU547">
        <f t="shared" si="352"/>
        <v>0</v>
      </c>
      <c r="CV547">
        <f t="shared" si="353"/>
        <v>21.25</v>
      </c>
      <c r="CW547">
        <f t="shared" si="354"/>
        <v>0</v>
      </c>
      <c r="CX547">
        <f t="shared" si="355"/>
        <v>0</v>
      </c>
      <c r="CY547">
        <f t="shared" si="356"/>
        <v>183.90400000000002</v>
      </c>
      <c r="CZ547">
        <f t="shared" si="357"/>
        <v>26.272000000000002</v>
      </c>
      <c r="DC547" t="s">
        <v>0</v>
      </c>
      <c r="DD547" t="s">
        <v>0</v>
      </c>
      <c r="DE547" t="s">
        <v>0</v>
      </c>
      <c r="DF547" t="s">
        <v>0</v>
      </c>
      <c r="DG547" t="s">
        <v>0</v>
      </c>
      <c r="DH547" t="s">
        <v>0</v>
      </c>
      <c r="DI547" t="s">
        <v>0</v>
      </c>
      <c r="DJ547" t="s">
        <v>0</v>
      </c>
      <c r="DK547" t="s">
        <v>0</v>
      </c>
      <c r="DL547" t="s">
        <v>0</v>
      </c>
      <c r="DM547" t="s">
        <v>0</v>
      </c>
      <c r="DN547">
        <v>0</v>
      </c>
      <c r="DO547">
        <v>0</v>
      </c>
      <c r="DP547">
        <v>1</v>
      </c>
      <c r="DQ547">
        <v>1</v>
      </c>
      <c r="DU547">
        <v>1003</v>
      </c>
      <c r="DV547" t="s">
        <v>61</v>
      </c>
      <c r="DW547" t="s">
        <v>61</v>
      </c>
      <c r="DX547">
        <v>100</v>
      </c>
      <c r="EE547">
        <v>30895129</v>
      </c>
      <c r="EF547">
        <v>1</v>
      </c>
      <c r="EG547" t="s">
        <v>18</v>
      </c>
      <c r="EH547">
        <v>0</v>
      </c>
      <c r="EI547" t="s">
        <v>0</v>
      </c>
      <c r="EJ547">
        <v>4</v>
      </c>
      <c r="EK547">
        <v>0</v>
      </c>
      <c r="EL547" t="s">
        <v>19</v>
      </c>
      <c r="EM547" t="s">
        <v>20</v>
      </c>
      <c r="EO547" t="s">
        <v>0</v>
      </c>
      <c r="EQ547">
        <v>0</v>
      </c>
      <c r="ER547">
        <v>41368.03</v>
      </c>
      <c r="ES547">
        <v>37719.19</v>
      </c>
      <c r="ET547">
        <v>0</v>
      </c>
      <c r="EU547">
        <v>0</v>
      </c>
      <c r="EV547">
        <v>3648.84</v>
      </c>
      <c r="EW547">
        <v>21.25</v>
      </c>
      <c r="EX547">
        <v>0</v>
      </c>
      <c r="EY547">
        <v>0</v>
      </c>
      <c r="FQ547">
        <v>0</v>
      </c>
      <c r="FR547">
        <f t="shared" si="358"/>
        <v>0</v>
      </c>
      <c r="FS547">
        <v>0</v>
      </c>
      <c r="FX547">
        <v>70</v>
      </c>
      <c r="FY547">
        <v>10</v>
      </c>
      <c r="GA547" t="s">
        <v>0</v>
      </c>
      <c r="GD547">
        <v>0</v>
      </c>
      <c r="GF547">
        <v>-59939368</v>
      </c>
      <c r="GG547">
        <v>2</v>
      </c>
      <c r="GH547">
        <v>1</v>
      </c>
      <c r="GI547">
        <v>-2</v>
      </c>
      <c r="GJ547">
        <v>0</v>
      </c>
      <c r="GK547">
        <f>ROUND(R547*(R12)/100,2)</f>
        <v>0</v>
      </c>
      <c r="GL547">
        <f t="shared" si="359"/>
        <v>0</v>
      </c>
      <c r="GM547">
        <f t="shared" si="360"/>
        <v>3188.67</v>
      </c>
      <c r="GN547">
        <f t="shared" si="361"/>
        <v>0</v>
      </c>
      <c r="GO547">
        <f t="shared" si="362"/>
        <v>0</v>
      </c>
      <c r="GP547">
        <f t="shared" si="363"/>
        <v>3188.67</v>
      </c>
      <c r="GT547">
        <v>0</v>
      </c>
      <c r="GU547">
        <v>1</v>
      </c>
      <c r="GV547">
        <v>0</v>
      </c>
      <c r="GW547">
        <v>0</v>
      </c>
      <c r="GX547">
        <f t="shared" si="364"/>
        <v>0</v>
      </c>
    </row>
    <row r="548" spans="1:206" x14ac:dyDescent="0.2">
      <c r="A548">
        <v>17</v>
      </c>
      <c r="B548">
        <v>1</v>
      </c>
      <c r="C548">
        <f>ROW(SmtRes!A350)</f>
        <v>350</v>
      </c>
      <c r="D548">
        <f>ROW(EtalonRes!A348)</f>
        <v>348</v>
      </c>
      <c r="E548" t="s">
        <v>63</v>
      </c>
      <c r="F548" t="s">
        <v>302</v>
      </c>
      <c r="G548" t="s">
        <v>303</v>
      </c>
      <c r="H548" t="s">
        <v>28</v>
      </c>
      <c r="I548">
        <f>ROUND(12/100,9)</f>
        <v>0.12</v>
      </c>
      <c r="J548">
        <v>0</v>
      </c>
      <c r="O548">
        <f t="shared" si="327"/>
        <v>16045.74</v>
      </c>
      <c r="P548">
        <f t="shared" si="328"/>
        <v>8367.57</v>
      </c>
      <c r="Q548">
        <f t="shared" si="329"/>
        <v>0</v>
      </c>
      <c r="R548">
        <f t="shared" si="330"/>
        <v>0</v>
      </c>
      <c r="S548">
        <f t="shared" si="331"/>
        <v>7678.17</v>
      </c>
      <c r="T548">
        <f t="shared" si="332"/>
        <v>0</v>
      </c>
      <c r="U548">
        <f t="shared" si="333"/>
        <v>37.26</v>
      </c>
      <c r="V548">
        <f t="shared" si="334"/>
        <v>0</v>
      </c>
      <c r="W548">
        <f t="shared" si="335"/>
        <v>0</v>
      </c>
      <c r="X548">
        <f t="shared" si="336"/>
        <v>5374.72</v>
      </c>
      <c r="Y548">
        <f t="shared" si="337"/>
        <v>767.82</v>
      </c>
      <c r="AA548">
        <v>31140108</v>
      </c>
      <c r="AB548">
        <f t="shared" si="338"/>
        <v>133714.45000000001</v>
      </c>
      <c r="AC548">
        <f t="shared" si="339"/>
        <v>69729.710000000006</v>
      </c>
      <c r="AD548">
        <f t="shared" si="340"/>
        <v>0</v>
      </c>
      <c r="AE548">
        <f t="shared" si="341"/>
        <v>0</v>
      </c>
      <c r="AF548">
        <f t="shared" si="342"/>
        <v>63984.74</v>
      </c>
      <c r="AG548">
        <f t="shared" si="343"/>
        <v>0</v>
      </c>
      <c r="AH548">
        <f t="shared" si="344"/>
        <v>310.5</v>
      </c>
      <c r="AI548">
        <f t="shared" si="345"/>
        <v>0</v>
      </c>
      <c r="AJ548">
        <f t="shared" si="346"/>
        <v>0</v>
      </c>
      <c r="AK548">
        <v>133714.45000000001</v>
      </c>
      <c r="AL548">
        <v>69729.710000000006</v>
      </c>
      <c r="AM548">
        <v>0</v>
      </c>
      <c r="AN548">
        <v>0</v>
      </c>
      <c r="AO548">
        <v>63984.74</v>
      </c>
      <c r="AP548">
        <v>0</v>
      </c>
      <c r="AQ548">
        <v>310.5</v>
      </c>
      <c r="AR548">
        <v>0</v>
      </c>
      <c r="AS548">
        <v>0</v>
      </c>
      <c r="AT548">
        <v>70</v>
      </c>
      <c r="AU548">
        <v>10</v>
      </c>
      <c r="AV548">
        <v>1</v>
      </c>
      <c r="AW548">
        <v>1</v>
      </c>
      <c r="AZ548">
        <v>1</v>
      </c>
      <c r="BA548">
        <v>1</v>
      </c>
      <c r="BB548">
        <v>1</v>
      </c>
      <c r="BC548">
        <v>1</v>
      </c>
      <c r="BD548" t="s">
        <v>0</v>
      </c>
      <c r="BE548" t="s">
        <v>0</v>
      </c>
      <c r="BF548" t="s">
        <v>0</v>
      </c>
      <c r="BG548" t="s">
        <v>0</v>
      </c>
      <c r="BH548">
        <v>0</v>
      </c>
      <c r="BI548">
        <v>4</v>
      </c>
      <c r="BJ548" t="s">
        <v>304</v>
      </c>
      <c r="BM548">
        <v>0</v>
      </c>
      <c r="BN548">
        <v>0</v>
      </c>
      <c r="BO548" t="s">
        <v>0</v>
      </c>
      <c r="BP548">
        <v>0</v>
      </c>
      <c r="BQ548">
        <v>1</v>
      </c>
      <c r="BR548">
        <v>0</v>
      </c>
      <c r="BS548">
        <v>1</v>
      </c>
      <c r="BT548">
        <v>1</v>
      </c>
      <c r="BU548">
        <v>1</v>
      </c>
      <c r="BV548">
        <v>1</v>
      </c>
      <c r="BW548">
        <v>1</v>
      </c>
      <c r="BX548">
        <v>1</v>
      </c>
      <c r="BY548" t="s">
        <v>0</v>
      </c>
      <c r="BZ548">
        <v>70</v>
      </c>
      <c r="CA548">
        <v>10</v>
      </c>
      <c r="CF548">
        <v>0</v>
      </c>
      <c r="CG548">
        <v>0</v>
      </c>
      <c r="CM548">
        <v>0</v>
      </c>
      <c r="CN548" t="s">
        <v>0</v>
      </c>
      <c r="CO548">
        <v>0</v>
      </c>
      <c r="CP548">
        <f t="shared" si="347"/>
        <v>16045.74</v>
      </c>
      <c r="CQ548">
        <f t="shared" si="348"/>
        <v>69729.710000000006</v>
      </c>
      <c r="CR548">
        <f t="shared" si="349"/>
        <v>0</v>
      </c>
      <c r="CS548">
        <f t="shared" si="350"/>
        <v>0</v>
      </c>
      <c r="CT548">
        <f t="shared" si="351"/>
        <v>63984.74</v>
      </c>
      <c r="CU548">
        <f t="shared" si="352"/>
        <v>0</v>
      </c>
      <c r="CV548">
        <f t="shared" si="353"/>
        <v>310.5</v>
      </c>
      <c r="CW548">
        <f t="shared" si="354"/>
        <v>0</v>
      </c>
      <c r="CX548">
        <f t="shared" si="355"/>
        <v>0</v>
      </c>
      <c r="CY548">
        <f t="shared" si="356"/>
        <v>5374.7190000000001</v>
      </c>
      <c r="CZ548">
        <f t="shared" si="357"/>
        <v>767.81700000000001</v>
      </c>
      <c r="DC548" t="s">
        <v>0</v>
      </c>
      <c r="DD548" t="s">
        <v>0</v>
      </c>
      <c r="DE548" t="s">
        <v>0</v>
      </c>
      <c r="DF548" t="s">
        <v>0</v>
      </c>
      <c r="DG548" t="s">
        <v>0</v>
      </c>
      <c r="DH548" t="s">
        <v>0</v>
      </c>
      <c r="DI548" t="s">
        <v>0</v>
      </c>
      <c r="DJ548" t="s">
        <v>0</v>
      </c>
      <c r="DK548" t="s">
        <v>0</v>
      </c>
      <c r="DL548" t="s">
        <v>0</v>
      </c>
      <c r="DM548" t="s">
        <v>0</v>
      </c>
      <c r="DN548">
        <v>0</v>
      </c>
      <c r="DO548">
        <v>0</v>
      </c>
      <c r="DP548">
        <v>1</v>
      </c>
      <c r="DQ548">
        <v>1</v>
      </c>
      <c r="DU548">
        <v>1005</v>
      </c>
      <c r="DV548" t="s">
        <v>28</v>
      </c>
      <c r="DW548" t="s">
        <v>28</v>
      </c>
      <c r="DX548">
        <v>100</v>
      </c>
      <c r="EE548">
        <v>30895129</v>
      </c>
      <c r="EF548">
        <v>1</v>
      </c>
      <c r="EG548" t="s">
        <v>18</v>
      </c>
      <c r="EH548">
        <v>0</v>
      </c>
      <c r="EI548" t="s">
        <v>0</v>
      </c>
      <c r="EJ548">
        <v>4</v>
      </c>
      <c r="EK548">
        <v>0</v>
      </c>
      <c r="EL548" t="s">
        <v>19</v>
      </c>
      <c r="EM548" t="s">
        <v>20</v>
      </c>
      <c r="EO548" t="s">
        <v>0</v>
      </c>
      <c r="EQ548">
        <v>0</v>
      </c>
      <c r="ER548">
        <v>133714.45000000001</v>
      </c>
      <c r="ES548">
        <v>69729.710000000006</v>
      </c>
      <c r="ET548">
        <v>0</v>
      </c>
      <c r="EU548">
        <v>0</v>
      </c>
      <c r="EV548">
        <v>63984.74</v>
      </c>
      <c r="EW548">
        <v>310.5</v>
      </c>
      <c r="EX548">
        <v>0</v>
      </c>
      <c r="EY548">
        <v>0</v>
      </c>
      <c r="FQ548">
        <v>0</v>
      </c>
      <c r="FR548">
        <f t="shared" si="358"/>
        <v>0</v>
      </c>
      <c r="FS548">
        <v>0</v>
      </c>
      <c r="FX548">
        <v>70</v>
      </c>
      <c r="FY548">
        <v>10</v>
      </c>
      <c r="GA548" t="s">
        <v>0</v>
      </c>
      <c r="GD548">
        <v>0</v>
      </c>
      <c r="GF548">
        <v>1911115568</v>
      </c>
      <c r="GG548">
        <v>2</v>
      </c>
      <c r="GH548">
        <v>1</v>
      </c>
      <c r="GI548">
        <v>-2</v>
      </c>
      <c r="GJ548">
        <v>0</v>
      </c>
      <c r="GK548">
        <f>ROUND(R548*(R12)/100,2)</f>
        <v>0</v>
      </c>
      <c r="GL548">
        <f t="shared" si="359"/>
        <v>0</v>
      </c>
      <c r="GM548">
        <f t="shared" si="360"/>
        <v>22188.28</v>
      </c>
      <c r="GN548">
        <f t="shared" si="361"/>
        <v>0</v>
      </c>
      <c r="GO548">
        <f t="shared" si="362"/>
        <v>0</v>
      </c>
      <c r="GP548">
        <f t="shared" si="363"/>
        <v>22188.28</v>
      </c>
      <c r="GT548">
        <v>0</v>
      </c>
      <c r="GU548">
        <v>1</v>
      </c>
      <c r="GV548">
        <v>0</v>
      </c>
      <c r="GW548">
        <v>0</v>
      </c>
      <c r="GX548">
        <f t="shared" si="364"/>
        <v>0</v>
      </c>
    </row>
    <row r="550" spans="1:206" x14ac:dyDescent="0.2">
      <c r="A550" s="2">
        <v>51</v>
      </c>
      <c r="B550" s="2">
        <f>B530</f>
        <v>1</v>
      </c>
      <c r="C550" s="2">
        <f>A530</f>
        <v>5</v>
      </c>
      <c r="D550" s="2">
        <f>ROW(A530)</f>
        <v>530</v>
      </c>
      <c r="E550" s="2"/>
      <c r="F550" s="2" t="str">
        <f>IF(F530&lt;&gt;"",F530,"")</f>
        <v>Новый подраздел</v>
      </c>
      <c r="G550" s="2" t="str">
        <f>IF(G530&lt;&gt;"",G530,"")</f>
        <v>Ремонтные работы</v>
      </c>
      <c r="H550" s="2"/>
      <c r="I550" s="2"/>
      <c r="J550" s="2"/>
      <c r="K550" s="2"/>
      <c r="L550" s="2"/>
      <c r="M550" s="2"/>
      <c r="N550" s="2"/>
      <c r="O550" s="2">
        <f t="shared" ref="O550:T550" si="365">ROUND(AB550,2)</f>
        <v>112866.84</v>
      </c>
      <c r="P550" s="2">
        <f t="shared" si="365"/>
        <v>78626.64</v>
      </c>
      <c r="Q550" s="2">
        <f t="shared" si="365"/>
        <v>560.33000000000004</v>
      </c>
      <c r="R550" s="2">
        <f t="shared" si="365"/>
        <v>369.89</v>
      </c>
      <c r="S550" s="2">
        <f t="shared" si="365"/>
        <v>33679.870000000003</v>
      </c>
      <c r="T550" s="2">
        <f t="shared" si="365"/>
        <v>0</v>
      </c>
      <c r="U550" s="2">
        <f>AH550</f>
        <v>164.60459999999998</v>
      </c>
      <c r="V550" s="2">
        <f>AI550</f>
        <v>0</v>
      </c>
      <c r="W550" s="2">
        <f>ROUND(AJ550,2)</f>
        <v>0</v>
      </c>
      <c r="X550" s="2">
        <f>ROUND(AK550,2)</f>
        <v>23575.9</v>
      </c>
      <c r="Y550" s="2">
        <f>ROUND(AL550,2)</f>
        <v>3367.98</v>
      </c>
      <c r="Z550" s="2"/>
      <c r="AA550" s="2"/>
      <c r="AB550" s="2">
        <f>ROUND(SUMIF(AA534:AA548,"=31140108",O534:O548),2)</f>
        <v>112866.84</v>
      </c>
      <c r="AC550" s="2">
        <f>ROUND(SUMIF(AA534:AA548,"=31140108",P534:P548),2)</f>
        <v>78626.64</v>
      </c>
      <c r="AD550" s="2">
        <f>ROUND(SUMIF(AA534:AA548,"=31140108",Q534:Q548),2)</f>
        <v>560.33000000000004</v>
      </c>
      <c r="AE550" s="2">
        <f>ROUND(SUMIF(AA534:AA548,"=31140108",R534:R548),2)</f>
        <v>369.89</v>
      </c>
      <c r="AF550" s="2">
        <f>ROUND(SUMIF(AA534:AA548,"=31140108",S534:S548),2)</f>
        <v>33679.870000000003</v>
      </c>
      <c r="AG550" s="2">
        <f>ROUND(SUMIF(AA534:AA548,"=31140108",T534:T548),2)</f>
        <v>0</v>
      </c>
      <c r="AH550" s="2">
        <f>SUMIF(AA534:AA548,"=31140108",U534:U548)</f>
        <v>164.60459999999998</v>
      </c>
      <c r="AI550" s="2">
        <f>SUMIF(AA534:AA548,"=31140108",V534:V548)</f>
        <v>0</v>
      </c>
      <c r="AJ550" s="2">
        <f>ROUND(SUMIF(AA534:AA548,"=31140108",W534:W548),2)</f>
        <v>0</v>
      </c>
      <c r="AK550" s="2">
        <f>ROUND(SUMIF(AA534:AA548,"=31140108",X534:X548),2)</f>
        <v>23575.9</v>
      </c>
      <c r="AL550" s="2">
        <f>ROUND(SUMIF(AA534:AA548,"=31140108",Y534:Y548),2)</f>
        <v>3367.98</v>
      </c>
      <c r="AM550" s="2"/>
      <c r="AN550" s="2"/>
      <c r="AO550" s="2">
        <f t="shared" ref="AO550:AZ550" si="366">ROUND(BB550,2)</f>
        <v>0</v>
      </c>
      <c r="AP550" s="2">
        <f t="shared" si="366"/>
        <v>0</v>
      </c>
      <c r="AQ550" s="2">
        <f t="shared" si="366"/>
        <v>0</v>
      </c>
      <c r="AR550" s="2">
        <f t="shared" si="366"/>
        <v>140210.20000000001</v>
      </c>
      <c r="AS550" s="2">
        <f t="shared" si="366"/>
        <v>0</v>
      </c>
      <c r="AT550" s="2">
        <f t="shared" si="366"/>
        <v>0</v>
      </c>
      <c r="AU550" s="2">
        <f t="shared" si="366"/>
        <v>140210.20000000001</v>
      </c>
      <c r="AV550" s="2">
        <f t="shared" si="366"/>
        <v>78626.64</v>
      </c>
      <c r="AW550" s="2">
        <f t="shared" si="366"/>
        <v>78626.64</v>
      </c>
      <c r="AX550" s="2">
        <f t="shared" si="366"/>
        <v>0</v>
      </c>
      <c r="AY550" s="2">
        <f t="shared" si="366"/>
        <v>78626.64</v>
      </c>
      <c r="AZ550" s="2">
        <f t="shared" si="366"/>
        <v>0</v>
      </c>
      <c r="BA550" s="2"/>
      <c r="BB550" s="2">
        <f>ROUND(SUMIF(AA534:AA548,"=31140108",FQ534:FQ548),2)</f>
        <v>0</v>
      </c>
      <c r="BC550" s="2">
        <f>ROUND(SUMIF(AA534:AA548,"=31140108",FR534:FR548),2)</f>
        <v>0</v>
      </c>
      <c r="BD550" s="2">
        <f>ROUND(SUMIF(AA534:AA548,"=31140108",GL534:GL548),2)</f>
        <v>0</v>
      </c>
      <c r="BE550" s="2">
        <f>ROUND(SUMIF(AA534:AA548,"=31140108",GM534:GM548),2)</f>
        <v>140210.20000000001</v>
      </c>
      <c r="BF550" s="2">
        <f>ROUND(SUMIF(AA534:AA548,"=31140108",GN534:GN548),2)</f>
        <v>0</v>
      </c>
      <c r="BG550" s="2">
        <f>ROUND(SUMIF(AA534:AA548,"=31140108",GO534:GO548),2)</f>
        <v>0</v>
      </c>
      <c r="BH550" s="2">
        <f>ROUND(SUMIF(AA534:AA548,"=31140108",GP534:GP548),2)</f>
        <v>140210.20000000001</v>
      </c>
      <c r="BI550" s="2">
        <f>AC550-BB550</f>
        <v>78626.64</v>
      </c>
      <c r="BJ550" s="2">
        <f>AC550-BC550</f>
        <v>78626.64</v>
      </c>
      <c r="BK550" s="2">
        <f>BB550-BD550</f>
        <v>0</v>
      </c>
      <c r="BL550" s="2">
        <f>AC550-BB550-BC550+BD550</f>
        <v>78626.64</v>
      </c>
      <c r="BM550" s="2">
        <f>BC550-BD550</f>
        <v>0</v>
      </c>
      <c r="BN550" s="2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>
        <v>0</v>
      </c>
    </row>
    <row r="552" spans="1:206" x14ac:dyDescent="0.2">
      <c r="A552" s="4">
        <v>50</v>
      </c>
      <c r="B552" s="4">
        <v>0</v>
      </c>
      <c r="C552" s="4">
        <v>0</v>
      </c>
      <c r="D552" s="4">
        <v>1</v>
      </c>
      <c r="E552" s="4">
        <v>201</v>
      </c>
      <c r="F552" s="4">
        <f>ROUND(Source!O550,O552)</f>
        <v>112866.84</v>
      </c>
      <c r="G552" s="4" t="s">
        <v>107</v>
      </c>
      <c r="H552" s="4" t="s">
        <v>108</v>
      </c>
      <c r="I552" s="4"/>
      <c r="J552" s="4"/>
      <c r="K552" s="4">
        <v>201</v>
      </c>
      <c r="L552" s="4">
        <v>1</v>
      </c>
      <c r="M552" s="4">
        <v>3</v>
      </c>
      <c r="N552" s="4" t="s">
        <v>0</v>
      </c>
      <c r="O552" s="4">
        <v>2</v>
      </c>
      <c r="P552" s="4"/>
    </row>
    <row r="553" spans="1:206" x14ac:dyDescent="0.2">
      <c r="A553" s="4">
        <v>50</v>
      </c>
      <c r="B553" s="4">
        <v>0</v>
      </c>
      <c r="C553" s="4">
        <v>0</v>
      </c>
      <c r="D553" s="4">
        <v>1</v>
      </c>
      <c r="E553" s="4">
        <v>202</v>
      </c>
      <c r="F553" s="4">
        <f>ROUND(Source!P550,O553)</f>
        <v>78626.64</v>
      </c>
      <c r="G553" s="4" t="s">
        <v>109</v>
      </c>
      <c r="H553" s="4" t="s">
        <v>110</v>
      </c>
      <c r="I553" s="4"/>
      <c r="J553" s="4"/>
      <c r="K553" s="4">
        <v>202</v>
      </c>
      <c r="L553" s="4">
        <v>2</v>
      </c>
      <c r="M553" s="4">
        <v>3</v>
      </c>
      <c r="N553" s="4" t="s">
        <v>0</v>
      </c>
      <c r="O553" s="4">
        <v>2</v>
      </c>
      <c r="P553" s="4"/>
    </row>
    <row r="554" spans="1:206" x14ac:dyDescent="0.2">
      <c r="A554" s="4">
        <v>50</v>
      </c>
      <c r="B554" s="4">
        <v>0</v>
      </c>
      <c r="C554" s="4">
        <v>0</v>
      </c>
      <c r="D554" s="4">
        <v>1</v>
      </c>
      <c r="E554" s="4">
        <v>222</v>
      </c>
      <c r="F554" s="4">
        <f>ROUND(Source!AO550,O554)</f>
        <v>0</v>
      </c>
      <c r="G554" s="4" t="s">
        <v>111</v>
      </c>
      <c r="H554" s="4" t="s">
        <v>112</v>
      </c>
      <c r="I554" s="4"/>
      <c r="J554" s="4"/>
      <c r="K554" s="4">
        <v>222</v>
      </c>
      <c r="L554" s="4">
        <v>3</v>
      </c>
      <c r="M554" s="4">
        <v>3</v>
      </c>
      <c r="N554" s="4" t="s">
        <v>0</v>
      </c>
      <c r="O554" s="4">
        <v>2</v>
      </c>
      <c r="P554" s="4"/>
    </row>
    <row r="555" spans="1:206" x14ac:dyDescent="0.2">
      <c r="A555" s="4">
        <v>50</v>
      </c>
      <c r="B555" s="4">
        <v>0</v>
      </c>
      <c r="C555" s="4">
        <v>0</v>
      </c>
      <c r="D555" s="4">
        <v>1</v>
      </c>
      <c r="E555" s="4">
        <v>216</v>
      </c>
      <c r="F555" s="4">
        <f>ROUND(Source!AP550,O555)</f>
        <v>0</v>
      </c>
      <c r="G555" s="4" t="s">
        <v>113</v>
      </c>
      <c r="H555" s="4" t="s">
        <v>114</v>
      </c>
      <c r="I555" s="4"/>
      <c r="J555" s="4"/>
      <c r="K555" s="4">
        <v>216</v>
      </c>
      <c r="L555" s="4">
        <v>4</v>
      </c>
      <c r="M555" s="4">
        <v>3</v>
      </c>
      <c r="N555" s="4" t="s">
        <v>0</v>
      </c>
      <c r="O555" s="4">
        <v>2</v>
      </c>
      <c r="P555" s="4"/>
    </row>
    <row r="556" spans="1:206" x14ac:dyDescent="0.2">
      <c r="A556" s="4">
        <v>50</v>
      </c>
      <c r="B556" s="4">
        <v>0</v>
      </c>
      <c r="C556" s="4">
        <v>0</v>
      </c>
      <c r="D556" s="4">
        <v>1</v>
      </c>
      <c r="E556" s="4">
        <v>223</v>
      </c>
      <c r="F556" s="4">
        <f>ROUND(Source!AQ550,O556)</f>
        <v>0</v>
      </c>
      <c r="G556" s="4" t="s">
        <v>115</v>
      </c>
      <c r="H556" s="4" t="s">
        <v>116</v>
      </c>
      <c r="I556" s="4"/>
      <c r="J556" s="4"/>
      <c r="K556" s="4">
        <v>223</v>
      </c>
      <c r="L556" s="4">
        <v>5</v>
      </c>
      <c r="M556" s="4">
        <v>3</v>
      </c>
      <c r="N556" s="4" t="s">
        <v>0</v>
      </c>
      <c r="O556" s="4">
        <v>2</v>
      </c>
      <c r="P556" s="4"/>
    </row>
    <row r="557" spans="1:206" x14ac:dyDescent="0.2">
      <c r="A557" s="4">
        <v>50</v>
      </c>
      <c r="B557" s="4">
        <v>0</v>
      </c>
      <c r="C557" s="4">
        <v>0</v>
      </c>
      <c r="D557" s="4">
        <v>1</v>
      </c>
      <c r="E557" s="4">
        <v>203</v>
      </c>
      <c r="F557" s="4">
        <f>ROUND(Source!Q550,O557)</f>
        <v>560.33000000000004</v>
      </c>
      <c r="G557" s="4" t="s">
        <v>117</v>
      </c>
      <c r="H557" s="4" t="s">
        <v>118</v>
      </c>
      <c r="I557" s="4"/>
      <c r="J557" s="4"/>
      <c r="K557" s="4">
        <v>203</v>
      </c>
      <c r="L557" s="4">
        <v>6</v>
      </c>
      <c r="M557" s="4">
        <v>3</v>
      </c>
      <c r="N557" s="4" t="s">
        <v>0</v>
      </c>
      <c r="O557" s="4">
        <v>2</v>
      </c>
      <c r="P557" s="4"/>
    </row>
    <row r="558" spans="1:206" x14ac:dyDescent="0.2">
      <c r="A558" s="4">
        <v>50</v>
      </c>
      <c r="B558" s="4">
        <v>0</v>
      </c>
      <c r="C558" s="4">
        <v>0</v>
      </c>
      <c r="D558" s="4">
        <v>1</v>
      </c>
      <c r="E558" s="4">
        <v>204</v>
      </c>
      <c r="F558" s="4">
        <f>ROUND(Source!R550,O558)</f>
        <v>369.89</v>
      </c>
      <c r="G558" s="4" t="s">
        <v>119</v>
      </c>
      <c r="H558" s="4" t="s">
        <v>120</v>
      </c>
      <c r="I558" s="4"/>
      <c r="J558" s="4"/>
      <c r="K558" s="4">
        <v>204</v>
      </c>
      <c r="L558" s="4">
        <v>7</v>
      </c>
      <c r="M558" s="4">
        <v>3</v>
      </c>
      <c r="N558" s="4" t="s">
        <v>0</v>
      </c>
      <c r="O558" s="4">
        <v>2</v>
      </c>
      <c r="P558" s="4"/>
    </row>
    <row r="559" spans="1:206" x14ac:dyDescent="0.2">
      <c r="A559" s="4">
        <v>50</v>
      </c>
      <c r="B559" s="4">
        <v>0</v>
      </c>
      <c r="C559" s="4">
        <v>0</v>
      </c>
      <c r="D559" s="4">
        <v>1</v>
      </c>
      <c r="E559" s="4">
        <v>205</v>
      </c>
      <c r="F559" s="4">
        <f>ROUND(Source!S550,O559)</f>
        <v>33679.870000000003</v>
      </c>
      <c r="G559" s="4" t="s">
        <v>121</v>
      </c>
      <c r="H559" s="4" t="s">
        <v>122</v>
      </c>
      <c r="I559" s="4"/>
      <c r="J559" s="4"/>
      <c r="K559" s="4">
        <v>205</v>
      </c>
      <c r="L559" s="4">
        <v>8</v>
      </c>
      <c r="M559" s="4">
        <v>3</v>
      </c>
      <c r="N559" s="4" t="s">
        <v>0</v>
      </c>
      <c r="O559" s="4">
        <v>2</v>
      </c>
      <c r="P559" s="4"/>
    </row>
    <row r="560" spans="1:206" x14ac:dyDescent="0.2">
      <c r="A560" s="4">
        <v>50</v>
      </c>
      <c r="B560" s="4">
        <v>0</v>
      </c>
      <c r="C560" s="4">
        <v>0</v>
      </c>
      <c r="D560" s="4">
        <v>1</v>
      </c>
      <c r="E560" s="4">
        <v>214</v>
      </c>
      <c r="F560" s="4">
        <f>ROUND(Source!AS550,O560)</f>
        <v>0</v>
      </c>
      <c r="G560" s="4" t="s">
        <v>123</v>
      </c>
      <c r="H560" s="4" t="s">
        <v>124</v>
      </c>
      <c r="I560" s="4"/>
      <c r="J560" s="4"/>
      <c r="K560" s="4">
        <v>214</v>
      </c>
      <c r="L560" s="4">
        <v>9</v>
      </c>
      <c r="M560" s="4">
        <v>3</v>
      </c>
      <c r="N560" s="4" t="s">
        <v>0</v>
      </c>
      <c r="O560" s="4">
        <v>2</v>
      </c>
      <c r="P560" s="4"/>
    </row>
    <row r="561" spans="1:118" x14ac:dyDescent="0.2">
      <c r="A561" s="4">
        <v>50</v>
      </c>
      <c r="B561" s="4">
        <v>0</v>
      </c>
      <c r="C561" s="4">
        <v>0</v>
      </c>
      <c r="D561" s="4">
        <v>1</v>
      </c>
      <c r="E561" s="4">
        <v>215</v>
      </c>
      <c r="F561" s="4">
        <f>ROUND(Source!AT550,O561)</f>
        <v>0</v>
      </c>
      <c r="G561" s="4" t="s">
        <v>125</v>
      </c>
      <c r="H561" s="4" t="s">
        <v>126</v>
      </c>
      <c r="I561" s="4"/>
      <c r="J561" s="4"/>
      <c r="K561" s="4">
        <v>215</v>
      </c>
      <c r="L561" s="4">
        <v>10</v>
      </c>
      <c r="M561" s="4">
        <v>3</v>
      </c>
      <c r="N561" s="4" t="s">
        <v>0</v>
      </c>
      <c r="O561" s="4">
        <v>2</v>
      </c>
      <c r="P561" s="4"/>
    </row>
    <row r="562" spans="1:118" x14ac:dyDescent="0.2">
      <c r="A562" s="4">
        <v>50</v>
      </c>
      <c r="B562" s="4">
        <v>0</v>
      </c>
      <c r="C562" s="4">
        <v>0</v>
      </c>
      <c r="D562" s="4">
        <v>1</v>
      </c>
      <c r="E562" s="4">
        <v>217</v>
      </c>
      <c r="F562" s="4">
        <f>ROUND(Source!AU550,O562)</f>
        <v>140210.20000000001</v>
      </c>
      <c r="G562" s="4" t="s">
        <v>127</v>
      </c>
      <c r="H562" s="4" t="s">
        <v>128</v>
      </c>
      <c r="I562" s="4"/>
      <c r="J562" s="4"/>
      <c r="K562" s="4">
        <v>217</v>
      </c>
      <c r="L562" s="4">
        <v>11</v>
      </c>
      <c r="M562" s="4">
        <v>3</v>
      </c>
      <c r="N562" s="4" t="s">
        <v>0</v>
      </c>
      <c r="O562" s="4">
        <v>2</v>
      </c>
      <c r="P562" s="4"/>
    </row>
    <row r="563" spans="1:118" x14ac:dyDescent="0.2">
      <c r="A563" s="4">
        <v>50</v>
      </c>
      <c r="B563" s="4">
        <v>0</v>
      </c>
      <c r="C563" s="4">
        <v>0</v>
      </c>
      <c r="D563" s="4">
        <v>1</v>
      </c>
      <c r="E563" s="4">
        <v>206</v>
      </c>
      <c r="F563" s="4">
        <f>ROUND(Source!T550,O563)</f>
        <v>0</v>
      </c>
      <c r="G563" s="4" t="s">
        <v>129</v>
      </c>
      <c r="H563" s="4" t="s">
        <v>130</v>
      </c>
      <c r="I563" s="4"/>
      <c r="J563" s="4"/>
      <c r="K563" s="4">
        <v>206</v>
      </c>
      <c r="L563" s="4">
        <v>12</v>
      </c>
      <c r="M563" s="4">
        <v>3</v>
      </c>
      <c r="N563" s="4" t="s">
        <v>0</v>
      </c>
      <c r="O563" s="4">
        <v>2</v>
      </c>
      <c r="P563" s="4"/>
    </row>
    <row r="564" spans="1:118" x14ac:dyDescent="0.2">
      <c r="A564" s="4">
        <v>50</v>
      </c>
      <c r="B564" s="4">
        <v>0</v>
      </c>
      <c r="C564" s="4">
        <v>0</v>
      </c>
      <c r="D564" s="4">
        <v>1</v>
      </c>
      <c r="E564" s="4">
        <v>207</v>
      </c>
      <c r="F564" s="4">
        <f>Source!U550</f>
        <v>164.60459999999998</v>
      </c>
      <c r="G564" s="4" t="s">
        <v>131</v>
      </c>
      <c r="H564" s="4" t="s">
        <v>132</v>
      </c>
      <c r="I564" s="4"/>
      <c r="J564" s="4"/>
      <c r="K564" s="4">
        <v>207</v>
      </c>
      <c r="L564" s="4">
        <v>13</v>
      </c>
      <c r="M564" s="4">
        <v>3</v>
      </c>
      <c r="N564" s="4" t="s">
        <v>0</v>
      </c>
      <c r="O564" s="4">
        <v>-1</v>
      </c>
      <c r="P564" s="4"/>
    </row>
    <row r="565" spans="1:118" x14ac:dyDescent="0.2">
      <c r="A565" s="4">
        <v>50</v>
      </c>
      <c r="B565" s="4">
        <v>0</v>
      </c>
      <c r="C565" s="4">
        <v>0</v>
      </c>
      <c r="D565" s="4">
        <v>1</v>
      </c>
      <c r="E565" s="4">
        <v>208</v>
      </c>
      <c r="F565" s="4">
        <f>Source!V550</f>
        <v>0</v>
      </c>
      <c r="G565" s="4" t="s">
        <v>133</v>
      </c>
      <c r="H565" s="4" t="s">
        <v>134</v>
      </c>
      <c r="I565" s="4"/>
      <c r="J565" s="4"/>
      <c r="K565" s="4">
        <v>208</v>
      </c>
      <c r="L565" s="4">
        <v>14</v>
      </c>
      <c r="M565" s="4">
        <v>3</v>
      </c>
      <c r="N565" s="4" t="s">
        <v>0</v>
      </c>
      <c r="O565" s="4">
        <v>-1</v>
      </c>
      <c r="P565" s="4"/>
    </row>
    <row r="566" spans="1:118" x14ac:dyDescent="0.2">
      <c r="A566" s="4">
        <v>50</v>
      </c>
      <c r="B566" s="4">
        <v>0</v>
      </c>
      <c r="C566" s="4">
        <v>0</v>
      </c>
      <c r="D566" s="4">
        <v>1</v>
      </c>
      <c r="E566" s="4">
        <v>209</v>
      </c>
      <c r="F566" s="4">
        <f>ROUND(Source!W550,O566)</f>
        <v>0</v>
      </c>
      <c r="G566" s="4" t="s">
        <v>135</v>
      </c>
      <c r="H566" s="4" t="s">
        <v>136</v>
      </c>
      <c r="I566" s="4"/>
      <c r="J566" s="4"/>
      <c r="K566" s="4">
        <v>209</v>
      </c>
      <c r="L566" s="4">
        <v>15</v>
      </c>
      <c r="M566" s="4">
        <v>3</v>
      </c>
      <c r="N566" s="4" t="s">
        <v>0</v>
      </c>
      <c r="O566" s="4">
        <v>2</v>
      </c>
      <c r="P566" s="4"/>
    </row>
    <row r="567" spans="1:118" x14ac:dyDescent="0.2">
      <c r="A567" s="4">
        <v>50</v>
      </c>
      <c r="B567" s="4">
        <v>0</v>
      </c>
      <c r="C567" s="4">
        <v>0</v>
      </c>
      <c r="D567" s="4">
        <v>1</v>
      </c>
      <c r="E567" s="4">
        <v>210</v>
      </c>
      <c r="F567" s="4">
        <f>ROUND(Source!X550,O567)</f>
        <v>23575.9</v>
      </c>
      <c r="G567" s="4" t="s">
        <v>137</v>
      </c>
      <c r="H567" s="4" t="s">
        <v>138</v>
      </c>
      <c r="I567" s="4"/>
      <c r="J567" s="4"/>
      <c r="K567" s="4">
        <v>210</v>
      </c>
      <c r="L567" s="4">
        <v>16</v>
      </c>
      <c r="M567" s="4">
        <v>3</v>
      </c>
      <c r="N567" s="4" t="s">
        <v>0</v>
      </c>
      <c r="O567" s="4">
        <v>2</v>
      </c>
      <c r="P567" s="4"/>
    </row>
    <row r="568" spans="1:118" x14ac:dyDescent="0.2">
      <c r="A568" s="4">
        <v>50</v>
      </c>
      <c r="B568" s="4">
        <v>0</v>
      </c>
      <c r="C568" s="4">
        <v>0</v>
      </c>
      <c r="D568" s="4">
        <v>1</v>
      </c>
      <c r="E568" s="4">
        <v>211</v>
      </c>
      <c r="F568" s="4">
        <f>ROUND(Source!Y550,O568)</f>
        <v>3367.98</v>
      </c>
      <c r="G568" s="4" t="s">
        <v>139</v>
      </c>
      <c r="H568" s="4" t="s">
        <v>140</v>
      </c>
      <c r="I568" s="4"/>
      <c r="J568" s="4"/>
      <c r="K568" s="4">
        <v>211</v>
      </c>
      <c r="L568" s="4">
        <v>17</v>
      </c>
      <c r="M568" s="4">
        <v>3</v>
      </c>
      <c r="N568" s="4" t="s">
        <v>0</v>
      </c>
      <c r="O568" s="4">
        <v>2</v>
      </c>
      <c r="P568" s="4"/>
    </row>
    <row r="569" spans="1:118" x14ac:dyDescent="0.2">
      <c r="A569" s="4">
        <v>50</v>
      </c>
      <c r="B569" s="4">
        <v>0</v>
      </c>
      <c r="C569" s="4">
        <v>0</v>
      </c>
      <c r="D569" s="4">
        <v>1</v>
      </c>
      <c r="E569" s="4">
        <v>224</v>
      </c>
      <c r="F569" s="4">
        <f>ROUND(Source!AR550,O569)</f>
        <v>140210.20000000001</v>
      </c>
      <c r="G569" s="4" t="s">
        <v>141</v>
      </c>
      <c r="H569" s="4" t="s">
        <v>142</v>
      </c>
      <c r="I569" s="4"/>
      <c r="J569" s="4"/>
      <c r="K569" s="4">
        <v>224</v>
      </c>
      <c r="L569" s="4">
        <v>18</v>
      </c>
      <c r="M569" s="4">
        <v>3</v>
      </c>
      <c r="N569" s="4" t="s">
        <v>0</v>
      </c>
      <c r="O569" s="4">
        <v>2</v>
      </c>
      <c r="P569" s="4"/>
    </row>
    <row r="571" spans="1:118" x14ac:dyDescent="0.2">
      <c r="A571" s="2">
        <v>51</v>
      </c>
      <c r="B571" s="2">
        <f>B498</f>
        <v>1</v>
      </c>
      <c r="C571" s="2">
        <f>A498</f>
        <v>4</v>
      </c>
      <c r="D571" s="2">
        <f>ROW(A498)</f>
        <v>498</v>
      </c>
      <c r="E571" s="2"/>
      <c r="F571" s="2" t="str">
        <f>IF(F498&lt;&gt;"",F498,"")</f>
        <v>Новый раздел</v>
      </c>
      <c r="G571" s="2" t="str">
        <f>IF(G498&lt;&gt;"",G498,"")</f>
        <v>Главный вход</v>
      </c>
      <c r="H571" s="2"/>
      <c r="I571" s="2"/>
      <c r="J571" s="2"/>
      <c r="K571" s="2"/>
      <c r="L571" s="2"/>
      <c r="M571" s="2"/>
      <c r="N571" s="2"/>
      <c r="O571" s="2">
        <f t="shared" ref="O571:T571" si="367">ROUND(O509+O550+AB571,2)</f>
        <v>117045.43</v>
      </c>
      <c r="P571" s="2">
        <f t="shared" si="367"/>
        <v>78626.64</v>
      </c>
      <c r="Q571" s="2">
        <f t="shared" si="367"/>
        <v>595.70000000000005</v>
      </c>
      <c r="R571" s="2">
        <f t="shared" si="367"/>
        <v>372.5</v>
      </c>
      <c r="S571" s="2">
        <f t="shared" si="367"/>
        <v>37823.089999999997</v>
      </c>
      <c r="T571" s="2">
        <f t="shared" si="367"/>
        <v>0</v>
      </c>
      <c r="U571" s="2">
        <f>U509+U550+AH571</f>
        <v>188.22209999999998</v>
      </c>
      <c r="V571" s="2">
        <f>V509+V550+AI571</f>
        <v>0</v>
      </c>
      <c r="W571" s="2">
        <f>ROUND(W509+W550+AJ571,2)</f>
        <v>0</v>
      </c>
      <c r="X571" s="2">
        <f>ROUND(X509+X550+AK571,2)</f>
        <v>26476.15</v>
      </c>
      <c r="Y571" s="2">
        <f>ROUND(Y509+Y550+AL571,2)</f>
        <v>3782.3</v>
      </c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>
        <f t="shared" ref="AO571:AZ571" si="368">ROUND(AO509+AO550+BB571,2)</f>
        <v>0</v>
      </c>
      <c r="AP571" s="2">
        <f t="shared" si="368"/>
        <v>0</v>
      </c>
      <c r="AQ571" s="2">
        <f t="shared" si="368"/>
        <v>0</v>
      </c>
      <c r="AR571" s="2">
        <f t="shared" si="368"/>
        <v>147706.18</v>
      </c>
      <c r="AS571" s="2">
        <f t="shared" si="368"/>
        <v>0</v>
      </c>
      <c r="AT571" s="2">
        <f t="shared" si="368"/>
        <v>0</v>
      </c>
      <c r="AU571" s="2">
        <f t="shared" si="368"/>
        <v>147706.18</v>
      </c>
      <c r="AV571" s="2">
        <f t="shared" si="368"/>
        <v>78626.64</v>
      </c>
      <c r="AW571" s="2">
        <f t="shared" si="368"/>
        <v>78626.64</v>
      </c>
      <c r="AX571" s="2">
        <f t="shared" si="368"/>
        <v>0</v>
      </c>
      <c r="AY571" s="2">
        <f t="shared" si="368"/>
        <v>78626.64</v>
      </c>
      <c r="AZ571" s="2">
        <f t="shared" si="368"/>
        <v>0</v>
      </c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>
        <v>0</v>
      </c>
    </row>
    <row r="573" spans="1:118" x14ac:dyDescent="0.2">
      <c r="A573" s="4">
        <v>50</v>
      </c>
      <c r="B573" s="4">
        <v>0</v>
      </c>
      <c r="C573" s="4">
        <v>0</v>
      </c>
      <c r="D573" s="4">
        <v>1</v>
      </c>
      <c r="E573" s="4">
        <v>201</v>
      </c>
      <c r="F573" s="4">
        <f>ROUND(Source!O571,O573)</f>
        <v>117045.43</v>
      </c>
      <c r="G573" s="4" t="s">
        <v>107</v>
      </c>
      <c r="H573" s="4" t="s">
        <v>108</v>
      </c>
      <c r="I573" s="4"/>
      <c r="J573" s="4"/>
      <c r="K573" s="4">
        <v>201</v>
      </c>
      <c r="L573" s="4">
        <v>1</v>
      </c>
      <c r="M573" s="4">
        <v>3</v>
      </c>
      <c r="N573" s="4" t="s">
        <v>0</v>
      </c>
      <c r="O573" s="4">
        <v>2</v>
      </c>
      <c r="P573" s="4"/>
    </row>
    <row r="574" spans="1:118" x14ac:dyDescent="0.2">
      <c r="A574" s="4">
        <v>50</v>
      </c>
      <c r="B574" s="4">
        <v>0</v>
      </c>
      <c r="C574" s="4">
        <v>0</v>
      </c>
      <c r="D574" s="4">
        <v>1</v>
      </c>
      <c r="E574" s="4">
        <v>202</v>
      </c>
      <c r="F574" s="4">
        <f>ROUND(Source!P571,O574)</f>
        <v>78626.64</v>
      </c>
      <c r="G574" s="4" t="s">
        <v>109</v>
      </c>
      <c r="H574" s="4" t="s">
        <v>110</v>
      </c>
      <c r="I574" s="4"/>
      <c r="J574" s="4"/>
      <c r="K574" s="4">
        <v>202</v>
      </c>
      <c r="L574" s="4">
        <v>2</v>
      </c>
      <c r="M574" s="4">
        <v>3</v>
      </c>
      <c r="N574" s="4" t="s">
        <v>0</v>
      </c>
      <c r="O574" s="4">
        <v>2</v>
      </c>
      <c r="P574" s="4"/>
    </row>
    <row r="575" spans="1:118" x14ac:dyDescent="0.2">
      <c r="A575" s="4">
        <v>50</v>
      </c>
      <c r="B575" s="4">
        <v>0</v>
      </c>
      <c r="C575" s="4">
        <v>0</v>
      </c>
      <c r="D575" s="4">
        <v>1</v>
      </c>
      <c r="E575" s="4">
        <v>222</v>
      </c>
      <c r="F575" s="4">
        <f>ROUND(Source!AO571,O575)</f>
        <v>0</v>
      </c>
      <c r="G575" s="4" t="s">
        <v>111</v>
      </c>
      <c r="H575" s="4" t="s">
        <v>112</v>
      </c>
      <c r="I575" s="4"/>
      <c r="J575" s="4"/>
      <c r="K575" s="4">
        <v>222</v>
      </c>
      <c r="L575" s="4">
        <v>3</v>
      </c>
      <c r="M575" s="4">
        <v>3</v>
      </c>
      <c r="N575" s="4" t="s">
        <v>0</v>
      </c>
      <c r="O575" s="4">
        <v>2</v>
      </c>
      <c r="P575" s="4"/>
    </row>
    <row r="576" spans="1:118" x14ac:dyDescent="0.2">
      <c r="A576" s="4">
        <v>50</v>
      </c>
      <c r="B576" s="4">
        <v>0</v>
      </c>
      <c r="C576" s="4">
        <v>0</v>
      </c>
      <c r="D576" s="4">
        <v>1</v>
      </c>
      <c r="E576" s="4">
        <v>216</v>
      </c>
      <c r="F576" s="4">
        <f>ROUND(Source!AP571,O576)</f>
        <v>0</v>
      </c>
      <c r="G576" s="4" t="s">
        <v>113</v>
      </c>
      <c r="H576" s="4" t="s">
        <v>114</v>
      </c>
      <c r="I576" s="4"/>
      <c r="J576" s="4"/>
      <c r="K576" s="4">
        <v>216</v>
      </c>
      <c r="L576" s="4">
        <v>4</v>
      </c>
      <c r="M576" s="4">
        <v>3</v>
      </c>
      <c r="N576" s="4" t="s">
        <v>0</v>
      </c>
      <c r="O576" s="4">
        <v>2</v>
      </c>
      <c r="P576" s="4"/>
    </row>
    <row r="577" spans="1:88" x14ac:dyDescent="0.2">
      <c r="A577" s="4">
        <v>50</v>
      </c>
      <c r="B577" s="4">
        <v>0</v>
      </c>
      <c r="C577" s="4">
        <v>0</v>
      </c>
      <c r="D577" s="4">
        <v>1</v>
      </c>
      <c r="E577" s="4">
        <v>223</v>
      </c>
      <c r="F577" s="4">
        <f>ROUND(Source!AQ571,O577)</f>
        <v>0</v>
      </c>
      <c r="G577" s="4" t="s">
        <v>115</v>
      </c>
      <c r="H577" s="4" t="s">
        <v>116</v>
      </c>
      <c r="I577" s="4"/>
      <c r="J577" s="4"/>
      <c r="K577" s="4">
        <v>223</v>
      </c>
      <c r="L577" s="4">
        <v>5</v>
      </c>
      <c r="M577" s="4">
        <v>3</v>
      </c>
      <c r="N577" s="4" t="s">
        <v>0</v>
      </c>
      <c r="O577" s="4">
        <v>2</v>
      </c>
      <c r="P577" s="4"/>
    </row>
    <row r="578" spans="1:88" x14ac:dyDescent="0.2">
      <c r="A578" s="4">
        <v>50</v>
      </c>
      <c r="B578" s="4">
        <v>0</v>
      </c>
      <c r="C578" s="4">
        <v>0</v>
      </c>
      <c r="D578" s="4">
        <v>1</v>
      </c>
      <c r="E578" s="4">
        <v>203</v>
      </c>
      <c r="F578" s="4">
        <f>ROUND(Source!Q571,O578)</f>
        <v>595.70000000000005</v>
      </c>
      <c r="G578" s="4" t="s">
        <v>117</v>
      </c>
      <c r="H578" s="4" t="s">
        <v>118</v>
      </c>
      <c r="I578" s="4"/>
      <c r="J578" s="4"/>
      <c r="K578" s="4">
        <v>203</v>
      </c>
      <c r="L578" s="4">
        <v>6</v>
      </c>
      <c r="M578" s="4">
        <v>3</v>
      </c>
      <c r="N578" s="4" t="s">
        <v>0</v>
      </c>
      <c r="O578" s="4">
        <v>2</v>
      </c>
      <c r="P578" s="4"/>
    </row>
    <row r="579" spans="1:88" x14ac:dyDescent="0.2">
      <c r="A579" s="4">
        <v>50</v>
      </c>
      <c r="B579" s="4">
        <v>0</v>
      </c>
      <c r="C579" s="4">
        <v>0</v>
      </c>
      <c r="D579" s="4">
        <v>1</v>
      </c>
      <c r="E579" s="4">
        <v>204</v>
      </c>
      <c r="F579" s="4">
        <f>ROUND(Source!R571,O579)</f>
        <v>372.5</v>
      </c>
      <c r="G579" s="4" t="s">
        <v>119</v>
      </c>
      <c r="H579" s="4" t="s">
        <v>120</v>
      </c>
      <c r="I579" s="4"/>
      <c r="J579" s="4"/>
      <c r="K579" s="4">
        <v>204</v>
      </c>
      <c r="L579" s="4">
        <v>7</v>
      </c>
      <c r="M579" s="4">
        <v>3</v>
      </c>
      <c r="N579" s="4" t="s">
        <v>0</v>
      </c>
      <c r="O579" s="4">
        <v>2</v>
      </c>
      <c r="P579" s="4"/>
    </row>
    <row r="580" spans="1:88" x14ac:dyDescent="0.2">
      <c r="A580" s="4">
        <v>50</v>
      </c>
      <c r="B580" s="4">
        <v>0</v>
      </c>
      <c r="C580" s="4">
        <v>0</v>
      </c>
      <c r="D580" s="4">
        <v>1</v>
      </c>
      <c r="E580" s="4">
        <v>205</v>
      </c>
      <c r="F580" s="4">
        <f>ROUND(Source!S571,O580)</f>
        <v>37823.089999999997</v>
      </c>
      <c r="G580" s="4" t="s">
        <v>121</v>
      </c>
      <c r="H580" s="4" t="s">
        <v>122</v>
      </c>
      <c r="I580" s="4"/>
      <c r="J580" s="4"/>
      <c r="K580" s="4">
        <v>205</v>
      </c>
      <c r="L580" s="4">
        <v>8</v>
      </c>
      <c r="M580" s="4">
        <v>3</v>
      </c>
      <c r="N580" s="4" t="s">
        <v>0</v>
      </c>
      <c r="O580" s="4">
        <v>2</v>
      </c>
      <c r="P580" s="4"/>
    </row>
    <row r="581" spans="1:88" x14ac:dyDescent="0.2">
      <c r="A581" s="4">
        <v>50</v>
      </c>
      <c r="B581" s="4">
        <v>0</v>
      </c>
      <c r="C581" s="4">
        <v>0</v>
      </c>
      <c r="D581" s="4">
        <v>1</v>
      </c>
      <c r="E581" s="4">
        <v>214</v>
      </c>
      <c r="F581" s="4">
        <f>ROUND(Source!AS571,O581)</f>
        <v>0</v>
      </c>
      <c r="G581" s="4" t="s">
        <v>123</v>
      </c>
      <c r="H581" s="4" t="s">
        <v>124</v>
      </c>
      <c r="I581" s="4"/>
      <c r="J581" s="4"/>
      <c r="K581" s="4">
        <v>214</v>
      </c>
      <c r="L581" s="4">
        <v>9</v>
      </c>
      <c r="M581" s="4">
        <v>3</v>
      </c>
      <c r="N581" s="4" t="s">
        <v>0</v>
      </c>
      <c r="O581" s="4">
        <v>2</v>
      </c>
      <c r="P581" s="4"/>
    </row>
    <row r="582" spans="1:88" x14ac:dyDescent="0.2">
      <c r="A582" s="4">
        <v>50</v>
      </c>
      <c r="B582" s="4">
        <v>0</v>
      </c>
      <c r="C582" s="4">
        <v>0</v>
      </c>
      <c r="D582" s="4">
        <v>1</v>
      </c>
      <c r="E582" s="4">
        <v>215</v>
      </c>
      <c r="F582" s="4">
        <f>ROUND(Source!AT571,O582)</f>
        <v>0</v>
      </c>
      <c r="G582" s="4" t="s">
        <v>125</v>
      </c>
      <c r="H582" s="4" t="s">
        <v>126</v>
      </c>
      <c r="I582" s="4"/>
      <c r="J582" s="4"/>
      <c r="K582" s="4">
        <v>215</v>
      </c>
      <c r="L582" s="4">
        <v>10</v>
      </c>
      <c r="M582" s="4">
        <v>3</v>
      </c>
      <c r="N582" s="4" t="s">
        <v>0</v>
      </c>
      <c r="O582" s="4">
        <v>2</v>
      </c>
      <c r="P582" s="4"/>
    </row>
    <row r="583" spans="1:88" x14ac:dyDescent="0.2">
      <c r="A583" s="4">
        <v>50</v>
      </c>
      <c r="B583" s="4">
        <v>0</v>
      </c>
      <c r="C583" s="4">
        <v>0</v>
      </c>
      <c r="D583" s="4">
        <v>1</v>
      </c>
      <c r="E583" s="4">
        <v>217</v>
      </c>
      <c r="F583" s="4">
        <f>ROUND(Source!AU571,O583)</f>
        <v>147706.18</v>
      </c>
      <c r="G583" s="4" t="s">
        <v>127</v>
      </c>
      <c r="H583" s="4" t="s">
        <v>128</v>
      </c>
      <c r="I583" s="4"/>
      <c r="J583" s="4"/>
      <c r="K583" s="4">
        <v>217</v>
      </c>
      <c r="L583" s="4">
        <v>11</v>
      </c>
      <c r="M583" s="4">
        <v>3</v>
      </c>
      <c r="N583" s="4" t="s">
        <v>0</v>
      </c>
      <c r="O583" s="4">
        <v>2</v>
      </c>
      <c r="P583" s="4"/>
    </row>
    <row r="584" spans="1:88" x14ac:dyDescent="0.2">
      <c r="A584" s="4">
        <v>50</v>
      </c>
      <c r="B584" s="4">
        <v>0</v>
      </c>
      <c r="C584" s="4">
        <v>0</v>
      </c>
      <c r="D584" s="4">
        <v>1</v>
      </c>
      <c r="E584" s="4">
        <v>206</v>
      </c>
      <c r="F584" s="4">
        <f>ROUND(Source!T571,O584)</f>
        <v>0</v>
      </c>
      <c r="G584" s="4" t="s">
        <v>129</v>
      </c>
      <c r="H584" s="4" t="s">
        <v>130</v>
      </c>
      <c r="I584" s="4"/>
      <c r="J584" s="4"/>
      <c r="K584" s="4">
        <v>206</v>
      </c>
      <c r="L584" s="4">
        <v>12</v>
      </c>
      <c r="M584" s="4">
        <v>3</v>
      </c>
      <c r="N584" s="4" t="s">
        <v>0</v>
      </c>
      <c r="O584" s="4">
        <v>2</v>
      </c>
      <c r="P584" s="4"/>
    </row>
    <row r="585" spans="1:88" x14ac:dyDescent="0.2">
      <c r="A585" s="4">
        <v>50</v>
      </c>
      <c r="B585" s="4">
        <v>0</v>
      </c>
      <c r="C585" s="4">
        <v>0</v>
      </c>
      <c r="D585" s="4">
        <v>1</v>
      </c>
      <c r="E585" s="4">
        <v>207</v>
      </c>
      <c r="F585" s="4">
        <f>Source!U571</f>
        <v>188.22209999999998</v>
      </c>
      <c r="G585" s="4" t="s">
        <v>131</v>
      </c>
      <c r="H585" s="4" t="s">
        <v>132</v>
      </c>
      <c r="I585" s="4"/>
      <c r="J585" s="4"/>
      <c r="K585" s="4">
        <v>207</v>
      </c>
      <c r="L585" s="4">
        <v>13</v>
      </c>
      <c r="M585" s="4">
        <v>3</v>
      </c>
      <c r="N585" s="4" t="s">
        <v>0</v>
      </c>
      <c r="O585" s="4">
        <v>-1</v>
      </c>
      <c r="P585" s="4"/>
    </row>
    <row r="586" spans="1:88" x14ac:dyDescent="0.2">
      <c r="A586" s="4">
        <v>50</v>
      </c>
      <c r="B586" s="4">
        <v>0</v>
      </c>
      <c r="C586" s="4">
        <v>0</v>
      </c>
      <c r="D586" s="4">
        <v>1</v>
      </c>
      <c r="E586" s="4">
        <v>208</v>
      </c>
      <c r="F586" s="4">
        <f>Source!V571</f>
        <v>0</v>
      </c>
      <c r="G586" s="4" t="s">
        <v>133</v>
      </c>
      <c r="H586" s="4" t="s">
        <v>134</v>
      </c>
      <c r="I586" s="4"/>
      <c r="J586" s="4"/>
      <c r="K586" s="4">
        <v>208</v>
      </c>
      <c r="L586" s="4">
        <v>14</v>
      </c>
      <c r="M586" s="4">
        <v>3</v>
      </c>
      <c r="N586" s="4" t="s">
        <v>0</v>
      </c>
      <c r="O586" s="4">
        <v>-1</v>
      </c>
      <c r="P586" s="4"/>
    </row>
    <row r="587" spans="1:88" x14ac:dyDescent="0.2">
      <c r="A587" s="4">
        <v>50</v>
      </c>
      <c r="B587" s="4">
        <v>0</v>
      </c>
      <c r="C587" s="4">
        <v>0</v>
      </c>
      <c r="D587" s="4">
        <v>1</v>
      </c>
      <c r="E587" s="4">
        <v>209</v>
      </c>
      <c r="F587" s="4">
        <f>ROUND(Source!W571,O587)</f>
        <v>0</v>
      </c>
      <c r="G587" s="4" t="s">
        <v>135</v>
      </c>
      <c r="H587" s="4" t="s">
        <v>136</v>
      </c>
      <c r="I587" s="4"/>
      <c r="J587" s="4"/>
      <c r="K587" s="4">
        <v>209</v>
      </c>
      <c r="L587" s="4">
        <v>15</v>
      </c>
      <c r="M587" s="4">
        <v>3</v>
      </c>
      <c r="N587" s="4" t="s">
        <v>0</v>
      </c>
      <c r="O587" s="4">
        <v>2</v>
      </c>
      <c r="P587" s="4"/>
    </row>
    <row r="588" spans="1:88" x14ac:dyDescent="0.2">
      <c r="A588" s="4">
        <v>50</v>
      </c>
      <c r="B588" s="4">
        <v>0</v>
      </c>
      <c r="C588" s="4">
        <v>0</v>
      </c>
      <c r="D588" s="4">
        <v>1</v>
      </c>
      <c r="E588" s="4">
        <v>210</v>
      </c>
      <c r="F588" s="4">
        <f>ROUND(Source!X571,O588)</f>
        <v>26476.15</v>
      </c>
      <c r="G588" s="4" t="s">
        <v>137</v>
      </c>
      <c r="H588" s="4" t="s">
        <v>138</v>
      </c>
      <c r="I588" s="4"/>
      <c r="J588" s="4"/>
      <c r="K588" s="4">
        <v>210</v>
      </c>
      <c r="L588" s="4">
        <v>16</v>
      </c>
      <c r="M588" s="4">
        <v>3</v>
      </c>
      <c r="N588" s="4" t="s">
        <v>0</v>
      </c>
      <c r="O588" s="4">
        <v>2</v>
      </c>
      <c r="P588" s="4"/>
    </row>
    <row r="589" spans="1:88" x14ac:dyDescent="0.2">
      <c r="A589" s="4">
        <v>50</v>
      </c>
      <c r="B589" s="4">
        <v>0</v>
      </c>
      <c r="C589" s="4">
        <v>0</v>
      </c>
      <c r="D589" s="4">
        <v>1</v>
      </c>
      <c r="E589" s="4">
        <v>211</v>
      </c>
      <c r="F589" s="4">
        <f>ROUND(Source!Y571,O589)</f>
        <v>3782.3</v>
      </c>
      <c r="G589" s="4" t="s">
        <v>139</v>
      </c>
      <c r="H589" s="4" t="s">
        <v>140</v>
      </c>
      <c r="I589" s="4"/>
      <c r="J589" s="4"/>
      <c r="K589" s="4">
        <v>211</v>
      </c>
      <c r="L589" s="4">
        <v>17</v>
      </c>
      <c r="M589" s="4">
        <v>3</v>
      </c>
      <c r="N589" s="4" t="s">
        <v>0</v>
      </c>
      <c r="O589" s="4">
        <v>2</v>
      </c>
      <c r="P589" s="4"/>
    </row>
    <row r="590" spans="1:88" x14ac:dyDescent="0.2">
      <c r="A590" s="4">
        <v>50</v>
      </c>
      <c r="B590" s="4">
        <v>0</v>
      </c>
      <c r="C590" s="4">
        <v>0</v>
      </c>
      <c r="D590" s="4">
        <v>1</v>
      </c>
      <c r="E590" s="4">
        <v>224</v>
      </c>
      <c r="F590" s="4">
        <f>ROUND(Source!AR571,O590)</f>
        <v>147706.18</v>
      </c>
      <c r="G590" s="4" t="s">
        <v>141</v>
      </c>
      <c r="H590" s="4" t="s">
        <v>142</v>
      </c>
      <c r="I590" s="4"/>
      <c r="J590" s="4"/>
      <c r="K590" s="4">
        <v>224</v>
      </c>
      <c r="L590" s="4">
        <v>18</v>
      </c>
      <c r="M590" s="4">
        <v>3</v>
      </c>
      <c r="N590" s="4" t="s">
        <v>0</v>
      </c>
      <c r="O590" s="4">
        <v>2</v>
      </c>
      <c r="P590" s="4"/>
    </row>
    <row r="592" spans="1:88" x14ac:dyDescent="0.2">
      <c r="A592" s="1">
        <v>4</v>
      </c>
      <c r="B592" s="1">
        <v>1</v>
      </c>
      <c r="C592" s="1"/>
      <c r="D592" s="1">
        <f>ROW(A669)</f>
        <v>669</v>
      </c>
      <c r="E592" s="1"/>
      <c r="F592" s="1" t="s">
        <v>9</v>
      </c>
      <c r="G592" s="1" t="s">
        <v>305</v>
      </c>
      <c r="H592" s="1" t="s">
        <v>0</v>
      </c>
      <c r="I592" s="1">
        <v>0</v>
      </c>
      <c r="J592" s="1"/>
      <c r="K592" s="1">
        <v>0</v>
      </c>
      <c r="L592" s="1"/>
      <c r="M592" s="1"/>
      <c r="N592" s="1"/>
      <c r="O592" s="1"/>
      <c r="P592" s="1"/>
      <c r="Q592" s="1"/>
      <c r="R592" s="1"/>
      <c r="S592" s="1"/>
      <c r="T592" s="1"/>
      <c r="U592" s="1" t="s">
        <v>0</v>
      </c>
      <c r="V592" s="1">
        <v>0</v>
      </c>
      <c r="W592" s="1"/>
      <c r="X592" s="1"/>
      <c r="Y592" s="1"/>
      <c r="Z592" s="1"/>
      <c r="AA592" s="1"/>
      <c r="AB592" s="1" t="s">
        <v>0</v>
      </c>
      <c r="AC592" s="1" t="s">
        <v>0</v>
      </c>
      <c r="AD592" s="1" t="s">
        <v>0</v>
      </c>
      <c r="AE592" s="1" t="s">
        <v>0</v>
      </c>
      <c r="AF592" s="1" t="s">
        <v>0</v>
      </c>
      <c r="AG592" s="1" t="s">
        <v>0</v>
      </c>
      <c r="AH592" s="1"/>
      <c r="AI592" s="1"/>
      <c r="AJ592" s="1"/>
      <c r="AK592" s="1"/>
      <c r="AL592" s="1"/>
      <c r="AM592" s="1"/>
      <c r="AN592" s="1"/>
      <c r="AO592" s="1"/>
      <c r="AP592" s="1" t="s">
        <v>0</v>
      </c>
      <c r="AQ592" s="1" t="s">
        <v>0</v>
      </c>
      <c r="AR592" s="1" t="s">
        <v>0</v>
      </c>
      <c r="AS592" s="1"/>
      <c r="AT592" s="1"/>
      <c r="AU592" s="1"/>
      <c r="AV592" s="1"/>
      <c r="AW592" s="1"/>
      <c r="AX592" s="1"/>
      <c r="AY592" s="1"/>
      <c r="AZ592" s="1" t="s">
        <v>0</v>
      </c>
      <c r="BA592" s="1"/>
      <c r="BB592" s="1" t="s">
        <v>0</v>
      </c>
      <c r="BC592" s="1" t="s">
        <v>0</v>
      </c>
      <c r="BD592" s="1" t="s">
        <v>0</v>
      </c>
      <c r="BE592" s="1" t="s">
        <v>0</v>
      </c>
      <c r="BF592" s="1" t="s">
        <v>0</v>
      </c>
      <c r="BG592" s="1" t="s">
        <v>0</v>
      </c>
      <c r="BH592" s="1" t="s">
        <v>0</v>
      </c>
      <c r="BI592" s="1" t="s">
        <v>0</v>
      </c>
      <c r="BJ592" s="1" t="s">
        <v>0</v>
      </c>
      <c r="BK592" s="1" t="s">
        <v>0</v>
      </c>
      <c r="BL592" s="1" t="s">
        <v>0</v>
      </c>
      <c r="BM592" s="1" t="s">
        <v>0</v>
      </c>
      <c r="BN592" s="1" t="s">
        <v>0</v>
      </c>
      <c r="BO592" s="1" t="s">
        <v>0</v>
      </c>
      <c r="BP592" s="1" t="s">
        <v>0</v>
      </c>
      <c r="BQ592" s="1"/>
      <c r="BR592" s="1"/>
      <c r="BS592" s="1"/>
      <c r="BT592" s="1"/>
      <c r="BU592" s="1"/>
      <c r="BV592" s="1"/>
      <c r="BW592" s="1"/>
      <c r="BX592" s="1">
        <v>0</v>
      </c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>
        <v>0</v>
      </c>
    </row>
    <row r="594" spans="1:206" x14ac:dyDescent="0.2">
      <c r="A594" s="2">
        <v>52</v>
      </c>
      <c r="B594" s="2">
        <f t="shared" ref="B594:G594" si="369">B669</f>
        <v>1</v>
      </c>
      <c r="C594" s="2">
        <f t="shared" si="369"/>
        <v>4</v>
      </c>
      <c r="D594" s="2">
        <f t="shared" si="369"/>
        <v>592</v>
      </c>
      <c r="E594" s="2">
        <f t="shared" si="369"/>
        <v>0</v>
      </c>
      <c r="F594" s="2" t="str">
        <f t="shared" si="369"/>
        <v>Новый раздел</v>
      </c>
      <c r="G594" s="2" t="str">
        <f t="shared" si="369"/>
        <v>Крыльцо № 1</v>
      </c>
      <c r="H594" s="2"/>
      <c r="I594" s="2"/>
      <c r="J594" s="2"/>
      <c r="K594" s="2"/>
      <c r="L594" s="2"/>
      <c r="M594" s="2"/>
      <c r="N594" s="2"/>
      <c r="O594" s="2">
        <f t="shared" ref="O594:AT594" si="370">O669</f>
        <v>12239.15</v>
      </c>
      <c r="P594" s="2">
        <f t="shared" si="370"/>
        <v>7918.4</v>
      </c>
      <c r="Q594" s="2">
        <f t="shared" si="370"/>
        <v>37.5</v>
      </c>
      <c r="R594" s="2">
        <f t="shared" si="370"/>
        <v>11.05</v>
      </c>
      <c r="S594" s="2">
        <f t="shared" si="370"/>
        <v>4283.25</v>
      </c>
      <c r="T594" s="2">
        <f t="shared" si="370"/>
        <v>0</v>
      </c>
      <c r="U594" s="2">
        <f t="shared" si="370"/>
        <v>21.963481999999999</v>
      </c>
      <c r="V594" s="2">
        <f t="shared" si="370"/>
        <v>0</v>
      </c>
      <c r="W594" s="2">
        <f t="shared" si="370"/>
        <v>0</v>
      </c>
      <c r="X594" s="2">
        <f t="shared" si="370"/>
        <v>2998.27</v>
      </c>
      <c r="Y594" s="2">
        <f t="shared" si="370"/>
        <v>428.33</v>
      </c>
      <c r="Z594" s="2">
        <f t="shared" si="370"/>
        <v>0</v>
      </c>
      <c r="AA594" s="2">
        <f t="shared" si="370"/>
        <v>0</v>
      </c>
      <c r="AB594" s="2">
        <f t="shared" si="370"/>
        <v>0</v>
      </c>
      <c r="AC594" s="2">
        <f t="shared" si="370"/>
        <v>0</v>
      </c>
      <c r="AD594" s="2">
        <f t="shared" si="370"/>
        <v>0</v>
      </c>
      <c r="AE594" s="2">
        <f t="shared" si="370"/>
        <v>0</v>
      </c>
      <c r="AF594" s="2">
        <f t="shared" si="370"/>
        <v>0</v>
      </c>
      <c r="AG594" s="2">
        <f t="shared" si="370"/>
        <v>0</v>
      </c>
      <c r="AH594" s="2">
        <f t="shared" si="370"/>
        <v>0</v>
      </c>
      <c r="AI594" s="2">
        <f t="shared" si="370"/>
        <v>0</v>
      </c>
      <c r="AJ594" s="2">
        <f t="shared" si="370"/>
        <v>0</v>
      </c>
      <c r="AK594" s="2">
        <f t="shared" si="370"/>
        <v>0</v>
      </c>
      <c r="AL594" s="2">
        <f t="shared" si="370"/>
        <v>0</v>
      </c>
      <c r="AM594" s="2">
        <f t="shared" si="370"/>
        <v>0</v>
      </c>
      <c r="AN594" s="2">
        <f t="shared" si="370"/>
        <v>0</v>
      </c>
      <c r="AO594" s="2">
        <f t="shared" si="370"/>
        <v>0</v>
      </c>
      <c r="AP594" s="2">
        <f t="shared" si="370"/>
        <v>0</v>
      </c>
      <c r="AQ594" s="2">
        <f t="shared" si="370"/>
        <v>0</v>
      </c>
      <c r="AR594" s="2">
        <f t="shared" si="370"/>
        <v>15677.68</v>
      </c>
      <c r="AS594" s="2">
        <f t="shared" si="370"/>
        <v>0</v>
      </c>
      <c r="AT594" s="2">
        <f t="shared" si="370"/>
        <v>0</v>
      </c>
      <c r="AU594" s="2">
        <f t="shared" ref="AU594:BZ594" si="371">AU669</f>
        <v>15677.68</v>
      </c>
      <c r="AV594" s="2">
        <f t="shared" si="371"/>
        <v>7918.4</v>
      </c>
      <c r="AW594" s="2">
        <f t="shared" si="371"/>
        <v>7918.4</v>
      </c>
      <c r="AX594" s="2">
        <f t="shared" si="371"/>
        <v>0</v>
      </c>
      <c r="AY594" s="2">
        <f t="shared" si="371"/>
        <v>7918.4</v>
      </c>
      <c r="AZ594" s="2">
        <f t="shared" si="371"/>
        <v>0</v>
      </c>
      <c r="BA594" s="2">
        <f t="shared" si="371"/>
        <v>0</v>
      </c>
      <c r="BB594" s="2">
        <f t="shared" si="371"/>
        <v>0</v>
      </c>
      <c r="BC594" s="2">
        <f t="shared" si="371"/>
        <v>0</v>
      </c>
      <c r="BD594" s="2">
        <f t="shared" si="371"/>
        <v>0</v>
      </c>
      <c r="BE594" s="2">
        <f t="shared" si="371"/>
        <v>0</v>
      </c>
      <c r="BF594" s="2">
        <f t="shared" si="371"/>
        <v>0</v>
      </c>
      <c r="BG594" s="2">
        <f t="shared" si="371"/>
        <v>0</v>
      </c>
      <c r="BH594" s="2">
        <f t="shared" si="371"/>
        <v>0</v>
      </c>
      <c r="BI594" s="2">
        <f t="shared" si="371"/>
        <v>0</v>
      </c>
      <c r="BJ594" s="2">
        <f t="shared" si="371"/>
        <v>0</v>
      </c>
      <c r="BK594" s="2">
        <f t="shared" si="371"/>
        <v>0</v>
      </c>
      <c r="BL594" s="2">
        <f t="shared" si="371"/>
        <v>0</v>
      </c>
      <c r="BM594" s="2">
        <f t="shared" si="371"/>
        <v>0</v>
      </c>
      <c r="BN594" s="2">
        <f t="shared" si="371"/>
        <v>0</v>
      </c>
      <c r="BO594" s="3">
        <f t="shared" si="371"/>
        <v>0</v>
      </c>
      <c r="BP594" s="3">
        <f t="shared" si="371"/>
        <v>0</v>
      </c>
      <c r="BQ594" s="3">
        <f t="shared" si="371"/>
        <v>0</v>
      </c>
      <c r="BR594" s="3">
        <f t="shared" si="371"/>
        <v>0</v>
      </c>
      <c r="BS594" s="3">
        <f t="shared" si="371"/>
        <v>0</v>
      </c>
      <c r="BT594" s="3">
        <f t="shared" si="371"/>
        <v>0</v>
      </c>
      <c r="BU594" s="3">
        <f t="shared" si="371"/>
        <v>0</v>
      </c>
      <c r="BV594" s="3">
        <f t="shared" si="371"/>
        <v>0</v>
      </c>
      <c r="BW594" s="3">
        <f t="shared" si="371"/>
        <v>0</v>
      </c>
      <c r="BX594" s="3">
        <f t="shared" si="371"/>
        <v>0</v>
      </c>
      <c r="BY594" s="3">
        <f t="shared" si="371"/>
        <v>0</v>
      </c>
      <c r="BZ594" s="3">
        <f t="shared" si="371"/>
        <v>0</v>
      </c>
      <c r="CA594" s="3">
        <f t="shared" ref="CA594:DF594" si="372">CA669</f>
        <v>0</v>
      </c>
      <c r="CB594" s="3">
        <f t="shared" si="372"/>
        <v>0</v>
      </c>
      <c r="CC594" s="3">
        <f t="shared" si="372"/>
        <v>0</v>
      </c>
      <c r="CD594" s="3">
        <f t="shared" si="372"/>
        <v>0</v>
      </c>
      <c r="CE594" s="3">
        <f t="shared" si="372"/>
        <v>0</v>
      </c>
      <c r="CF594" s="3">
        <f t="shared" si="372"/>
        <v>0</v>
      </c>
      <c r="CG594" s="3">
        <f t="shared" si="372"/>
        <v>0</v>
      </c>
      <c r="CH594" s="3">
        <f t="shared" si="372"/>
        <v>0</v>
      </c>
      <c r="CI594" s="3">
        <f t="shared" si="372"/>
        <v>0</v>
      </c>
      <c r="CJ594" s="3">
        <f t="shared" si="372"/>
        <v>0</v>
      </c>
      <c r="CK594" s="3">
        <f t="shared" si="372"/>
        <v>0</v>
      </c>
      <c r="CL594" s="3">
        <f t="shared" si="372"/>
        <v>0</v>
      </c>
      <c r="CM594" s="3">
        <f t="shared" si="372"/>
        <v>0</v>
      </c>
      <c r="CN594" s="3">
        <f t="shared" si="372"/>
        <v>0</v>
      </c>
      <c r="CO594" s="3">
        <f t="shared" si="372"/>
        <v>0</v>
      </c>
      <c r="CP594" s="3">
        <f t="shared" si="372"/>
        <v>0</v>
      </c>
      <c r="CQ594" s="3">
        <f t="shared" si="372"/>
        <v>0</v>
      </c>
      <c r="CR594" s="3">
        <f t="shared" si="372"/>
        <v>0</v>
      </c>
      <c r="CS594" s="3">
        <f t="shared" si="372"/>
        <v>0</v>
      </c>
      <c r="CT594" s="3">
        <f t="shared" si="372"/>
        <v>0</v>
      </c>
      <c r="CU594" s="3">
        <f t="shared" si="372"/>
        <v>0</v>
      </c>
      <c r="CV594" s="3">
        <f t="shared" si="372"/>
        <v>0</v>
      </c>
      <c r="CW594" s="3">
        <f t="shared" si="372"/>
        <v>0</v>
      </c>
      <c r="CX594" s="3">
        <f t="shared" si="372"/>
        <v>0</v>
      </c>
      <c r="CY594" s="3">
        <f t="shared" si="372"/>
        <v>0</v>
      </c>
      <c r="CZ594" s="3">
        <f t="shared" si="372"/>
        <v>0</v>
      </c>
      <c r="DA594" s="3">
        <f t="shared" si="372"/>
        <v>0</v>
      </c>
      <c r="DB594" s="3">
        <f t="shared" si="372"/>
        <v>0</v>
      </c>
      <c r="DC594" s="3">
        <f t="shared" si="372"/>
        <v>0</v>
      </c>
      <c r="DD594" s="3">
        <f t="shared" si="372"/>
        <v>0</v>
      </c>
      <c r="DE594" s="3">
        <f t="shared" si="372"/>
        <v>0</v>
      </c>
      <c r="DF594" s="3">
        <f t="shared" si="372"/>
        <v>0</v>
      </c>
      <c r="DG594" s="3">
        <f t="shared" ref="DG594:DN594" si="373">DG669</f>
        <v>0</v>
      </c>
      <c r="DH594" s="3">
        <f t="shared" si="373"/>
        <v>0</v>
      </c>
      <c r="DI594" s="3">
        <f t="shared" si="373"/>
        <v>0</v>
      </c>
      <c r="DJ594" s="3">
        <f t="shared" si="373"/>
        <v>0</v>
      </c>
      <c r="DK594" s="3">
        <f t="shared" si="373"/>
        <v>0</v>
      </c>
      <c r="DL594" s="3">
        <f t="shared" si="373"/>
        <v>0</v>
      </c>
      <c r="DM594" s="3">
        <f t="shared" si="373"/>
        <v>0</v>
      </c>
      <c r="DN594" s="3">
        <f t="shared" si="373"/>
        <v>0</v>
      </c>
    </row>
    <row r="596" spans="1:206" x14ac:dyDescent="0.2">
      <c r="A596" s="1">
        <v>5</v>
      </c>
      <c r="B596" s="1">
        <v>1</v>
      </c>
      <c r="C596" s="1"/>
      <c r="D596" s="1">
        <f>ROW(A603)</f>
        <v>603</v>
      </c>
      <c r="E596" s="1"/>
      <c r="F596" s="1" t="s">
        <v>11</v>
      </c>
      <c r="G596" s="1" t="s">
        <v>153</v>
      </c>
      <c r="H596" s="1" t="s">
        <v>0</v>
      </c>
      <c r="I596" s="1">
        <v>0</v>
      </c>
      <c r="J596" s="1"/>
      <c r="K596" s="1">
        <v>0</v>
      </c>
      <c r="L596" s="1"/>
      <c r="M596" s="1"/>
      <c r="N596" s="1"/>
      <c r="O596" s="1"/>
      <c r="P596" s="1"/>
      <c r="Q596" s="1"/>
      <c r="R596" s="1"/>
      <c r="S596" s="1"/>
      <c r="T596" s="1"/>
      <c r="U596" s="1" t="s">
        <v>0</v>
      </c>
      <c r="V596" s="1">
        <v>0</v>
      </c>
      <c r="W596" s="1"/>
      <c r="X596" s="1"/>
      <c r="Y596" s="1"/>
      <c r="Z596" s="1"/>
      <c r="AA596" s="1"/>
      <c r="AB596" s="1" t="s">
        <v>0</v>
      </c>
      <c r="AC596" s="1" t="s">
        <v>0</v>
      </c>
      <c r="AD596" s="1" t="s">
        <v>0</v>
      </c>
      <c r="AE596" s="1" t="s">
        <v>0</v>
      </c>
      <c r="AF596" s="1" t="s">
        <v>0</v>
      </c>
      <c r="AG596" s="1" t="s">
        <v>0</v>
      </c>
      <c r="AH596" s="1"/>
      <c r="AI596" s="1"/>
      <c r="AJ596" s="1"/>
      <c r="AK596" s="1"/>
      <c r="AL596" s="1"/>
      <c r="AM596" s="1"/>
      <c r="AN596" s="1"/>
      <c r="AO596" s="1"/>
      <c r="AP596" s="1" t="s">
        <v>0</v>
      </c>
      <c r="AQ596" s="1" t="s">
        <v>0</v>
      </c>
      <c r="AR596" s="1" t="s">
        <v>0</v>
      </c>
      <c r="AS596" s="1"/>
      <c r="AT596" s="1"/>
      <c r="AU596" s="1"/>
      <c r="AV596" s="1"/>
      <c r="AW596" s="1"/>
      <c r="AX596" s="1"/>
      <c r="AY596" s="1"/>
      <c r="AZ596" s="1" t="s">
        <v>0</v>
      </c>
      <c r="BA596" s="1"/>
      <c r="BB596" s="1" t="s">
        <v>0</v>
      </c>
      <c r="BC596" s="1" t="s">
        <v>0</v>
      </c>
      <c r="BD596" s="1" t="s">
        <v>0</v>
      </c>
      <c r="BE596" s="1" t="s">
        <v>0</v>
      </c>
      <c r="BF596" s="1" t="s">
        <v>0</v>
      </c>
      <c r="BG596" s="1" t="s">
        <v>0</v>
      </c>
      <c r="BH596" s="1" t="s">
        <v>0</v>
      </c>
      <c r="BI596" s="1" t="s">
        <v>0</v>
      </c>
      <c r="BJ596" s="1" t="s">
        <v>0</v>
      </c>
      <c r="BK596" s="1" t="s">
        <v>0</v>
      </c>
      <c r="BL596" s="1" t="s">
        <v>0</v>
      </c>
      <c r="BM596" s="1" t="s">
        <v>0</v>
      </c>
      <c r="BN596" s="1" t="s">
        <v>0</v>
      </c>
      <c r="BO596" s="1" t="s">
        <v>0</v>
      </c>
      <c r="BP596" s="1" t="s">
        <v>0</v>
      </c>
      <c r="BQ596" s="1"/>
      <c r="BR596" s="1"/>
      <c r="BS596" s="1"/>
      <c r="BT596" s="1"/>
      <c r="BU596" s="1"/>
      <c r="BV596" s="1"/>
      <c r="BW596" s="1"/>
      <c r="BX596" s="1">
        <v>0</v>
      </c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>
        <v>0</v>
      </c>
    </row>
    <row r="598" spans="1:206" x14ac:dyDescent="0.2">
      <c r="A598" s="2">
        <v>52</v>
      </c>
      <c r="B598" s="2">
        <f t="shared" ref="B598:G598" si="374">B603</f>
        <v>1</v>
      </c>
      <c r="C598" s="2">
        <f t="shared" si="374"/>
        <v>5</v>
      </c>
      <c r="D598" s="2">
        <f t="shared" si="374"/>
        <v>596</v>
      </c>
      <c r="E598" s="2">
        <f t="shared" si="374"/>
        <v>0</v>
      </c>
      <c r="F598" s="2" t="str">
        <f t="shared" si="374"/>
        <v>Новый подраздел</v>
      </c>
      <c r="G598" s="2" t="str">
        <f t="shared" si="374"/>
        <v>Демонтажные работы</v>
      </c>
      <c r="H598" s="2"/>
      <c r="I598" s="2"/>
      <c r="J598" s="2"/>
      <c r="K598" s="2"/>
      <c r="L598" s="2"/>
      <c r="M598" s="2"/>
      <c r="N598" s="2"/>
      <c r="O598" s="2">
        <f t="shared" ref="O598:AT598" si="375">O603</f>
        <v>168.59</v>
      </c>
      <c r="P598" s="2">
        <f t="shared" si="375"/>
        <v>0</v>
      </c>
      <c r="Q598" s="2">
        <f t="shared" si="375"/>
        <v>3.39</v>
      </c>
      <c r="R598" s="2">
        <f t="shared" si="375"/>
        <v>0.25</v>
      </c>
      <c r="S598" s="2">
        <f t="shared" si="375"/>
        <v>165.2</v>
      </c>
      <c r="T598" s="2">
        <f t="shared" si="375"/>
        <v>0</v>
      </c>
      <c r="U598" s="2">
        <f t="shared" si="375"/>
        <v>0.973692</v>
      </c>
      <c r="V598" s="2">
        <f t="shared" si="375"/>
        <v>0</v>
      </c>
      <c r="W598" s="2">
        <f t="shared" si="375"/>
        <v>0</v>
      </c>
      <c r="X598" s="2">
        <f t="shared" si="375"/>
        <v>115.64</v>
      </c>
      <c r="Y598" s="2">
        <f t="shared" si="375"/>
        <v>16.52</v>
      </c>
      <c r="Z598" s="2">
        <f t="shared" si="375"/>
        <v>0</v>
      </c>
      <c r="AA598" s="2">
        <f t="shared" si="375"/>
        <v>0</v>
      </c>
      <c r="AB598" s="2">
        <f t="shared" si="375"/>
        <v>168.59</v>
      </c>
      <c r="AC598" s="2">
        <f t="shared" si="375"/>
        <v>0</v>
      </c>
      <c r="AD598" s="2">
        <f t="shared" si="375"/>
        <v>3.39</v>
      </c>
      <c r="AE598" s="2">
        <f t="shared" si="375"/>
        <v>0.25</v>
      </c>
      <c r="AF598" s="2">
        <f t="shared" si="375"/>
        <v>165.2</v>
      </c>
      <c r="AG598" s="2">
        <f t="shared" si="375"/>
        <v>0</v>
      </c>
      <c r="AH598" s="2">
        <f t="shared" si="375"/>
        <v>0.973692</v>
      </c>
      <c r="AI598" s="2">
        <f t="shared" si="375"/>
        <v>0</v>
      </c>
      <c r="AJ598" s="2">
        <f t="shared" si="375"/>
        <v>0</v>
      </c>
      <c r="AK598" s="2">
        <f t="shared" si="375"/>
        <v>115.64</v>
      </c>
      <c r="AL598" s="2">
        <f t="shared" si="375"/>
        <v>16.52</v>
      </c>
      <c r="AM598" s="2">
        <f t="shared" si="375"/>
        <v>0</v>
      </c>
      <c r="AN598" s="2">
        <f t="shared" si="375"/>
        <v>0</v>
      </c>
      <c r="AO598" s="2">
        <f t="shared" si="375"/>
        <v>0</v>
      </c>
      <c r="AP598" s="2">
        <f t="shared" si="375"/>
        <v>0</v>
      </c>
      <c r="AQ598" s="2">
        <f t="shared" si="375"/>
        <v>0</v>
      </c>
      <c r="AR598" s="2">
        <f t="shared" si="375"/>
        <v>301.02</v>
      </c>
      <c r="AS598" s="2">
        <f t="shared" si="375"/>
        <v>0</v>
      </c>
      <c r="AT598" s="2">
        <f t="shared" si="375"/>
        <v>0</v>
      </c>
      <c r="AU598" s="2">
        <f t="shared" ref="AU598:BZ598" si="376">AU603</f>
        <v>301.02</v>
      </c>
      <c r="AV598" s="2">
        <f t="shared" si="376"/>
        <v>0</v>
      </c>
      <c r="AW598" s="2">
        <f t="shared" si="376"/>
        <v>0</v>
      </c>
      <c r="AX598" s="2">
        <f t="shared" si="376"/>
        <v>0</v>
      </c>
      <c r="AY598" s="2">
        <f t="shared" si="376"/>
        <v>0</v>
      </c>
      <c r="AZ598" s="2">
        <f t="shared" si="376"/>
        <v>0</v>
      </c>
      <c r="BA598" s="2">
        <f t="shared" si="376"/>
        <v>0</v>
      </c>
      <c r="BB598" s="2">
        <f t="shared" si="376"/>
        <v>0</v>
      </c>
      <c r="BC598" s="2">
        <f t="shared" si="376"/>
        <v>0</v>
      </c>
      <c r="BD598" s="2">
        <f t="shared" si="376"/>
        <v>0</v>
      </c>
      <c r="BE598" s="2">
        <f t="shared" si="376"/>
        <v>301.02</v>
      </c>
      <c r="BF598" s="2">
        <f t="shared" si="376"/>
        <v>0</v>
      </c>
      <c r="BG598" s="2">
        <f t="shared" si="376"/>
        <v>0</v>
      </c>
      <c r="BH598" s="2">
        <f t="shared" si="376"/>
        <v>301.02</v>
      </c>
      <c r="BI598" s="2">
        <f t="shared" si="376"/>
        <v>0</v>
      </c>
      <c r="BJ598" s="2">
        <f t="shared" si="376"/>
        <v>0</v>
      </c>
      <c r="BK598" s="2">
        <f t="shared" si="376"/>
        <v>0</v>
      </c>
      <c r="BL598" s="2">
        <f t="shared" si="376"/>
        <v>0</v>
      </c>
      <c r="BM598" s="2">
        <f t="shared" si="376"/>
        <v>0</v>
      </c>
      <c r="BN598" s="2">
        <f t="shared" si="376"/>
        <v>0</v>
      </c>
      <c r="BO598" s="3">
        <f t="shared" si="376"/>
        <v>0</v>
      </c>
      <c r="BP598" s="3">
        <f t="shared" si="376"/>
        <v>0</v>
      </c>
      <c r="BQ598" s="3">
        <f t="shared" si="376"/>
        <v>0</v>
      </c>
      <c r="BR598" s="3">
        <f t="shared" si="376"/>
        <v>0</v>
      </c>
      <c r="BS598" s="3">
        <f t="shared" si="376"/>
        <v>0</v>
      </c>
      <c r="BT598" s="3">
        <f t="shared" si="376"/>
        <v>0</v>
      </c>
      <c r="BU598" s="3">
        <f t="shared" si="376"/>
        <v>0</v>
      </c>
      <c r="BV598" s="3">
        <f t="shared" si="376"/>
        <v>0</v>
      </c>
      <c r="BW598" s="3">
        <f t="shared" si="376"/>
        <v>0</v>
      </c>
      <c r="BX598" s="3">
        <f t="shared" si="376"/>
        <v>0</v>
      </c>
      <c r="BY598" s="3">
        <f t="shared" si="376"/>
        <v>0</v>
      </c>
      <c r="BZ598" s="3">
        <f t="shared" si="376"/>
        <v>0</v>
      </c>
      <c r="CA598" s="3">
        <f t="shared" ref="CA598:DF598" si="377">CA603</f>
        <v>0</v>
      </c>
      <c r="CB598" s="3">
        <f t="shared" si="377"/>
        <v>0</v>
      </c>
      <c r="CC598" s="3">
        <f t="shared" si="377"/>
        <v>0</v>
      </c>
      <c r="CD598" s="3">
        <f t="shared" si="377"/>
        <v>0</v>
      </c>
      <c r="CE598" s="3">
        <f t="shared" si="377"/>
        <v>0</v>
      </c>
      <c r="CF598" s="3">
        <f t="shared" si="377"/>
        <v>0</v>
      </c>
      <c r="CG598" s="3">
        <f t="shared" si="377"/>
        <v>0</v>
      </c>
      <c r="CH598" s="3">
        <f t="shared" si="377"/>
        <v>0</v>
      </c>
      <c r="CI598" s="3">
        <f t="shared" si="377"/>
        <v>0</v>
      </c>
      <c r="CJ598" s="3">
        <f t="shared" si="377"/>
        <v>0</v>
      </c>
      <c r="CK598" s="3">
        <f t="shared" si="377"/>
        <v>0</v>
      </c>
      <c r="CL598" s="3">
        <f t="shared" si="377"/>
        <v>0</v>
      </c>
      <c r="CM598" s="3">
        <f t="shared" si="377"/>
        <v>0</v>
      </c>
      <c r="CN598" s="3">
        <f t="shared" si="377"/>
        <v>0</v>
      </c>
      <c r="CO598" s="3">
        <f t="shared" si="377"/>
        <v>0</v>
      </c>
      <c r="CP598" s="3">
        <f t="shared" si="377"/>
        <v>0</v>
      </c>
      <c r="CQ598" s="3">
        <f t="shared" si="377"/>
        <v>0</v>
      </c>
      <c r="CR598" s="3">
        <f t="shared" si="377"/>
        <v>0</v>
      </c>
      <c r="CS598" s="3">
        <f t="shared" si="377"/>
        <v>0</v>
      </c>
      <c r="CT598" s="3">
        <f t="shared" si="377"/>
        <v>0</v>
      </c>
      <c r="CU598" s="3">
        <f t="shared" si="377"/>
        <v>0</v>
      </c>
      <c r="CV598" s="3">
        <f t="shared" si="377"/>
        <v>0</v>
      </c>
      <c r="CW598" s="3">
        <f t="shared" si="377"/>
        <v>0</v>
      </c>
      <c r="CX598" s="3">
        <f t="shared" si="377"/>
        <v>0</v>
      </c>
      <c r="CY598" s="3">
        <f t="shared" si="377"/>
        <v>0</v>
      </c>
      <c r="CZ598" s="3">
        <f t="shared" si="377"/>
        <v>0</v>
      </c>
      <c r="DA598" s="3">
        <f t="shared" si="377"/>
        <v>0</v>
      </c>
      <c r="DB598" s="3">
        <f t="shared" si="377"/>
        <v>0</v>
      </c>
      <c r="DC598" s="3">
        <f t="shared" si="377"/>
        <v>0</v>
      </c>
      <c r="DD598" s="3">
        <f t="shared" si="377"/>
        <v>0</v>
      </c>
      <c r="DE598" s="3">
        <f t="shared" si="377"/>
        <v>0</v>
      </c>
      <c r="DF598" s="3">
        <f t="shared" si="377"/>
        <v>0</v>
      </c>
      <c r="DG598" s="3">
        <f t="shared" ref="DG598:DN598" si="378">DG603</f>
        <v>0</v>
      </c>
      <c r="DH598" s="3">
        <f t="shared" si="378"/>
        <v>0</v>
      </c>
      <c r="DI598" s="3">
        <f t="shared" si="378"/>
        <v>0</v>
      </c>
      <c r="DJ598" s="3">
        <f t="shared" si="378"/>
        <v>0</v>
      </c>
      <c r="DK598" s="3">
        <f t="shared" si="378"/>
        <v>0</v>
      </c>
      <c r="DL598" s="3">
        <f t="shared" si="378"/>
        <v>0</v>
      </c>
      <c r="DM598" s="3">
        <f t="shared" si="378"/>
        <v>0</v>
      </c>
      <c r="DN598" s="3">
        <f t="shared" si="378"/>
        <v>0</v>
      </c>
    </row>
    <row r="600" spans="1:206" x14ac:dyDescent="0.2">
      <c r="A600">
        <v>17</v>
      </c>
      <c r="B600">
        <v>1</v>
      </c>
      <c r="C600">
        <f>ROW(SmtRes!A354)</f>
        <v>354</v>
      </c>
      <c r="D600">
        <f>ROW(EtalonRes!A352)</f>
        <v>352</v>
      </c>
      <c r="E600" t="s">
        <v>13</v>
      </c>
      <c r="F600" t="s">
        <v>270</v>
      </c>
      <c r="G600" t="s">
        <v>271</v>
      </c>
      <c r="H600" t="s">
        <v>28</v>
      </c>
      <c r="I600">
        <f>ROUND(2.73/100,9)</f>
        <v>2.7300000000000001E-2</v>
      </c>
      <c r="J600">
        <v>0</v>
      </c>
      <c r="O600">
        <f>ROUND(CP600+GX600,2)</f>
        <v>121.21</v>
      </c>
      <c r="P600">
        <f>ROUND(CQ600*I600,2)</f>
        <v>0</v>
      </c>
      <c r="Q600">
        <f>ROUND(CR600*I600,2)</f>
        <v>3.39</v>
      </c>
      <c r="R600">
        <f>ROUND(CS600*I600,2)</f>
        <v>0.25</v>
      </c>
      <c r="S600">
        <f>ROUND(CT600*I600,2)</f>
        <v>117.82</v>
      </c>
      <c r="T600">
        <f>ROUND(CU600*I600,2)</f>
        <v>0</v>
      </c>
      <c r="U600">
        <f>CV600*I600</f>
        <v>0.67158000000000007</v>
      </c>
      <c r="V600">
        <f>CW600*I600</f>
        <v>0</v>
      </c>
      <c r="W600">
        <f>ROUND(CX600*I600,2)</f>
        <v>0</v>
      </c>
      <c r="X600">
        <f>ROUND(CY600,2)</f>
        <v>82.47</v>
      </c>
      <c r="Y600">
        <f>ROUND(CZ600,2)</f>
        <v>11.78</v>
      </c>
      <c r="AA600">
        <v>31140108</v>
      </c>
      <c r="AB600">
        <f>ROUND((AC600+AD600+AF600)+GT600,6)</f>
        <v>4439.8599999999997</v>
      </c>
      <c r="AC600">
        <f>ROUND((ES600),6)</f>
        <v>0</v>
      </c>
      <c r="AD600">
        <f>ROUND((((ET600)-(EU600))+AE600),6)</f>
        <v>124.28</v>
      </c>
      <c r="AE600">
        <f>ROUND((EU600),6)</f>
        <v>9.15</v>
      </c>
      <c r="AF600">
        <f>ROUND((EV600),6)</f>
        <v>4315.58</v>
      </c>
      <c r="AG600">
        <f>ROUND((AP600),6)</f>
        <v>0</v>
      </c>
      <c r="AH600">
        <f>(EW600)</f>
        <v>24.6</v>
      </c>
      <c r="AI600">
        <f>(EX600)</f>
        <v>0</v>
      </c>
      <c r="AJ600">
        <f>ROUND((AS600),6)</f>
        <v>0</v>
      </c>
      <c r="AK600">
        <v>4439.8599999999997</v>
      </c>
      <c r="AL600">
        <v>0</v>
      </c>
      <c r="AM600">
        <v>124.28</v>
      </c>
      <c r="AN600">
        <v>9.15</v>
      </c>
      <c r="AO600">
        <v>4315.58</v>
      </c>
      <c r="AP600">
        <v>0</v>
      </c>
      <c r="AQ600">
        <v>24.6</v>
      </c>
      <c r="AR600">
        <v>0</v>
      </c>
      <c r="AS600">
        <v>0</v>
      </c>
      <c r="AT600">
        <v>70</v>
      </c>
      <c r="AU600">
        <v>10</v>
      </c>
      <c r="AV600">
        <v>1</v>
      </c>
      <c r="AW600">
        <v>1</v>
      </c>
      <c r="AZ600">
        <v>1</v>
      </c>
      <c r="BA600">
        <v>1</v>
      </c>
      <c r="BB600">
        <v>1</v>
      </c>
      <c r="BC600">
        <v>1</v>
      </c>
      <c r="BD600" t="s">
        <v>0</v>
      </c>
      <c r="BE600" t="s">
        <v>0</v>
      </c>
      <c r="BF600" t="s">
        <v>0</v>
      </c>
      <c r="BG600" t="s">
        <v>0</v>
      </c>
      <c r="BH600">
        <v>0</v>
      </c>
      <c r="BI600">
        <v>4</v>
      </c>
      <c r="BJ600" t="s">
        <v>272</v>
      </c>
      <c r="BM600">
        <v>0</v>
      </c>
      <c r="BN600">
        <v>0</v>
      </c>
      <c r="BO600" t="s">
        <v>0</v>
      </c>
      <c r="BP600">
        <v>0</v>
      </c>
      <c r="BQ600">
        <v>1</v>
      </c>
      <c r="BR600">
        <v>0</v>
      </c>
      <c r="BS600">
        <v>1</v>
      </c>
      <c r="BT600">
        <v>1</v>
      </c>
      <c r="BU600">
        <v>1</v>
      </c>
      <c r="BV600">
        <v>1</v>
      </c>
      <c r="BW600">
        <v>1</v>
      </c>
      <c r="BX600">
        <v>1</v>
      </c>
      <c r="BY600" t="s">
        <v>0</v>
      </c>
      <c r="BZ600">
        <v>70</v>
      </c>
      <c r="CA600">
        <v>10</v>
      </c>
      <c r="CF600">
        <v>0</v>
      </c>
      <c r="CG600">
        <v>0</v>
      </c>
      <c r="CM600">
        <v>0</v>
      </c>
      <c r="CN600" t="s">
        <v>0</v>
      </c>
      <c r="CO600">
        <v>0</v>
      </c>
      <c r="CP600">
        <f>(P600+Q600+S600)</f>
        <v>121.21</v>
      </c>
      <c r="CQ600">
        <f>(AC600*BC600*AW600)</f>
        <v>0</v>
      </c>
      <c r="CR600">
        <f>((((ET600)*BB600-(EU600)*BS600)+AE600*BS600)*AV600)</f>
        <v>124.28</v>
      </c>
      <c r="CS600">
        <f>(AE600*BS600*AV600)</f>
        <v>9.15</v>
      </c>
      <c r="CT600">
        <f>(AF600*BA600*AV600)</f>
        <v>4315.58</v>
      </c>
      <c r="CU600">
        <f>AG600</f>
        <v>0</v>
      </c>
      <c r="CV600">
        <f>(AH600*AV600)</f>
        <v>24.6</v>
      </c>
      <c r="CW600">
        <f>AI600</f>
        <v>0</v>
      </c>
      <c r="CX600">
        <f>AJ600</f>
        <v>0</v>
      </c>
      <c r="CY600">
        <f>((S600*BZ600)/100)</f>
        <v>82.47399999999999</v>
      </c>
      <c r="CZ600">
        <f>((S600*CA600)/100)</f>
        <v>11.781999999999998</v>
      </c>
      <c r="DC600" t="s">
        <v>0</v>
      </c>
      <c r="DD600" t="s">
        <v>0</v>
      </c>
      <c r="DE600" t="s">
        <v>0</v>
      </c>
      <c r="DF600" t="s">
        <v>0</v>
      </c>
      <c r="DG600" t="s">
        <v>0</v>
      </c>
      <c r="DH600" t="s">
        <v>0</v>
      </c>
      <c r="DI600" t="s">
        <v>0</v>
      </c>
      <c r="DJ600" t="s">
        <v>0</v>
      </c>
      <c r="DK600" t="s">
        <v>0</v>
      </c>
      <c r="DL600" t="s">
        <v>0</v>
      </c>
      <c r="DM600" t="s">
        <v>0</v>
      </c>
      <c r="DN600">
        <v>0</v>
      </c>
      <c r="DO600">
        <v>0</v>
      </c>
      <c r="DP600">
        <v>1</v>
      </c>
      <c r="DQ600">
        <v>1</v>
      </c>
      <c r="DU600">
        <v>1005</v>
      </c>
      <c r="DV600" t="s">
        <v>28</v>
      </c>
      <c r="DW600" t="s">
        <v>28</v>
      </c>
      <c r="DX600">
        <v>100</v>
      </c>
      <c r="EE600">
        <v>30895129</v>
      </c>
      <c r="EF600">
        <v>1</v>
      </c>
      <c r="EG600" t="s">
        <v>18</v>
      </c>
      <c r="EH600">
        <v>0</v>
      </c>
      <c r="EI600" t="s">
        <v>0</v>
      </c>
      <c r="EJ600">
        <v>4</v>
      </c>
      <c r="EK600">
        <v>0</v>
      </c>
      <c r="EL600" t="s">
        <v>19</v>
      </c>
      <c r="EM600" t="s">
        <v>20</v>
      </c>
      <c r="EO600" t="s">
        <v>0</v>
      </c>
      <c r="EQ600">
        <v>0</v>
      </c>
      <c r="ER600">
        <v>4439.8599999999997</v>
      </c>
      <c r="ES600">
        <v>0</v>
      </c>
      <c r="ET600">
        <v>124.28</v>
      </c>
      <c r="EU600">
        <v>9.15</v>
      </c>
      <c r="EV600">
        <v>4315.58</v>
      </c>
      <c r="EW600">
        <v>24.6</v>
      </c>
      <c r="EX600">
        <v>0</v>
      </c>
      <c r="EY600">
        <v>0</v>
      </c>
      <c r="FQ600">
        <v>0</v>
      </c>
      <c r="FR600">
        <f>ROUND(IF(AND(BH600=3,BI600=3),P600,0),2)</f>
        <v>0</v>
      </c>
      <c r="FS600">
        <v>0</v>
      </c>
      <c r="FX600">
        <v>70</v>
      </c>
      <c r="FY600">
        <v>10</v>
      </c>
      <c r="GA600" t="s">
        <v>0</v>
      </c>
      <c r="GD600">
        <v>0</v>
      </c>
      <c r="GF600">
        <v>-842302412</v>
      </c>
      <c r="GG600">
        <v>2</v>
      </c>
      <c r="GH600">
        <v>1</v>
      </c>
      <c r="GI600">
        <v>-2</v>
      </c>
      <c r="GJ600">
        <v>0</v>
      </c>
      <c r="GK600">
        <f>ROUND(R600*(R12)/100,2)</f>
        <v>0.27</v>
      </c>
      <c r="GL600">
        <f>ROUND(IF(AND(BH600=3,BI600=3,FS600&lt;&gt;0),P600,0),2)</f>
        <v>0</v>
      </c>
      <c r="GM600">
        <f>O600+X600+Y600+GK600</f>
        <v>215.73000000000002</v>
      </c>
      <c r="GN600">
        <f>ROUND(IF(OR(BI600=0,BI600=1),O600+X600+Y600+GK600-GX600,0),2)</f>
        <v>0</v>
      </c>
      <c r="GO600">
        <f>ROUND(IF(BI600=2,O600+X600+Y600+GK600-GX600,0),2)</f>
        <v>0</v>
      </c>
      <c r="GP600">
        <f>ROUND(IF(BI600=4,O600+X600+Y600+GK600,GX600),2)</f>
        <v>215.73</v>
      </c>
      <c r="GT600">
        <v>0</v>
      </c>
      <c r="GU600">
        <v>1</v>
      </c>
      <c r="GV600">
        <v>0</v>
      </c>
      <c r="GW600">
        <v>0</v>
      </c>
      <c r="GX600">
        <f>ROUND(GT600*GU600*I600,2)</f>
        <v>0</v>
      </c>
    </row>
    <row r="601" spans="1:206" x14ac:dyDescent="0.2">
      <c r="A601">
        <v>17</v>
      </c>
      <c r="B601">
        <v>1</v>
      </c>
      <c r="C601">
        <f>ROW(SmtRes!A356)</f>
        <v>356</v>
      </c>
      <c r="D601">
        <f>ROW(EtalonRes!A354)</f>
        <v>354</v>
      </c>
      <c r="E601" t="s">
        <v>21</v>
      </c>
      <c r="F601" t="s">
        <v>201</v>
      </c>
      <c r="G601" t="s">
        <v>202</v>
      </c>
      <c r="H601" t="s">
        <v>28</v>
      </c>
      <c r="I601">
        <f>ROUND(2.88/100,9)</f>
        <v>2.8799999999999999E-2</v>
      </c>
      <c r="J601">
        <v>0</v>
      </c>
      <c r="O601">
        <f>ROUND(CP601+GX601,2)</f>
        <v>47.38</v>
      </c>
      <c r="P601">
        <f>ROUND(CQ601*I601,2)</f>
        <v>0</v>
      </c>
      <c r="Q601">
        <f>ROUND(CR601*I601,2)</f>
        <v>0</v>
      </c>
      <c r="R601">
        <f>ROUND(CS601*I601,2)</f>
        <v>0</v>
      </c>
      <c r="S601">
        <f>ROUND(CT601*I601,2)</f>
        <v>47.38</v>
      </c>
      <c r="T601">
        <f>ROUND(CU601*I601,2)</f>
        <v>0</v>
      </c>
      <c r="U601">
        <f>CV601*I601</f>
        <v>0.30211199999999999</v>
      </c>
      <c r="V601">
        <f>CW601*I601</f>
        <v>0</v>
      </c>
      <c r="W601">
        <f>ROUND(CX601*I601,2)</f>
        <v>0</v>
      </c>
      <c r="X601">
        <f>ROUND(CY601,2)</f>
        <v>33.17</v>
      </c>
      <c r="Y601">
        <f>ROUND(CZ601,2)</f>
        <v>4.74</v>
      </c>
      <c r="AA601">
        <v>31140108</v>
      </c>
      <c r="AB601">
        <f>ROUND((AC601+AD601+AF601)+GT601,6)</f>
        <v>1645.25</v>
      </c>
      <c r="AC601">
        <f>ROUND((ES601),6)</f>
        <v>0</v>
      </c>
      <c r="AD601">
        <f>ROUND((((ET601)-(EU601))+AE601),6)</f>
        <v>0</v>
      </c>
      <c r="AE601">
        <f>ROUND((EU601),6)</f>
        <v>0</v>
      </c>
      <c r="AF601">
        <f>ROUND((EV601),6)</f>
        <v>1645.25</v>
      </c>
      <c r="AG601">
        <f>ROUND((AP601),6)</f>
        <v>0</v>
      </c>
      <c r="AH601">
        <f>(EW601)</f>
        <v>10.49</v>
      </c>
      <c r="AI601">
        <f>(EX601)</f>
        <v>0</v>
      </c>
      <c r="AJ601">
        <f>ROUND((AS601),6)</f>
        <v>0</v>
      </c>
      <c r="AK601">
        <v>1645.25</v>
      </c>
      <c r="AL601">
        <v>0</v>
      </c>
      <c r="AM601">
        <v>0</v>
      </c>
      <c r="AN601">
        <v>0</v>
      </c>
      <c r="AO601">
        <v>1645.25</v>
      </c>
      <c r="AP601">
        <v>0</v>
      </c>
      <c r="AQ601">
        <v>10.49</v>
      </c>
      <c r="AR601">
        <v>0</v>
      </c>
      <c r="AS601">
        <v>0</v>
      </c>
      <c r="AT601">
        <v>70</v>
      </c>
      <c r="AU601">
        <v>10</v>
      </c>
      <c r="AV601">
        <v>1</v>
      </c>
      <c r="AW601">
        <v>1</v>
      </c>
      <c r="AZ601">
        <v>1</v>
      </c>
      <c r="BA601">
        <v>1</v>
      </c>
      <c r="BB601">
        <v>1</v>
      </c>
      <c r="BC601">
        <v>1</v>
      </c>
      <c r="BD601" t="s">
        <v>0</v>
      </c>
      <c r="BE601" t="s">
        <v>0</v>
      </c>
      <c r="BF601" t="s">
        <v>0</v>
      </c>
      <c r="BG601" t="s">
        <v>0</v>
      </c>
      <c r="BH601">
        <v>0</v>
      </c>
      <c r="BI601">
        <v>4</v>
      </c>
      <c r="BJ601" t="s">
        <v>203</v>
      </c>
      <c r="BM601">
        <v>0</v>
      </c>
      <c r="BN601">
        <v>0</v>
      </c>
      <c r="BO601" t="s">
        <v>0</v>
      </c>
      <c r="BP601">
        <v>0</v>
      </c>
      <c r="BQ601">
        <v>1</v>
      </c>
      <c r="BR601">
        <v>0</v>
      </c>
      <c r="BS601">
        <v>1</v>
      </c>
      <c r="BT601">
        <v>1</v>
      </c>
      <c r="BU601">
        <v>1</v>
      </c>
      <c r="BV601">
        <v>1</v>
      </c>
      <c r="BW601">
        <v>1</v>
      </c>
      <c r="BX601">
        <v>1</v>
      </c>
      <c r="BY601" t="s">
        <v>0</v>
      </c>
      <c r="BZ601">
        <v>70</v>
      </c>
      <c r="CA601">
        <v>10</v>
      </c>
      <c r="CF601">
        <v>0</v>
      </c>
      <c r="CG601">
        <v>0</v>
      </c>
      <c r="CM601">
        <v>0</v>
      </c>
      <c r="CN601" t="s">
        <v>0</v>
      </c>
      <c r="CO601">
        <v>0</v>
      </c>
      <c r="CP601">
        <f>(P601+Q601+S601)</f>
        <v>47.38</v>
      </c>
      <c r="CQ601">
        <f>(AC601*BC601*AW601)</f>
        <v>0</v>
      </c>
      <c r="CR601">
        <f>((((ET601)*BB601-(EU601)*BS601)+AE601*BS601)*AV601)</f>
        <v>0</v>
      </c>
      <c r="CS601">
        <f>(AE601*BS601*AV601)</f>
        <v>0</v>
      </c>
      <c r="CT601">
        <f>(AF601*BA601*AV601)</f>
        <v>1645.25</v>
      </c>
      <c r="CU601">
        <f>AG601</f>
        <v>0</v>
      </c>
      <c r="CV601">
        <f>(AH601*AV601)</f>
        <v>10.49</v>
      </c>
      <c r="CW601">
        <f>AI601</f>
        <v>0</v>
      </c>
      <c r="CX601">
        <f>AJ601</f>
        <v>0</v>
      </c>
      <c r="CY601">
        <f>((S601*BZ601)/100)</f>
        <v>33.166000000000004</v>
      </c>
      <c r="CZ601">
        <f>((S601*CA601)/100)</f>
        <v>4.7380000000000004</v>
      </c>
      <c r="DC601" t="s">
        <v>0</v>
      </c>
      <c r="DD601" t="s">
        <v>0</v>
      </c>
      <c r="DE601" t="s">
        <v>0</v>
      </c>
      <c r="DF601" t="s">
        <v>0</v>
      </c>
      <c r="DG601" t="s">
        <v>0</v>
      </c>
      <c r="DH601" t="s">
        <v>0</v>
      </c>
      <c r="DI601" t="s">
        <v>0</v>
      </c>
      <c r="DJ601" t="s">
        <v>0</v>
      </c>
      <c r="DK601" t="s">
        <v>0</v>
      </c>
      <c r="DL601" t="s">
        <v>0</v>
      </c>
      <c r="DM601" t="s">
        <v>0</v>
      </c>
      <c r="DN601">
        <v>0</v>
      </c>
      <c r="DO601">
        <v>0</v>
      </c>
      <c r="DP601">
        <v>1</v>
      </c>
      <c r="DQ601">
        <v>1</v>
      </c>
      <c r="DU601">
        <v>1005</v>
      </c>
      <c r="DV601" t="s">
        <v>28</v>
      </c>
      <c r="DW601" t="s">
        <v>28</v>
      </c>
      <c r="DX601">
        <v>100</v>
      </c>
      <c r="EE601">
        <v>30895129</v>
      </c>
      <c r="EF601">
        <v>1</v>
      </c>
      <c r="EG601" t="s">
        <v>18</v>
      </c>
      <c r="EH601">
        <v>0</v>
      </c>
      <c r="EI601" t="s">
        <v>0</v>
      </c>
      <c r="EJ601">
        <v>4</v>
      </c>
      <c r="EK601">
        <v>0</v>
      </c>
      <c r="EL601" t="s">
        <v>19</v>
      </c>
      <c r="EM601" t="s">
        <v>20</v>
      </c>
      <c r="EO601" t="s">
        <v>0</v>
      </c>
      <c r="EQ601">
        <v>0</v>
      </c>
      <c r="ER601">
        <v>1645.25</v>
      </c>
      <c r="ES601">
        <v>0</v>
      </c>
      <c r="ET601">
        <v>0</v>
      </c>
      <c r="EU601">
        <v>0</v>
      </c>
      <c r="EV601">
        <v>1645.25</v>
      </c>
      <c r="EW601">
        <v>10.49</v>
      </c>
      <c r="EX601">
        <v>0</v>
      </c>
      <c r="EY601">
        <v>0</v>
      </c>
      <c r="FQ601">
        <v>0</v>
      </c>
      <c r="FR601">
        <f>ROUND(IF(AND(BH601=3,BI601=3),P601,0),2)</f>
        <v>0</v>
      </c>
      <c r="FS601">
        <v>0</v>
      </c>
      <c r="FX601">
        <v>70</v>
      </c>
      <c r="FY601">
        <v>10</v>
      </c>
      <c r="GA601" t="s">
        <v>0</v>
      </c>
      <c r="GD601">
        <v>0</v>
      </c>
      <c r="GF601">
        <v>-141920376</v>
      </c>
      <c r="GG601">
        <v>2</v>
      </c>
      <c r="GH601">
        <v>1</v>
      </c>
      <c r="GI601">
        <v>-2</v>
      </c>
      <c r="GJ601">
        <v>0</v>
      </c>
      <c r="GK601">
        <f>ROUND(R601*(R12)/100,2)</f>
        <v>0</v>
      </c>
      <c r="GL601">
        <f>ROUND(IF(AND(BH601=3,BI601=3,FS601&lt;&gt;0),P601,0),2)</f>
        <v>0</v>
      </c>
      <c r="GM601">
        <f>O601+X601+Y601+GK601</f>
        <v>85.29</v>
      </c>
      <c r="GN601">
        <f>ROUND(IF(OR(BI601=0,BI601=1),O601+X601+Y601+GK601-GX601,0),2)</f>
        <v>0</v>
      </c>
      <c r="GO601">
        <f>ROUND(IF(BI601=2,O601+X601+Y601+GK601-GX601,0),2)</f>
        <v>0</v>
      </c>
      <c r="GP601">
        <f>ROUND(IF(BI601=4,O601+X601+Y601+GK601,GX601),2)</f>
        <v>85.29</v>
      </c>
      <c r="GT601">
        <v>0</v>
      </c>
      <c r="GU601">
        <v>1</v>
      </c>
      <c r="GV601">
        <v>0</v>
      </c>
      <c r="GW601">
        <v>0</v>
      </c>
      <c r="GX601">
        <f>ROUND(GT601*GU601*I601,2)</f>
        <v>0</v>
      </c>
    </row>
    <row r="603" spans="1:206" x14ac:dyDescent="0.2">
      <c r="A603" s="2">
        <v>51</v>
      </c>
      <c r="B603" s="2">
        <f>B596</f>
        <v>1</v>
      </c>
      <c r="C603" s="2">
        <f>A596</f>
        <v>5</v>
      </c>
      <c r="D603" s="2">
        <f>ROW(A596)</f>
        <v>596</v>
      </c>
      <c r="E603" s="2"/>
      <c r="F603" s="2" t="str">
        <f>IF(F596&lt;&gt;"",F596,"")</f>
        <v>Новый подраздел</v>
      </c>
      <c r="G603" s="2" t="str">
        <f>IF(G596&lt;&gt;"",G596,"")</f>
        <v>Демонтажные работы</v>
      </c>
      <c r="H603" s="2"/>
      <c r="I603" s="2"/>
      <c r="J603" s="2"/>
      <c r="K603" s="2"/>
      <c r="L603" s="2"/>
      <c r="M603" s="2"/>
      <c r="N603" s="2"/>
      <c r="O603" s="2">
        <f t="shared" ref="O603:T603" si="379">ROUND(AB603,2)</f>
        <v>168.59</v>
      </c>
      <c r="P603" s="2">
        <f t="shared" si="379"/>
        <v>0</v>
      </c>
      <c r="Q603" s="2">
        <f t="shared" si="379"/>
        <v>3.39</v>
      </c>
      <c r="R603" s="2">
        <f t="shared" si="379"/>
        <v>0.25</v>
      </c>
      <c r="S603" s="2">
        <f t="shared" si="379"/>
        <v>165.2</v>
      </c>
      <c r="T603" s="2">
        <f t="shared" si="379"/>
        <v>0</v>
      </c>
      <c r="U603" s="2">
        <f>AH603</f>
        <v>0.973692</v>
      </c>
      <c r="V603" s="2">
        <f>AI603</f>
        <v>0</v>
      </c>
      <c r="W603" s="2">
        <f>ROUND(AJ603,2)</f>
        <v>0</v>
      </c>
      <c r="X603" s="2">
        <f>ROUND(AK603,2)</f>
        <v>115.64</v>
      </c>
      <c r="Y603" s="2">
        <f>ROUND(AL603,2)</f>
        <v>16.52</v>
      </c>
      <c r="Z603" s="2"/>
      <c r="AA603" s="2"/>
      <c r="AB603" s="2">
        <f>ROUND(SUMIF(AA600:AA601,"=31140108",O600:O601),2)</f>
        <v>168.59</v>
      </c>
      <c r="AC603" s="2">
        <f>ROUND(SUMIF(AA600:AA601,"=31140108",P600:P601),2)</f>
        <v>0</v>
      </c>
      <c r="AD603" s="2">
        <f>ROUND(SUMIF(AA600:AA601,"=31140108",Q600:Q601),2)</f>
        <v>3.39</v>
      </c>
      <c r="AE603" s="2">
        <f>ROUND(SUMIF(AA600:AA601,"=31140108",R600:R601),2)</f>
        <v>0.25</v>
      </c>
      <c r="AF603" s="2">
        <f>ROUND(SUMIF(AA600:AA601,"=31140108",S600:S601),2)</f>
        <v>165.2</v>
      </c>
      <c r="AG603" s="2">
        <f>ROUND(SUMIF(AA600:AA601,"=31140108",T600:T601),2)</f>
        <v>0</v>
      </c>
      <c r="AH603" s="2">
        <f>SUMIF(AA600:AA601,"=31140108",U600:U601)</f>
        <v>0.973692</v>
      </c>
      <c r="AI603" s="2">
        <f>SUMIF(AA600:AA601,"=31140108",V600:V601)</f>
        <v>0</v>
      </c>
      <c r="AJ603" s="2">
        <f>ROUND(SUMIF(AA600:AA601,"=31140108",W600:W601),2)</f>
        <v>0</v>
      </c>
      <c r="AK603" s="2">
        <f>ROUND(SUMIF(AA600:AA601,"=31140108",X600:X601),2)</f>
        <v>115.64</v>
      </c>
      <c r="AL603" s="2">
        <f>ROUND(SUMIF(AA600:AA601,"=31140108",Y600:Y601),2)</f>
        <v>16.52</v>
      </c>
      <c r="AM603" s="2"/>
      <c r="AN603" s="2"/>
      <c r="AO603" s="2">
        <f t="shared" ref="AO603:AZ603" si="380">ROUND(BB603,2)</f>
        <v>0</v>
      </c>
      <c r="AP603" s="2">
        <f t="shared" si="380"/>
        <v>0</v>
      </c>
      <c r="AQ603" s="2">
        <f t="shared" si="380"/>
        <v>0</v>
      </c>
      <c r="AR603" s="2">
        <f t="shared" si="380"/>
        <v>301.02</v>
      </c>
      <c r="AS603" s="2">
        <f t="shared" si="380"/>
        <v>0</v>
      </c>
      <c r="AT603" s="2">
        <f t="shared" si="380"/>
        <v>0</v>
      </c>
      <c r="AU603" s="2">
        <f t="shared" si="380"/>
        <v>301.02</v>
      </c>
      <c r="AV603" s="2">
        <f t="shared" si="380"/>
        <v>0</v>
      </c>
      <c r="AW603" s="2">
        <f t="shared" si="380"/>
        <v>0</v>
      </c>
      <c r="AX603" s="2">
        <f t="shared" si="380"/>
        <v>0</v>
      </c>
      <c r="AY603" s="2">
        <f t="shared" si="380"/>
        <v>0</v>
      </c>
      <c r="AZ603" s="2">
        <f t="shared" si="380"/>
        <v>0</v>
      </c>
      <c r="BA603" s="2"/>
      <c r="BB603" s="2">
        <f>ROUND(SUMIF(AA600:AA601,"=31140108",FQ600:FQ601),2)</f>
        <v>0</v>
      </c>
      <c r="BC603" s="2">
        <f>ROUND(SUMIF(AA600:AA601,"=31140108",FR600:FR601),2)</f>
        <v>0</v>
      </c>
      <c r="BD603" s="2">
        <f>ROUND(SUMIF(AA600:AA601,"=31140108",GL600:GL601),2)</f>
        <v>0</v>
      </c>
      <c r="BE603" s="2">
        <f>ROUND(SUMIF(AA600:AA601,"=31140108",GM600:GM601),2)</f>
        <v>301.02</v>
      </c>
      <c r="BF603" s="2">
        <f>ROUND(SUMIF(AA600:AA601,"=31140108",GN600:GN601),2)</f>
        <v>0</v>
      </c>
      <c r="BG603" s="2">
        <f>ROUND(SUMIF(AA600:AA601,"=31140108",GO600:GO601),2)</f>
        <v>0</v>
      </c>
      <c r="BH603" s="2">
        <f>ROUND(SUMIF(AA600:AA601,"=31140108",GP600:GP601),2)</f>
        <v>301.02</v>
      </c>
      <c r="BI603" s="2">
        <f>AC603-BB603</f>
        <v>0</v>
      </c>
      <c r="BJ603" s="2">
        <f>AC603-BC603</f>
        <v>0</v>
      </c>
      <c r="BK603" s="2">
        <f>BB603-BD603</f>
        <v>0</v>
      </c>
      <c r="BL603" s="2">
        <f>AC603-BB603-BC603+BD603</f>
        <v>0</v>
      </c>
      <c r="BM603" s="2">
        <f>BC603-BD603</f>
        <v>0</v>
      </c>
      <c r="BN603" s="2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>
        <v>0</v>
      </c>
    </row>
    <row r="605" spans="1:206" x14ac:dyDescent="0.2">
      <c r="A605" s="4">
        <v>50</v>
      </c>
      <c r="B605" s="4">
        <v>0</v>
      </c>
      <c r="C605" s="4">
        <v>0</v>
      </c>
      <c r="D605" s="4">
        <v>1</v>
      </c>
      <c r="E605" s="4">
        <v>201</v>
      </c>
      <c r="F605" s="4">
        <f>ROUND(Source!O603,O605)</f>
        <v>168.59</v>
      </c>
      <c r="G605" s="4" t="s">
        <v>107</v>
      </c>
      <c r="H605" s="4" t="s">
        <v>108</v>
      </c>
      <c r="I605" s="4"/>
      <c r="J605" s="4"/>
      <c r="K605" s="4">
        <v>201</v>
      </c>
      <c r="L605" s="4">
        <v>1</v>
      </c>
      <c r="M605" s="4">
        <v>3</v>
      </c>
      <c r="N605" s="4" t="s">
        <v>0</v>
      </c>
      <c r="O605" s="4">
        <v>2</v>
      </c>
      <c r="P605" s="4"/>
    </row>
    <row r="606" spans="1:206" x14ac:dyDescent="0.2">
      <c r="A606" s="4">
        <v>50</v>
      </c>
      <c r="B606" s="4">
        <v>0</v>
      </c>
      <c r="C606" s="4">
        <v>0</v>
      </c>
      <c r="D606" s="4">
        <v>1</v>
      </c>
      <c r="E606" s="4">
        <v>202</v>
      </c>
      <c r="F606" s="4">
        <f>ROUND(Source!P603,O606)</f>
        <v>0</v>
      </c>
      <c r="G606" s="4" t="s">
        <v>109</v>
      </c>
      <c r="H606" s="4" t="s">
        <v>110</v>
      </c>
      <c r="I606" s="4"/>
      <c r="J606" s="4"/>
      <c r="K606" s="4">
        <v>202</v>
      </c>
      <c r="L606" s="4">
        <v>2</v>
      </c>
      <c r="M606" s="4">
        <v>3</v>
      </c>
      <c r="N606" s="4" t="s">
        <v>0</v>
      </c>
      <c r="O606" s="4">
        <v>2</v>
      </c>
      <c r="P606" s="4"/>
    </row>
    <row r="607" spans="1:206" x14ac:dyDescent="0.2">
      <c r="A607" s="4">
        <v>50</v>
      </c>
      <c r="B607" s="4">
        <v>0</v>
      </c>
      <c r="C607" s="4">
        <v>0</v>
      </c>
      <c r="D607" s="4">
        <v>1</v>
      </c>
      <c r="E607" s="4">
        <v>222</v>
      </c>
      <c r="F607" s="4">
        <f>ROUND(Source!AO603,O607)</f>
        <v>0</v>
      </c>
      <c r="G607" s="4" t="s">
        <v>111</v>
      </c>
      <c r="H607" s="4" t="s">
        <v>112</v>
      </c>
      <c r="I607" s="4"/>
      <c r="J607" s="4"/>
      <c r="K607" s="4">
        <v>222</v>
      </c>
      <c r="L607" s="4">
        <v>3</v>
      </c>
      <c r="M607" s="4">
        <v>3</v>
      </c>
      <c r="N607" s="4" t="s">
        <v>0</v>
      </c>
      <c r="O607" s="4">
        <v>2</v>
      </c>
      <c r="P607" s="4"/>
    </row>
    <row r="608" spans="1:206" x14ac:dyDescent="0.2">
      <c r="A608" s="4">
        <v>50</v>
      </c>
      <c r="B608" s="4">
        <v>0</v>
      </c>
      <c r="C608" s="4">
        <v>0</v>
      </c>
      <c r="D608" s="4">
        <v>1</v>
      </c>
      <c r="E608" s="4">
        <v>216</v>
      </c>
      <c r="F608" s="4">
        <f>ROUND(Source!AP603,O608)</f>
        <v>0</v>
      </c>
      <c r="G608" s="4" t="s">
        <v>113</v>
      </c>
      <c r="H608" s="4" t="s">
        <v>114</v>
      </c>
      <c r="I608" s="4"/>
      <c r="J608" s="4"/>
      <c r="K608" s="4">
        <v>216</v>
      </c>
      <c r="L608" s="4">
        <v>4</v>
      </c>
      <c r="M608" s="4">
        <v>3</v>
      </c>
      <c r="N608" s="4" t="s">
        <v>0</v>
      </c>
      <c r="O608" s="4">
        <v>2</v>
      </c>
      <c r="P608" s="4"/>
    </row>
    <row r="609" spans="1:88" x14ac:dyDescent="0.2">
      <c r="A609" s="4">
        <v>50</v>
      </c>
      <c r="B609" s="4">
        <v>0</v>
      </c>
      <c r="C609" s="4">
        <v>0</v>
      </c>
      <c r="D609" s="4">
        <v>1</v>
      </c>
      <c r="E609" s="4">
        <v>223</v>
      </c>
      <c r="F609" s="4">
        <f>ROUND(Source!AQ603,O609)</f>
        <v>0</v>
      </c>
      <c r="G609" s="4" t="s">
        <v>115</v>
      </c>
      <c r="H609" s="4" t="s">
        <v>116</v>
      </c>
      <c r="I609" s="4"/>
      <c r="J609" s="4"/>
      <c r="K609" s="4">
        <v>223</v>
      </c>
      <c r="L609" s="4">
        <v>5</v>
      </c>
      <c r="M609" s="4">
        <v>3</v>
      </c>
      <c r="N609" s="4" t="s">
        <v>0</v>
      </c>
      <c r="O609" s="4">
        <v>2</v>
      </c>
      <c r="P609" s="4"/>
    </row>
    <row r="610" spans="1:88" x14ac:dyDescent="0.2">
      <c r="A610" s="4">
        <v>50</v>
      </c>
      <c r="B610" s="4">
        <v>0</v>
      </c>
      <c r="C610" s="4">
        <v>0</v>
      </c>
      <c r="D610" s="4">
        <v>1</v>
      </c>
      <c r="E610" s="4">
        <v>203</v>
      </c>
      <c r="F610" s="4">
        <f>ROUND(Source!Q603,O610)</f>
        <v>3.39</v>
      </c>
      <c r="G610" s="4" t="s">
        <v>117</v>
      </c>
      <c r="H610" s="4" t="s">
        <v>118</v>
      </c>
      <c r="I610" s="4"/>
      <c r="J610" s="4"/>
      <c r="K610" s="4">
        <v>203</v>
      </c>
      <c r="L610" s="4">
        <v>6</v>
      </c>
      <c r="M610" s="4">
        <v>3</v>
      </c>
      <c r="N610" s="4" t="s">
        <v>0</v>
      </c>
      <c r="O610" s="4">
        <v>2</v>
      </c>
      <c r="P610" s="4"/>
    </row>
    <row r="611" spans="1:88" x14ac:dyDescent="0.2">
      <c r="A611" s="4">
        <v>50</v>
      </c>
      <c r="B611" s="4">
        <v>0</v>
      </c>
      <c r="C611" s="4">
        <v>0</v>
      </c>
      <c r="D611" s="4">
        <v>1</v>
      </c>
      <c r="E611" s="4">
        <v>204</v>
      </c>
      <c r="F611" s="4">
        <f>ROUND(Source!R603,O611)</f>
        <v>0.25</v>
      </c>
      <c r="G611" s="4" t="s">
        <v>119</v>
      </c>
      <c r="H611" s="4" t="s">
        <v>120</v>
      </c>
      <c r="I611" s="4"/>
      <c r="J611" s="4"/>
      <c r="K611" s="4">
        <v>204</v>
      </c>
      <c r="L611" s="4">
        <v>7</v>
      </c>
      <c r="M611" s="4">
        <v>3</v>
      </c>
      <c r="N611" s="4" t="s">
        <v>0</v>
      </c>
      <c r="O611" s="4">
        <v>2</v>
      </c>
      <c r="P611" s="4"/>
    </row>
    <row r="612" spans="1:88" x14ac:dyDescent="0.2">
      <c r="A612" s="4">
        <v>50</v>
      </c>
      <c r="B612" s="4">
        <v>0</v>
      </c>
      <c r="C612" s="4">
        <v>0</v>
      </c>
      <c r="D612" s="4">
        <v>1</v>
      </c>
      <c r="E612" s="4">
        <v>205</v>
      </c>
      <c r="F612" s="4">
        <f>ROUND(Source!S603,O612)</f>
        <v>165.2</v>
      </c>
      <c r="G612" s="4" t="s">
        <v>121</v>
      </c>
      <c r="H612" s="4" t="s">
        <v>122</v>
      </c>
      <c r="I612" s="4"/>
      <c r="J612" s="4"/>
      <c r="K612" s="4">
        <v>205</v>
      </c>
      <c r="L612" s="4">
        <v>8</v>
      </c>
      <c r="M612" s="4">
        <v>3</v>
      </c>
      <c r="N612" s="4" t="s">
        <v>0</v>
      </c>
      <c r="O612" s="4">
        <v>2</v>
      </c>
      <c r="P612" s="4"/>
    </row>
    <row r="613" spans="1:88" x14ac:dyDescent="0.2">
      <c r="A613" s="4">
        <v>50</v>
      </c>
      <c r="B613" s="4">
        <v>0</v>
      </c>
      <c r="C613" s="4">
        <v>0</v>
      </c>
      <c r="D613" s="4">
        <v>1</v>
      </c>
      <c r="E613" s="4">
        <v>214</v>
      </c>
      <c r="F613" s="4">
        <f>ROUND(Source!AS603,O613)</f>
        <v>0</v>
      </c>
      <c r="G613" s="4" t="s">
        <v>123</v>
      </c>
      <c r="H613" s="4" t="s">
        <v>124</v>
      </c>
      <c r="I613" s="4"/>
      <c r="J613" s="4"/>
      <c r="K613" s="4">
        <v>214</v>
      </c>
      <c r="L613" s="4">
        <v>9</v>
      </c>
      <c r="M613" s="4">
        <v>3</v>
      </c>
      <c r="N613" s="4" t="s">
        <v>0</v>
      </c>
      <c r="O613" s="4">
        <v>2</v>
      </c>
      <c r="P613" s="4"/>
    </row>
    <row r="614" spans="1:88" x14ac:dyDescent="0.2">
      <c r="A614" s="4">
        <v>50</v>
      </c>
      <c r="B614" s="4">
        <v>0</v>
      </c>
      <c r="C614" s="4">
        <v>0</v>
      </c>
      <c r="D614" s="4">
        <v>1</v>
      </c>
      <c r="E614" s="4">
        <v>215</v>
      </c>
      <c r="F614" s="4">
        <f>ROUND(Source!AT603,O614)</f>
        <v>0</v>
      </c>
      <c r="G614" s="4" t="s">
        <v>125</v>
      </c>
      <c r="H614" s="4" t="s">
        <v>126</v>
      </c>
      <c r="I614" s="4"/>
      <c r="J614" s="4"/>
      <c r="K614" s="4">
        <v>215</v>
      </c>
      <c r="L614" s="4">
        <v>10</v>
      </c>
      <c r="M614" s="4">
        <v>3</v>
      </c>
      <c r="N614" s="4" t="s">
        <v>0</v>
      </c>
      <c r="O614" s="4">
        <v>2</v>
      </c>
      <c r="P614" s="4"/>
    </row>
    <row r="615" spans="1:88" x14ac:dyDescent="0.2">
      <c r="A615" s="4">
        <v>50</v>
      </c>
      <c r="B615" s="4">
        <v>0</v>
      </c>
      <c r="C615" s="4">
        <v>0</v>
      </c>
      <c r="D615" s="4">
        <v>1</v>
      </c>
      <c r="E615" s="4">
        <v>217</v>
      </c>
      <c r="F615" s="4">
        <f>ROUND(Source!AU603,O615)</f>
        <v>301.02</v>
      </c>
      <c r="G615" s="4" t="s">
        <v>127</v>
      </c>
      <c r="H615" s="4" t="s">
        <v>128</v>
      </c>
      <c r="I615" s="4"/>
      <c r="J615" s="4"/>
      <c r="K615" s="4">
        <v>217</v>
      </c>
      <c r="L615" s="4">
        <v>11</v>
      </c>
      <c r="M615" s="4">
        <v>3</v>
      </c>
      <c r="N615" s="4" t="s">
        <v>0</v>
      </c>
      <c r="O615" s="4">
        <v>2</v>
      </c>
      <c r="P615" s="4"/>
    </row>
    <row r="616" spans="1:88" x14ac:dyDescent="0.2">
      <c r="A616" s="4">
        <v>50</v>
      </c>
      <c r="B616" s="4">
        <v>0</v>
      </c>
      <c r="C616" s="4">
        <v>0</v>
      </c>
      <c r="D616" s="4">
        <v>1</v>
      </c>
      <c r="E616" s="4">
        <v>206</v>
      </c>
      <c r="F616" s="4">
        <f>ROUND(Source!T603,O616)</f>
        <v>0</v>
      </c>
      <c r="G616" s="4" t="s">
        <v>129</v>
      </c>
      <c r="H616" s="4" t="s">
        <v>130</v>
      </c>
      <c r="I616" s="4"/>
      <c r="J616" s="4"/>
      <c r="K616" s="4">
        <v>206</v>
      </c>
      <c r="L616" s="4">
        <v>12</v>
      </c>
      <c r="M616" s="4">
        <v>3</v>
      </c>
      <c r="N616" s="4" t="s">
        <v>0</v>
      </c>
      <c r="O616" s="4">
        <v>2</v>
      </c>
      <c r="P616" s="4"/>
    </row>
    <row r="617" spans="1:88" x14ac:dyDescent="0.2">
      <c r="A617" s="4">
        <v>50</v>
      </c>
      <c r="B617" s="4">
        <v>0</v>
      </c>
      <c r="C617" s="4">
        <v>0</v>
      </c>
      <c r="D617" s="4">
        <v>1</v>
      </c>
      <c r="E617" s="4">
        <v>207</v>
      </c>
      <c r="F617" s="4">
        <f>Source!U603</f>
        <v>0.973692</v>
      </c>
      <c r="G617" s="4" t="s">
        <v>131</v>
      </c>
      <c r="H617" s="4" t="s">
        <v>132</v>
      </c>
      <c r="I617" s="4"/>
      <c r="J617" s="4"/>
      <c r="K617" s="4">
        <v>207</v>
      </c>
      <c r="L617" s="4">
        <v>13</v>
      </c>
      <c r="M617" s="4">
        <v>3</v>
      </c>
      <c r="N617" s="4" t="s">
        <v>0</v>
      </c>
      <c r="O617" s="4">
        <v>-1</v>
      </c>
      <c r="P617" s="4"/>
    </row>
    <row r="618" spans="1:88" x14ac:dyDescent="0.2">
      <c r="A618" s="4">
        <v>50</v>
      </c>
      <c r="B618" s="4">
        <v>0</v>
      </c>
      <c r="C618" s="4">
        <v>0</v>
      </c>
      <c r="D618" s="4">
        <v>1</v>
      </c>
      <c r="E618" s="4">
        <v>208</v>
      </c>
      <c r="F618" s="4">
        <f>Source!V603</f>
        <v>0</v>
      </c>
      <c r="G618" s="4" t="s">
        <v>133</v>
      </c>
      <c r="H618" s="4" t="s">
        <v>134</v>
      </c>
      <c r="I618" s="4"/>
      <c r="J618" s="4"/>
      <c r="K618" s="4">
        <v>208</v>
      </c>
      <c r="L618" s="4">
        <v>14</v>
      </c>
      <c r="M618" s="4">
        <v>3</v>
      </c>
      <c r="N618" s="4" t="s">
        <v>0</v>
      </c>
      <c r="O618" s="4">
        <v>-1</v>
      </c>
      <c r="P618" s="4"/>
    </row>
    <row r="619" spans="1:88" x14ac:dyDescent="0.2">
      <c r="A619" s="4">
        <v>50</v>
      </c>
      <c r="B619" s="4">
        <v>0</v>
      </c>
      <c r="C619" s="4">
        <v>0</v>
      </c>
      <c r="D619" s="4">
        <v>1</v>
      </c>
      <c r="E619" s="4">
        <v>209</v>
      </c>
      <c r="F619" s="4">
        <f>ROUND(Source!W603,O619)</f>
        <v>0</v>
      </c>
      <c r="G619" s="4" t="s">
        <v>135</v>
      </c>
      <c r="H619" s="4" t="s">
        <v>136</v>
      </c>
      <c r="I619" s="4"/>
      <c r="J619" s="4"/>
      <c r="K619" s="4">
        <v>209</v>
      </c>
      <c r="L619" s="4">
        <v>15</v>
      </c>
      <c r="M619" s="4">
        <v>3</v>
      </c>
      <c r="N619" s="4" t="s">
        <v>0</v>
      </c>
      <c r="O619" s="4">
        <v>2</v>
      </c>
      <c r="P619" s="4"/>
    </row>
    <row r="620" spans="1:88" x14ac:dyDescent="0.2">
      <c r="A620" s="4">
        <v>50</v>
      </c>
      <c r="B620" s="4">
        <v>0</v>
      </c>
      <c r="C620" s="4">
        <v>0</v>
      </c>
      <c r="D620" s="4">
        <v>1</v>
      </c>
      <c r="E620" s="4">
        <v>210</v>
      </c>
      <c r="F620" s="4">
        <f>ROUND(Source!X603,O620)</f>
        <v>115.64</v>
      </c>
      <c r="G620" s="4" t="s">
        <v>137</v>
      </c>
      <c r="H620" s="4" t="s">
        <v>138</v>
      </c>
      <c r="I620" s="4"/>
      <c r="J620" s="4"/>
      <c r="K620" s="4">
        <v>210</v>
      </c>
      <c r="L620" s="4">
        <v>16</v>
      </c>
      <c r="M620" s="4">
        <v>3</v>
      </c>
      <c r="N620" s="4" t="s">
        <v>0</v>
      </c>
      <c r="O620" s="4">
        <v>2</v>
      </c>
      <c r="P620" s="4"/>
    </row>
    <row r="621" spans="1:88" x14ac:dyDescent="0.2">
      <c r="A621" s="4">
        <v>50</v>
      </c>
      <c r="B621" s="4">
        <v>0</v>
      </c>
      <c r="C621" s="4">
        <v>0</v>
      </c>
      <c r="D621" s="4">
        <v>1</v>
      </c>
      <c r="E621" s="4">
        <v>211</v>
      </c>
      <c r="F621" s="4">
        <f>ROUND(Source!Y603,O621)</f>
        <v>16.52</v>
      </c>
      <c r="G621" s="4" t="s">
        <v>139</v>
      </c>
      <c r="H621" s="4" t="s">
        <v>140</v>
      </c>
      <c r="I621" s="4"/>
      <c r="J621" s="4"/>
      <c r="K621" s="4">
        <v>211</v>
      </c>
      <c r="L621" s="4">
        <v>17</v>
      </c>
      <c r="M621" s="4">
        <v>3</v>
      </c>
      <c r="N621" s="4" t="s">
        <v>0</v>
      </c>
      <c r="O621" s="4">
        <v>2</v>
      </c>
      <c r="P621" s="4"/>
    </row>
    <row r="622" spans="1:88" x14ac:dyDescent="0.2">
      <c r="A622" s="4">
        <v>50</v>
      </c>
      <c r="B622" s="4">
        <v>0</v>
      </c>
      <c r="C622" s="4">
        <v>0</v>
      </c>
      <c r="D622" s="4">
        <v>1</v>
      </c>
      <c r="E622" s="4">
        <v>224</v>
      </c>
      <c r="F622" s="4">
        <f>ROUND(Source!AR603,O622)</f>
        <v>301.02</v>
      </c>
      <c r="G622" s="4" t="s">
        <v>141</v>
      </c>
      <c r="H622" s="4" t="s">
        <v>142</v>
      </c>
      <c r="I622" s="4"/>
      <c r="J622" s="4"/>
      <c r="K622" s="4">
        <v>224</v>
      </c>
      <c r="L622" s="4">
        <v>18</v>
      </c>
      <c r="M622" s="4">
        <v>3</v>
      </c>
      <c r="N622" s="4" t="s">
        <v>0</v>
      </c>
      <c r="O622" s="4">
        <v>2</v>
      </c>
      <c r="P622" s="4"/>
    </row>
    <row r="624" spans="1:88" x14ac:dyDescent="0.2">
      <c r="A624" s="1">
        <v>5</v>
      </c>
      <c r="B624" s="1">
        <v>1</v>
      </c>
      <c r="C624" s="1"/>
      <c r="D624" s="1">
        <f>ROW(A648)</f>
        <v>648</v>
      </c>
      <c r="E624" s="1"/>
      <c r="F624" s="1" t="s">
        <v>11</v>
      </c>
      <c r="G624" s="1" t="s">
        <v>144</v>
      </c>
      <c r="H624" s="1" t="s">
        <v>0</v>
      </c>
      <c r="I624" s="1">
        <v>0</v>
      </c>
      <c r="J624" s="1"/>
      <c r="K624" s="1">
        <v>0</v>
      </c>
      <c r="L624" s="1"/>
      <c r="M624" s="1"/>
      <c r="N624" s="1"/>
      <c r="O624" s="1"/>
      <c r="P624" s="1"/>
      <c r="Q624" s="1"/>
      <c r="R624" s="1"/>
      <c r="S624" s="1"/>
      <c r="T624" s="1"/>
      <c r="U624" s="1" t="s">
        <v>0</v>
      </c>
      <c r="V624" s="1">
        <v>0</v>
      </c>
      <c r="W624" s="1"/>
      <c r="X624" s="1"/>
      <c r="Y624" s="1"/>
      <c r="Z624" s="1"/>
      <c r="AA624" s="1"/>
      <c r="AB624" s="1" t="s">
        <v>0</v>
      </c>
      <c r="AC624" s="1" t="s">
        <v>0</v>
      </c>
      <c r="AD624" s="1" t="s">
        <v>0</v>
      </c>
      <c r="AE624" s="1" t="s">
        <v>0</v>
      </c>
      <c r="AF624" s="1" t="s">
        <v>0</v>
      </c>
      <c r="AG624" s="1" t="s">
        <v>0</v>
      </c>
      <c r="AH624" s="1"/>
      <c r="AI624" s="1"/>
      <c r="AJ624" s="1"/>
      <c r="AK624" s="1"/>
      <c r="AL624" s="1"/>
      <c r="AM624" s="1"/>
      <c r="AN624" s="1"/>
      <c r="AO624" s="1"/>
      <c r="AP624" s="1" t="s">
        <v>0</v>
      </c>
      <c r="AQ624" s="1" t="s">
        <v>0</v>
      </c>
      <c r="AR624" s="1" t="s">
        <v>0</v>
      </c>
      <c r="AS624" s="1"/>
      <c r="AT624" s="1"/>
      <c r="AU624" s="1"/>
      <c r="AV624" s="1"/>
      <c r="AW624" s="1"/>
      <c r="AX624" s="1"/>
      <c r="AY624" s="1"/>
      <c r="AZ624" s="1" t="s">
        <v>0</v>
      </c>
      <c r="BA624" s="1"/>
      <c r="BB624" s="1" t="s">
        <v>0</v>
      </c>
      <c r="BC624" s="1" t="s">
        <v>0</v>
      </c>
      <c r="BD624" s="1" t="s">
        <v>0</v>
      </c>
      <c r="BE624" s="1" t="s">
        <v>0</v>
      </c>
      <c r="BF624" s="1" t="s">
        <v>0</v>
      </c>
      <c r="BG624" s="1" t="s">
        <v>0</v>
      </c>
      <c r="BH624" s="1" t="s">
        <v>0</v>
      </c>
      <c r="BI624" s="1" t="s">
        <v>0</v>
      </c>
      <c r="BJ624" s="1" t="s">
        <v>0</v>
      </c>
      <c r="BK624" s="1" t="s">
        <v>0</v>
      </c>
      <c r="BL624" s="1" t="s">
        <v>0</v>
      </c>
      <c r="BM624" s="1" t="s">
        <v>0</v>
      </c>
      <c r="BN624" s="1" t="s">
        <v>0</v>
      </c>
      <c r="BO624" s="1" t="s">
        <v>0</v>
      </c>
      <c r="BP624" s="1" t="s">
        <v>0</v>
      </c>
      <c r="BQ624" s="1"/>
      <c r="BR624" s="1"/>
      <c r="BS624" s="1"/>
      <c r="BT624" s="1"/>
      <c r="BU624" s="1"/>
      <c r="BV624" s="1"/>
      <c r="BW624" s="1"/>
      <c r="BX624" s="1">
        <v>0</v>
      </c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>
        <v>0</v>
      </c>
    </row>
    <row r="626" spans="1:206" x14ac:dyDescent="0.2">
      <c r="A626" s="2">
        <v>52</v>
      </c>
      <c r="B626" s="2">
        <f t="shared" ref="B626:G626" si="381">B648</f>
        <v>1</v>
      </c>
      <c r="C626" s="2">
        <f t="shared" si="381"/>
        <v>5</v>
      </c>
      <c r="D626" s="2">
        <f t="shared" si="381"/>
        <v>624</v>
      </c>
      <c r="E626" s="2">
        <f t="shared" si="381"/>
        <v>0</v>
      </c>
      <c r="F626" s="2" t="str">
        <f t="shared" si="381"/>
        <v>Новый подраздел</v>
      </c>
      <c r="G626" s="2" t="str">
        <f t="shared" si="381"/>
        <v>Ремонтные работы</v>
      </c>
      <c r="H626" s="2"/>
      <c r="I626" s="2"/>
      <c r="J626" s="2"/>
      <c r="K626" s="2"/>
      <c r="L626" s="2"/>
      <c r="M626" s="2"/>
      <c r="N626" s="2"/>
      <c r="O626" s="2">
        <f t="shared" ref="O626:AT626" si="382">O648</f>
        <v>12070.56</v>
      </c>
      <c r="P626" s="2">
        <f t="shared" si="382"/>
        <v>7918.4</v>
      </c>
      <c r="Q626" s="2">
        <f t="shared" si="382"/>
        <v>34.11</v>
      </c>
      <c r="R626" s="2">
        <f t="shared" si="382"/>
        <v>10.8</v>
      </c>
      <c r="S626" s="2">
        <f t="shared" si="382"/>
        <v>4118.05</v>
      </c>
      <c r="T626" s="2">
        <f t="shared" si="382"/>
        <v>0</v>
      </c>
      <c r="U626" s="2">
        <f t="shared" si="382"/>
        <v>20.989789999999999</v>
      </c>
      <c r="V626" s="2">
        <f t="shared" si="382"/>
        <v>0</v>
      </c>
      <c r="W626" s="2">
        <f t="shared" si="382"/>
        <v>0</v>
      </c>
      <c r="X626" s="2">
        <f t="shared" si="382"/>
        <v>2882.63</v>
      </c>
      <c r="Y626" s="2">
        <f t="shared" si="382"/>
        <v>411.81</v>
      </c>
      <c r="Z626" s="2">
        <f t="shared" si="382"/>
        <v>0</v>
      </c>
      <c r="AA626" s="2">
        <f t="shared" si="382"/>
        <v>0</v>
      </c>
      <c r="AB626" s="2">
        <f t="shared" si="382"/>
        <v>12070.56</v>
      </c>
      <c r="AC626" s="2">
        <f t="shared" si="382"/>
        <v>7918.4</v>
      </c>
      <c r="AD626" s="2">
        <f t="shared" si="382"/>
        <v>34.11</v>
      </c>
      <c r="AE626" s="2">
        <f t="shared" si="382"/>
        <v>10.8</v>
      </c>
      <c r="AF626" s="2">
        <f t="shared" si="382"/>
        <v>4118.05</v>
      </c>
      <c r="AG626" s="2">
        <f t="shared" si="382"/>
        <v>0</v>
      </c>
      <c r="AH626" s="2">
        <f t="shared" si="382"/>
        <v>20.989789999999999</v>
      </c>
      <c r="AI626" s="2">
        <f t="shared" si="382"/>
        <v>0</v>
      </c>
      <c r="AJ626" s="2">
        <f t="shared" si="382"/>
        <v>0</v>
      </c>
      <c r="AK626" s="2">
        <f t="shared" si="382"/>
        <v>2882.63</v>
      </c>
      <c r="AL626" s="2">
        <f t="shared" si="382"/>
        <v>411.81</v>
      </c>
      <c r="AM626" s="2">
        <f t="shared" si="382"/>
        <v>0</v>
      </c>
      <c r="AN626" s="2">
        <f t="shared" si="382"/>
        <v>0</v>
      </c>
      <c r="AO626" s="2">
        <f t="shared" si="382"/>
        <v>0</v>
      </c>
      <c r="AP626" s="2">
        <f t="shared" si="382"/>
        <v>0</v>
      </c>
      <c r="AQ626" s="2">
        <f t="shared" si="382"/>
        <v>0</v>
      </c>
      <c r="AR626" s="2">
        <f t="shared" si="382"/>
        <v>15376.66</v>
      </c>
      <c r="AS626" s="2">
        <f t="shared" si="382"/>
        <v>0</v>
      </c>
      <c r="AT626" s="2">
        <f t="shared" si="382"/>
        <v>0</v>
      </c>
      <c r="AU626" s="2">
        <f t="shared" ref="AU626:BZ626" si="383">AU648</f>
        <v>15376.66</v>
      </c>
      <c r="AV626" s="2">
        <f t="shared" si="383"/>
        <v>7918.4</v>
      </c>
      <c r="AW626" s="2">
        <f t="shared" si="383"/>
        <v>7918.4</v>
      </c>
      <c r="AX626" s="2">
        <f t="shared" si="383"/>
        <v>0</v>
      </c>
      <c r="AY626" s="2">
        <f t="shared" si="383"/>
        <v>7918.4</v>
      </c>
      <c r="AZ626" s="2">
        <f t="shared" si="383"/>
        <v>0</v>
      </c>
      <c r="BA626" s="2">
        <f t="shared" si="383"/>
        <v>0</v>
      </c>
      <c r="BB626" s="2">
        <f t="shared" si="383"/>
        <v>0</v>
      </c>
      <c r="BC626" s="2">
        <f t="shared" si="383"/>
        <v>0</v>
      </c>
      <c r="BD626" s="2">
        <f t="shared" si="383"/>
        <v>0</v>
      </c>
      <c r="BE626" s="2">
        <f t="shared" si="383"/>
        <v>15376.66</v>
      </c>
      <c r="BF626" s="2">
        <f t="shared" si="383"/>
        <v>0</v>
      </c>
      <c r="BG626" s="2">
        <f t="shared" si="383"/>
        <v>0</v>
      </c>
      <c r="BH626" s="2">
        <f t="shared" si="383"/>
        <v>15376.66</v>
      </c>
      <c r="BI626" s="2">
        <f t="shared" si="383"/>
        <v>7918.4</v>
      </c>
      <c r="BJ626" s="2">
        <f t="shared" si="383"/>
        <v>7918.4</v>
      </c>
      <c r="BK626" s="2">
        <f t="shared" si="383"/>
        <v>0</v>
      </c>
      <c r="BL626" s="2">
        <f t="shared" si="383"/>
        <v>7918.4</v>
      </c>
      <c r="BM626" s="2">
        <f t="shared" si="383"/>
        <v>0</v>
      </c>
      <c r="BN626" s="2">
        <f t="shared" si="383"/>
        <v>0</v>
      </c>
      <c r="BO626" s="3">
        <f t="shared" si="383"/>
        <v>0</v>
      </c>
      <c r="BP626" s="3">
        <f t="shared" si="383"/>
        <v>0</v>
      </c>
      <c r="BQ626" s="3">
        <f t="shared" si="383"/>
        <v>0</v>
      </c>
      <c r="BR626" s="3">
        <f t="shared" si="383"/>
        <v>0</v>
      </c>
      <c r="BS626" s="3">
        <f t="shared" si="383"/>
        <v>0</v>
      </c>
      <c r="BT626" s="3">
        <f t="shared" si="383"/>
        <v>0</v>
      </c>
      <c r="BU626" s="3">
        <f t="shared" si="383"/>
        <v>0</v>
      </c>
      <c r="BV626" s="3">
        <f t="shared" si="383"/>
        <v>0</v>
      </c>
      <c r="BW626" s="3">
        <f t="shared" si="383"/>
        <v>0</v>
      </c>
      <c r="BX626" s="3">
        <f t="shared" si="383"/>
        <v>0</v>
      </c>
      <c r="BY626" s="3">
        <f t="shared" si="383"/>
        <v>0</v>
      </c>
      <c r="BZ626" s="3">
        <f t="shared" si="383"/>
        <v>0</v>
      </c>
      <c r="CA626" s="3">
        <f t="shared" ref="CA626:DF626" si="384">CA648</f>
        <v>0</v>
      </c>
      <c r="CB626" s="3">
        <f t="shared" si="384"/>
        <v>0</v>
      </c>
      <c r="CC626" s="3">
        <f t="shared" si="384"/>
        <v>0</v>
      </c>
      <c r="CD626" s="3">
        <f t="shared" si="384"/>
        <v>0</v>
      </c>
      <c r="CE626" s="3">
        <f t="shared" si="384"/>
        <v>0</v>
      </c>
      <c r="CF626" s="3">
        <f t="shared" si="384"/>
        <v>0</v>
      </c>
      <c r="CG626" s="3">
        <f t="shared" si="384"/>
        <v>0</v>
      </c>
      <c r="CH626" s="3">
        <f t="shared" si="384"/>
        <v>0</v>
      </c>
      <c r="CI626" s="3">
        <f t="shared" si="384"/>
        <v>0</v>
      </c>
      <c r="CJ626" s="3">
        <f t="shared" si="384"/>
        <v>0</v>
      </c>
      <c r="CK626" s="3">
        <f t="shared" si="384"/>
        <v>0</v>
      </c>
      <c r="CL626" s="3">
        <f t="shared" si="384"/>
        <v>0</v>
      </c>
      <c r="CM626" s="3">
        <f t="shared" si="384"/>
        <v>0</v>
      </c>
      <c r="CN626" s="3">
        <f t="shared" si="384"/>
        <v>0</v>
      </c>
      <c r="CO626" s="3">
        <f t="shared" si="384"/>
        <v>0</v>
      </c>
      <c r="CP626" s="3">
        <f t="shared" si="384"/>
        <v>0</v>
      </c>
      <c r="CQ626" s="3">
        <f t="shared" si="384"/>
        <v>0</v>
      </c>
      <c r="CR626" s="3">
        <f t="shared" si="384"/>
        <v>0</v>
      </c>
      <c r="CS626" s="3">
        <f t="shared" si="384"/>
        <v>0</v>
      </c>
      <c r="CT626" s="3">
        <f t="shared" si="384"/>
        <v>0</v>
      </c>
      <c r="CU626" s="3">
        <f t="shared" si="384"/>
        <v>0</v>
      </c>
      <c r="CV626" s="3">
        <f t="shared" si="384"/>
        <v>0</v>
      </c>
      <c r="CW626" s="3">
        <f t="shared" si="384"/>
        <v>0</v>
      </c>
      <c r="CX626" s="3">
        <f t="shared" si="384"/>
        <v>0</v>
      </c>
      <c r="CY626" s="3">
        <f t="shared" si="384"/>
        <v>0</v>
      </c>
      <c r="CZ626" s="3">
        <f t="shared" si="384"/>
        <v>0</v>
      </c>
      <c r="DA626" s="3">
        <f t="shared" si="384"/>
        <v>0</v>
      </c>
      <c r="DB626" s="3">
        <f t="shared" si="384"/>
        <v>0</v>
      </c>
      <c r="DC626" s="3">
        <f t="shared" si="384"/>
        <v>0</v>
      </c>
      <c r="DD626" s="3">
        <f t="shared" si="384"/>
        <v>0</v>
      </c>
      <c r="DE626" s="3">
        <f t="shared" si="384"/>
        <v>0</v>
      </c>
      <c r="DF626" s="3">
        <f t="shared" si="384"/>
        <v>0</v>
      </c>
      <c r="DG626" s="3">
        <f t="shared" ref="DG626:DN626" si="385">DG648</f>
        <v>0</v>
      </c>
      <c r="DH626" s="3">
        <f t="shared" si="385"/>
        <v>0</v>
      </c>
      <c r="DI626" s="3">
        <f t="shared" si="385"/>
        <v>0</v>
      </c>
      <c r="DJ626" s="3">
        <f t="shared" si="385"/>
        <v>0</v>
      </c>
      <c r="DK626" s="3">
        <f t="shared" si="385"/>
        <v>0</v>
      </c>
      <c r="DL626" s="3">
        <f t="shared" si="385"/>
        <v>0</v>
      </c>
      <c r="DM626" s="3">
        <f t="shared" si="385"/>
        <v>0</v>
      </c>
      <c r="DN626" s="3">
        <f t="shared" si="385"/>
        <v>0</v>
      </c>
    </row>
    <row r="628" spans="1:206" x14ac:dyDescent="0.2">
      <c r="A628">
        <v>17</v>
      </c>
      <c r="B628">
        <v>1</v>
      </c>
      <c r="C628">
        <f>ROW(SmtRes!A358)</f>
        <v>358</v>
      </c>
      <c r="D628">
        <f>ROW(EtalonRes!A356)</f>
        <v>356</v>
      </c>
      <c r="E628" t="s">
        <v>13</v>
      </c>
      <c r="F628" t="s">
        <v>306</v>
      </c>
      <c r="G628" t="s">
        <v>307</v>
      </c>
      <c r="H628" t="s">
        <v>28</v>
      </c>
      <c r="I628">
        <f>ROUND(4/100,9)</f>
        <v>0.04</v>
      </c>
      <c r="J628">
        <v>0</v>
      </c>
      <c r="O628">
        <f t="shared" ref="O628:O646" si="386">ROUND(CP628+GX628,2)</f>
        <v>141.74</v>
      </c>
      <c r="P628">
        <f t="shared" ref="P628:P646" si="387">ROUND(CQ628*I628,2)</f>
        <v>7.78</v>
      </c>
      <c r="Q628">
        <f t="shared" ref="Q628:Q646" si="388">ROUND(CR628*I628,2)</f>
        <v>0</v>
      </c>
      <c r="R628">
        <f t="shared" ref="R628:R646" si="389">ROUND(CS628*I628,2)</f>
        <v>0</v>
      </c>
      <c r="S628">
        <f t="shared" ref="S628:S646" si="390">ROUND(CT628*I628,2)</f>
        <v>133.96</v>
      </c>
      <c r="T628">
        <f t="shared" ref="T628:T646" si="391">ROUND(CU628*I628,2)</f>
        <v>0</v>
      </c>
      <c r="U628">
        <f t="shared" ref="U628:U646" si="392">CV628*I628</f>
        <v>0.66239999999999999</v>
      </c>
      <c r="V628">
        <f t="shared" ref="V628:V646" si="393">CW628*I628</f>
        <v>0</v>
      </c>
      <c r="W628">
        <f t="shared" ref="W628:W646" si="394">ROUND(CX628*I628,2)</f>
        <v>0</v>
      </c>
      <c r="X628">
        <f t="shared" ref="X628:X646" si="395">ROUND(CY628,2)</f>
        <v>93.77</v>
      </c>
      <c r="Y628">
        <f t="shared" ref="Y628:Y646" si="396">ROUND(CZ628,2)</f>
        <v>13.4</v>
      </c>
      <c r="AA628">
        <v>31140108</v>
      </c>
      <c r="AB628">
        <f t="shared" ref="AB628:AB646" si="397">ROUND((AC628+AD628+AF628)+GT628,6)</f>
        <v>3543.6</v>
      </c>
      <c r="AC628">
        <f t="shared" ref="AC628:AC646" si="398">ROUND((ES628),6)</f>
        <v>194.51</v>
      </c>
      <c r="AD628">
        <f t="shared" ref="AD628:AD646" si="399">ROUND((((ET628)-(EU628))+AE628),6)</f>
        <v>0</v>
      </c>
      <c r="AE628">
        <f t="shared" ref="AE628:AE646" si="400">ROUND((EU628),6)</f>
        <v>0</v>
      </c>
      <c r="AF628">
        <f t="shared" ref="AF628:AF646" si="401">ROUND((EV628),6)</f>
        <v>3349.09</v>
      </c>
      <c r="AG628">
        <f t="shared" ref="AG628:AG646" si="402">ROUND((AP628),6)</f>
        <v>0</v>
      </c>
      <c r="AH628">
        <f t="shared" ref="AH628:AH646" si="403">(EW628)</f>
        <v>16.559999999999999</v>
      </c>
      <c r="AI628">
        <f t="shared" ref="AI628:AI646" si="404">(EX628)</f>
        <v>0</v>
      </c>
      <c r="AJ628">
        <f t="shared" ref="AJ628:AJ646" si="405">ROUND((AS628),6)</f>
        <v>0</v>
      </c>
      <c r="AK628">
        <v>3543.6</v>
      </c>
      <c r="AL628">
        <v>194.51</v>
      </c>
      <c r="AM628">
        <v>0</v>
      </c>
      <c r="AN628">
        <v>0</v>
      </c>
      <c r="AO628">
        <v>3349.09</v>
      </c>
      <c r="AP628">
        <v>0</v>
      </c>
      <c r="AQ628">
        <v>16.559999999999999</v>
      </c>
      <c r="AR628">
        <v>0</v>
      </c>
      <c r="AS628">
        <v>0</v>
      </c>
      <c r="AT628">
        <v>70</v>
      </c>
      <c r="AU628">
        <v>10</v>
      </c>
      <c r="AV628">
        <v>1</v>
      </c>
      <c r="AW628">
        <v>1</v>
      </c>
      <c r="AZ628">
        <v>1</v>
      </c>
      <c r="BA628">
        <v>1</v>
      </c>
      <c r="BB628">
        <v>1</v>
      </c>
      <c r="BC628">
        <v>1</v>
      </c>
      <c r="BD628" t="s">
        <v>0</v>
      </c>
      <c r="BE628" t="s">
        <v>0</v>
      </c>
      <c r="BF628" t="s">
        <v>0</v>
      </c>
      <c r="BG628" t="s">
        <v>0</v>
      </c>
      <c r="BH628">
        <v>0</v>
      </c>
      <c r="BI628">
        <v>4</v>
      </c>
      <c r="BJ628" t="s">
        <v>308</v>
      </c>
      <c r="BM628">
        <v>0</v>
      </c>
      <c r="BN628">
        <v>0</v>
      </c>
      <c r="BO628" t="s">
        <v>0</v>
      </c>
      <c r="BP628">
        <v>0</v>
      </c>
      <c r="BQ628">
        <v>1</v>
      </c>
      <c r="BR628">
        <v>0</v>
      </c>
      <c r="BS628">
        <v>1</v>
      </c>
      <c r="BT628">
        <v>1</v>
      </c>
      <c r="BU628">
        <v>1</v>
      </c>
      <c r="BV628">
        <v>1</v>
      </c>
      <c r="BW628">
        <v>1</v>
      </c>
      <c r="BX628">
        <v>1</v>
      </c>
      <c r="BY628" t="s">
        <v>0</v>
      </c>
      <c r="BZ628">
        <v>70</v>
      </c>
      <c r="CA628">
        <v>10</v>
      </c>
      <c r="CF628">
        <v>0</v>
      </c>
      <c r="CG628">
        <v>0</v>
      </c>
      <c r="CM628">
        <v>0</v>
      </c>
      <c r="CN628" t="s">
        <v>0</v>
      </c>
      <c r="CO628">
        <v>0</v>
      </c>
      <c r="CP628">
        <f t="shared" ref="CP628:CP646" si="406">(P628+Q628+S628)</f>
        <v>141.74</v>
      </c>
      <c r="CQ628">
        <f t="shared" ref="CQ628:CQ646" si="407">(AC628*BC628*AW628)</f>
        <v>194.51</v>
      </c>
      <c r="CR628">
        <f t="shared" ref="CR628:CR646" si="408">((((ET628)*BB628-(EU628)*BS628)+AE628*BS628)*AV628)</f>
        <v>0</v>
      </c>
      <c r="CS628">
        <f t="shared" ref="CS628:CS646" si="409">(AE628*BS628*AV628)</f>
        <v>0</v>
      </c>
      <c r="CT628">
        <f t="shared" ref="CT628:CT646" si="410">(AF628*BA628*AV628)</f>
        <v>3349.09</v>
      </c>
      <c r="CU628">
        <f t="shared" ref="CU628:CU646" si="411">AG628</f>
        <v>0</v>
      </c>
      <c r="CV628">
        <f t="shared" ref="CV628:CV646" si="412">(AH628*AV628)</f>
        <v>16.559999999999999</v>
      </c>
      <c r="CW628">
        <f t="shared" ref="CW628:CW646" si="413">AI628</f>
        <v>0</v>
      </c>
      <c r="CX628">
        <f t="shared" ref="CX628:CX646" si="414">AJ628</f>
        <v>0</v>
      </c>
      <c r="CY628">
        <f t="shared" ref="CY628:CY646" si="415">((S628*BZ628)/100)</f>
        <v>93.772000000000006</v>
      </c>
      <c r="CZ628">
        <f t="shared" ref="CZ628:CZ646" si="416">((S628*CA628)/100)</f>
        <v>13.396000000000001</v>
      </c>
      <c r="DC628" t="s">
        <v>0</v>
      </c>
      <c r="DD628" t="s">
        <v>0</v>
      </c>
      <c r="DE628" t="s">
        <v>0</v>
      </c>
      <c r="DF628" t="s">
        <v>0</v>
      </c>
      <c r="DG628" t="s">
        <v>0</v>
      </c>
      <c r="DH628" t="s">
        <v>0</v>
      </c>
      <c r="DI628" t="s">
        <v>0</v>
      </c>
      <c r="DJ628" t="s">
        <v>0</v>
      </c>
      <c r="DK628" t="s">
        <v>0</v>
      </c>
      <c r="DL628" t="s">
        <v>0</v>
      </c>
      <c r="DM628" t="s">
        <v>0</v>
      </c>
      <c r="DN628">
        <v>0</v>
      </c>
      <c r="DO628">
        <v>0</v>
      </c>
      <c r="DP628">
        <v>1</v>
      </c>
      <c r="DQ628">
        <v>1</v>
      </c>
      <c r="DU628">
        <v>1005</v>
      </c>
      <c r="DV628" t="s">
        <v>28</v>
      </c>
      <c r="DW628" t="s">
        <v>28</v>
      </c>
      <c r="DX628">
        <v>100</v>
      </c>
      <c r="EE628">
        <v>30895129</v>
      </c>
      <c r="EF628">
        <v>1</v>
      </c>
      <c r="EG628" t="s">
        <v>18</v>
      </c>
      <c r="EH628">
        <v>0</v>
      </c>
      <c r="EI628" t="s">
        <v>0</v>
      </c>
      <c r="EJ628">
        <v>4</v>
      </c>
      <c r="EK628">
        <v>0</v>
      </c>
      <c r="EL628" t="s">
        <v>19</v>
      </c>
      <c r="EM628" t="s">
        <v>20</v>
      </c>
      <c r="EO628" t="s">
        <v>0</v>
      </c>
      <c r="EQ628">
        <v>0</v>
      </c>
      <c r="ER628">
        <v>3543.6</v>
      </c>
      <c r="ES628">
        <v>194.51</v>
      </c>
      <c r="ET628">
        <v>0</v>
      </c>
      <c r="EU628">
        <v>0</v>
      </c>
      <c r="EV628">
        <v>3349.09</v>
      </c>
      <c r="EW628">
        <v>16.559999999999999</v>
      </c>
      <c r="EX628">
        <v>0</v>
      </c>
      <c r="EY628">
        <v>0</v>
      </c>
      <c r="FQ628">
        <v>0</v>
      </c>
      <c r="FR628">
        <f t="shared" ref="FR628:FR646" si="417">ROUND(IF(AND(BH628=3,BI628=3),P628,0),2)</f>
        <v>0</v>
      </c>
      <c r="FS628">
        <v>0</v>
      </c>
      <c r="FX628">
        <v>70</v>
      </c>
      <c r="FY628">
        <v>10</v>
      </c>
      <c r="GA628" t="s">
        <v>0</v>
      </c>
      <c r="GD628">
        <v>0</v>
      </c>
      <c r="GF628">
        <v>138057685</v>
      </c>
      <c r="GG628">
        <v>2</v>
      </c>
      <c r="GH628">
        <v>1</v>
      </c>
      <c r="GI628">
        <v>-2</v>
      </c>
      <c r="GJ628">
        <v>0</v>
      </c>
      <c r="GK628">
        <f>ROUND(R628*(R12)/100,2)</f>
        <v>0</v>
      </c>
      <c r="GL628">
        <f t="shared" ref="GL628:GL646" si="418">ROUND(IF(AND(BH628=3,BI628=3,FS628&lt;&gt;0),P628,0),2)</f>
        <v>0</v>
      </c>
      <c r="GM628">
        <f t="shared" ref="GM628:GM646" si="419">O628+X628+Y628+GK628</f>
        <v>248.91</v>
      </c>
      <c r="GN628">
        <f t="shared" ref="GN628:GN646" si="420">ROUND(IF(OR(BI628=0,BI628=1),O628+X628+Y628+GK628-GX628,0),2)</f>
        <v>0</v>
      </c>
      <c r="GO628">
        <f t="shared" ref="GO628:GO646" si="421">ROUND(IF(BI628=2,O628+X628+Y628+GK628-GX628,0),2)</f>
        <v>0</v>
      </c>
      <c r="GP628">
        <f t="shared" ref="GP628:GP646" si="422">ROUND(IF(BI628=4,O628+X628+Y628+GK628,GX628),2)</f>
        <v>248.91</v>
      </c>
      <c r="GT628">
        <v>0</v>
      </c>
      <c r="GU628">
        <v>1</v>
      </c>
      <c r="GV628">
        <v>0</v>
      </c>
      <c r="GW628">
        <v>0</v>
      </c>
      <c r="GX628">
        <f t="shared" ref="GX628:GX646" si="423">ROUND(GT628*GU628*I628,2)</f>
        <v>0</v>
      </c>
    </row>
    <row r="629" spans="1:206" x14ac:dyDescent="0.2">
      <c r="A629">
        <v>17</v>
      </c>
      <c r="B629">
        <v>1</v>
      </c>
      <c r="C629">
        <f>ROW(SmtRes!A366)</f>
        <v>366</v>
      </c>
      <c r="D629">
        <f>ROW(EtalonRes!A364)</f>
        <v>364</v>
      </c>
      <c r="E629" t="s">
        <v>21</v>
      </c>
      <c r="F629" t="s">
        <v>309</v>
      </c>
      <c r="G629" t="s">
        <v>310</v>
      </c>
      <c r="H629" t="s">
        <v>28</v>
      </c>
      <c r="I629">
        <f>ROUND(5/100,9)</f>
        <v>0.05</v>
      </c>
      <c r="J629">
        <v>0</v>
      </c>
      <c r="O629">
        <f t="shared" si="386"/>
        <v>559.65</v>
      </c>
      <c r="P629">
        <f t="shared" si="387"/>
        <v>254.01</v>
      </c>
      <c r="Q629">
        <f t="shared" si="388"/>
        <v>0</v>
      </c>
      <c r="R629">
        <f t="shared" si="389"/>
        <v>0</v>
      </c>
      <c r="S629">
        <f t="shared" si="390"/>
        <v>305.64</v>
      </c>
      <c r="T629">
        <f t="shared" si="391"/>
        <v>0</v>
      </c>
      <c r="U629">
        <f t="shared" si="392"/>
        <v>1.7050000000000001</v>
      </c>
      <c r="V629">
        <f t="shared" si="393"/>
        <v>0</v>
      </c>
      <c r="W629">
        <f t="shared" si="394"/>
        <v>0</v>
      </c>
      <c r="X629">
        <f t="shared" si="395"/>
        <v>213.95</v>
      </c>
      <c r="Y629">
        <f t="shared" si="396"/>
        <v>30.56</v>
      </c>
      <c r="AA629">
        <v>31140108</v>
      </c>
      <c r="AB629">
        <f t="shared" si="397"/>
        <v>11192.94</v>
      </c>
      <c r="AC629">
        <f t="shared" si="398"/>
        <v>5080.17</v>
      </c>
      <c r="AD629">
        <f t="shared" si="399"/>
        <v>0</v>
      </c>
      <c r="AE629">
        <f t="shared" si="400"/>
        <v>0</v>
      </c>
      <c r="AF629">
        <f t="shared" si="401"/>
        <v>6112.77</v>
      </c>
      <c r="AG629">
        <f t="shared" si="402"/>
        <v>0</v>
      </c>
      <c r="AH629">
        <f t="shared" si="403"/>
        <v>34.1</v>
      </c>
      <c r="AI629">
        <f t="shared" si="404"/>
        <v>0</v>
      </c>
      <c r="AJ629">
        <f t="shared" si="405"/>
        <v>0</v>
      </c>
      <c r="AK629">
        <v>11192.94</v>
      </c>
      <c r="AL629">
        <v>5080.17</v>
      </c>
      <c r="AM629">
        <v>0</v>
      </c>
      <c r="AN629">
        <v>0</v>
      </c>
      <c r="AO629">
        <v>6112.77</v>
      </c>
      <c r="AP629">
        <v>0</v>
      </c>
      <c r="AQ629">
        <v>34.1</v>
      </c>
      <c r="AR629">
        <v>0</v>
      </c>
      <c r="AS629">
        <v>0</v>
      </c>
      <c r="AT629">
        <v>70</v>
      </c>
      <c r="AU629">
        <v>10</v>
      </c>
      <c r="AV629">
        <v>1</v>
      </c>
      <c r="AW629">
        <v>1</v>
      </c>
      <c r="AZ629">
        <v>1</v>
      </c>
      <c r="BA629">
        <v>1</v>
      </c>
      <c r="BB629">
        <v>1</v>
      </c>
      <c r="BC629">
        <v>1</v>
      </c>
      <c r="BD629" t="s">
        <v>0</v>
      </c>
      <c r="BE629" t="s">
        <v>0</v>
      </c>
      <c r="BF629" t="s">
        <v>0</v>
      </c>
      <c r="BG629" t="s">
        <v>0</v>
      </c>
      <c r="BH629">
        <v>0</v>
      </c>
      <c r="BI629">
        <v>4</v>
      </c>
      <c r="BJ629" t="s">
        <v>311</v>
      </c>
      <c r="BM629">
        <v>0</v>
      </c>
      <c r="BN629">
        <v>0</v>
      </c>
      <c r="BO629" t="s">
        <v>0</v>
      </c>
      <c r="BP629">
        <v>0</v>
      </c>
      <c r="BQ629">
        <v>1</v>
      </c>
      <c r="BR629">
        <v>0</v>
      </c>
      <c r="BS629">
        <v>1</v>
      </c>
      <c r="BT629">
        <v>1</v>
      </c>
      <c r="BU629">
        <v>1</v>
      </c>
      <c r="BV629">
        <v>1</v>
      </c>
      <c r="BW629">
        <v>1</v>
      </c>
      <c r="BX629">
        <v>1</v>
      </c>
      <c r="BY629" t="s">
        <v>0</v>
      </c>
      <c r="BZ629">
        <v>70</v>
      </c>
      <c r="CA629">
        <v>10</v>
      </c>
      <c r="CF629">
        <v>0</v>
      </c>
      <c r="CG629">
        <v>0</v>
      </c>
      <c r="CM629">
        <v>0</v>
      </c>
      <c r="CN629" t="s">
        <v>0</v>
      </c>
      <c r="CO629">
        <v>0</v>
      </c>
      <c r="CP629">
        <f t="shared" si="406"/>
        <v>559.65</v>
      </c>
      <c r="CQ629">
        <f t="shared" si="407"/>
        <v>5080.17</v>
      </c>
      <c r="CR629">
        <f t="shared" si="408"/>
        <v>0</v>
      </c>
      <c r="CS629">
        <f t="shared" si="409"/>
        <v>0</v>
      </c>
      <c r="CT629">
        <f t="shared" si="410"/>
        <v>6112.77</v>
      </c>
      <c r="CU629">
        <f t="shared" si="411"/>
        <v>0</v>
      </c>
      <c r="CV629">
        <f t="shared" si="412"/>
        <v>34.1</v>
      </c>
      <c r="CW629">
        <f t="shared" si="413"/>
        <v>0</v>
      </c>
      <c r="CX629">
        <f t="shared" si="414"/>
        <v>0</v>
      </c>
      <c r="CY629">
        <f t="shared" si="415"/>
        <v>213.94799999999998</v>
      </c>
      <c r="CZ629">
        <f t="shared" si="416"/>
        <v>30.563999999999997</v>
      </c>
      <c r="DC629" t="s">
        <v>0</v>
      </c>
      <c r="DD629" t="s">
        <v>0</v>
      </c>
      <c r="DE629" t="s">
        <v>0</v>
      </c>
      <c r="DF629" t="s">
        <v>0</v>
      </c>
      <c r="DG629" t="s">
        <v>0</v>
      </c>
      <c r="DH629" t="s">
        <v>0</v>
      </c>
      <c r="DI629" t="s">
        <v>0</v>
      </c>
      <c r="DJ629" t="s">
        <v>0</v>
      </c>
      <c r="DK629" t="s">
        <v>0</v>
      </c>
      <c r="DL629" t="s">
        <v>0</v>
      </c>
      <c r="DM629" t="s">
        <v>0</v>
      </c>
      <c r="DN629">
        <v>0</v>
      </c>
      <c r="DO629">
        <v>0</v>
      </c>
      <c r="DP629">
        <v>1</v>
      </c>
      <c r="DQ629">
        <v>1</v>
      </c>
      <c r="DU629">
        <v>1005</v>
      </c>
      <c r="DV629" t="s">
        <v>28</v>
      </c>
      <c r="DW629" t="s">
        <v>28</v>
      </c>
      <c r="DX629">
        <v>100</v>
      </c>
      <c r="EE629">
        <v>30895129</v>
      </c>
      <c r="EF629">
        <v>1</v>
      </c>
      <c r="EG629" t="s">
        <v>18</v>
      </c>
      <c r="EH629">
        <v>0</v>
      </c>
      <c r="EI629" t="s">
        <v>0</v>
      </c>
      <c r="EJ629">
        <v>4</v>
      </c>
      <c r="EK629">
        <v>0</v>
      </c>
      <c r="EL629" t="s">
        <v>19</v>
      </c>
      <c r="EM629" t="s">
        <v>20</v>
      </c>
      <c r="EO629" t="s">
        <v>0</v>
      </c>
      <c r="EQ629">
        <v>0</v>
      </c>
      <c r="ER629">
        <v>11192.94</v>
      </c>
      <c r="ES629">
        <v>5080.17</v>
      </c>
      <c r="ET629">
        <v>0</v>
      </c>
      <c r="EU629">
        <v>0</v>
      </c>
      <c r="EV629">
        <v>6112.77</v>
      </c>
      <c r="EW629">
        <v>34.1</v>
      </c>
      <c r="EX629">
        <v>0</v>
      </c>
      <c r="EY629">
        <v>0</v>
      </c>
      <c r="FQ629">
        <v>0</v>
      </c>
      <c r="FR629">
        <f t="shared" si="417"/>
        <v>0</v>
      </c>
      <c r="FS629">
        <v>0</v>
      </c>
      <c r="FX629">
        <v>70</v>
      </c>
      <c r="FY629">
        <v>10</v>
      </c>
      <c r="GA629" t="s">
        <v>0</v>
      </c>
      <c r="GD629">
        <v>0</v>
      </c>
      <c r="GF629">
        <v>755616101</v>
      </c>
      <c r="GG629">
        <v>2</v>
      </c>
      <c r="GH629">
        <v>1</v>
      </c>
      <c r="GI629">
        <v>-2</v>
      </c>
      <c r="GJ629">
        <v>0</v>
      </c>
      <c r="GK629">
        <f>ROUND(R629*(R12)/100,2)</f>
        <v>0</v>
      </c>
      <c r="GL629">
        <f t="shared" si="418"/>
        <v>0</v>
      </c>
      <c r="GM629">
        <f t="shared" si="419"/>
        <v>804.15999999999985</v>
      </c>
      <c r="GN629">
        <f t="shared" si="420"/>
        <v>0</v>
      </c>
      <c r="GO629">
        <f t="shared" si="421"/>
        <v>0</v>
      </c>
      <c r="GP629">
        <f t="shared" si="422"/>
        <v>804.16</v>
      </c>
      <c r="GT629">
        <v>0</v>
      </c>
      <c r="GU629">
        <v>1</v>
      </c>
      <c r="GV629">
        <v>0</v>
      </c>
      <c r="GW629">
        <v>0</v>
      </c>
      <c r="GX629">
        <f t="shared" si="423"/>
        <v>0</v>
      </c>
    </row>
    <row r="630" spans="1:206" x14ac:dyDescent="0.2">
      <c r="A630">
        <v>17</v>
      </c>
      <c r="B630">
        <v>1</v>
      </c>
      <c r="C630">
        <f>ROW(SmtRes!A374)</f>
        <v>374</v>
      </c>
      <c r="D630">
        <f>ROW(EtalonRes!A372)</f>
        <v>372</v>
      </c>
      <c r="E630" t="s">
        <v>25</v>
      </c>
      <c r="F630" t="s">
        <v>312</v>
      </c>
      <c r="G630" t="s">
        <v>313</v>
      </c>
      <c r="H630" t="s">
        <v>28</v>
      </c>
      <c r="I630">
        <f>ROUND(1.5/100,9)</f>
        <v>1.4999999999999999E-2</v>
      </c>
      <c r="J630">
        <v>0</v>
      </c>
      <c r="O630">
        <f t="shared" si="386"/>
        <v>144.85</v>
      </c>
      <c r="P630">
        <f t="shared" si="387"/>
        <v>74.13</v>
      </c>
      <c r="Q630">
        <f t="shared" si="388"/>
        <v>0</v>
      </c>
      <c r="R630">
        <f t="shared" si="389"/>
        <v>0</v>
      </c>
      <c r="S630">
        <f t="shared" si="390"/>
        <v>70.72</v>
      </c>
      <c r="T630">
        <f t="shared" si="391"/>
        <v>0</v>
      </c>
      <c r="U630">
        <f t="shared" si="392"/>
        <v>0.39450000000000002</v>
      </c>
      <c r="V630">
        <f t="shared" si="393"/>
        <v>0</v>
      </c>
      <c r="W630">
        <f t="shared" si="394"/>
        <v>0</v>
      </c>
      <c r="X630">
        <f t="shared" si="395"/>
        <v>49.5</v>
      </c>
      <c r="Y630">
        <f t="shared" si="396"/>
        <v>7.07</v>
      </c>
      <c r="AA630">
        <v>31140108</v>
      </c>
      <c r="AB630">
        <f t="shared" si="397"/>
        <v>9656.33</v>
      </c>
      <c r="AC630">
        <f t="shared" si="398"/>
        <v>4941.79</v>
      </c>
      <c r="AD630">
        <f t="shared" si="399"/>
        <v>0</v>
      </c>
      <c r="AE630">
        <f t="shared" si="400"/>
        <v>0</v>
      </c>
      <c r="AF630">
        <f t="shared" si="401"/>
        <v>4714.54</v>
      </c>
      <c r="AG630">
        <f t="shared" si="402"/>
        <v>0</v>
      </c>
      <c r="AH630">
        <f t="shared" si="403"/>
        <v>26.3</v>
      </c>
      <c r="AI630">
        <f t="shared" si="404"/>
        <v>0</v>
      </c>
      <c r="AJ630">
        <f t="shared" si="405"/>
        <v>0</v>
      </c>
      <c r="AK630">
        <v>9656.33</v>
      </c>
      <c r="AL630">
        <v>4941.79</v>
      </c>
      <c r="AM630">
        <v>0</v>
      </c>
      <c r="AN630">
        <v>0</v>
      </c>
      <c r="AO630">
        <v>4714.54</v>
      </c>
      <c r="AP630">
        <v>0</v>
      </c>
      <c r="AQ630">
        <v>26.3</v>
      </c>
      <c r="AR630">
        <v>0</v>
      </c>
      <c r="AS630">
        <v>0</v>
      </c>
      <c r="AT630">
        <v>70</v>
      </c>
      <c r="AU630">
        <v>10</v>
      </c>
      <c r="AV630">
        <v>1</v>
      </c>
      <c r="AW630">
        <v>1</v>
      </c>
      <c r="AZ630">
        <v>1</v>
      </c>
      <c r="BA630">
        <v>1</v>
      </c>
      <c r="BB630">
        <v>1</v>
      </c>
      <c r="BC630">
        <v>1</v>
      </c>
      <c r="BD630" t="s">
        <v>0</v>
      </c>
      <c r="BE630" t="s">
        <v>0</v>
      </c>
      <c r="BF630" t="s">
        <v>0</v>
      </c>
      <c r="BG630" t="s">
        <v>0</v>
      </c>
      <c r="BH630">
        <v>0</v>
      </c>
      <c r="BI630">
        <v>4</v>
      </c>
      <c r="BJ630" t="s">
        <v>314</v>
      </c>
      <c r="BM630">
        <v>0</v>
      </c>
      <c r="BN630">
        <v>0</v>
      </c>
      <c r="BO630" t="s">
        <v>0</v>
      </c>
      <c r="BP630">
        <v>0</v>
      </c>
      <c r="BQ630">
        <v>1</v>
      </c>
      <c r="BR630">
        <v>0</v>
      </c>
      <c r="BS630">
        <v>1</v>
      </c>
      <c r="BT630">
        <v>1</v>
      </c>
      <c r="BU630">
        <v>1</v>
      </c>
      <c r="BV630">
        <v>1</v>
      </c>
      <c r="BW630">
        <v>1</v>
      </c>
      <c r="BX630">
        <v>1</v>
      </c>
      <c r="BY630" t="s">
        <v>0</v>
      </c>
      <c r="BZ630">
        <v>70</v>
      </c>
      <c r="CA630">
        <v>10</v>
      </c>
      <c r="CF630">
        <v>0</v>
      </c>
      <c r="CG630">
        <v>0</v>
      </c>
      <c r="CM630">
        <v>0</v>
      </c>
      <c r="CN630" t="s">
        <v>0</v>
      </c>
      <c r="CO630">
        <v>0</v>
      </c>
      <c r="CP630">
        <f t="shared" si="406"/>
        <v>144.85</v>
      </c>
      <c r="CQ630">
        <f t="shared" si="407"/>
        <v>4941.79</v>
      </c>
      <c r="CR630">
        <f t="shared" si="408"/>
        <v>0</v>
      </c>
      <c r="CS630">
        <f t="shared" si="409"/>
        <v>0</v>
      </c>
      <c r="CT630">
        <f t="shared" si="410"/>
        <v>4714.54</v>
      </c>
      <c r="CU630">
        <f t="shared" si="411"/>
        <v>0</v>
      </c>
      <c r="CV630">
        <f t="shared" si="412"/>
        <v>26.3</v>
      </c>
      <c r="CW630">
        <f t="shared" si="413"/>
        <v>0</v>
      </c>
      <c r="CX630">
        <f t="shared" si="414"/>
        <v>0</v>
      </c>
      <c r="CY630">
        <f t="shared" si="415"/>
        <v>49.503999999999998</v>
      </c>
      <c r="CZ630">
        <f t="shared" si="416"/>
        <v>7.0720000000000001</v>
      </c>
      <c r="DC630" t="s">
        <v>0</v>
      </c>
      <c r="DD630" t="s">
        <v>0</v>
      </c>
      <c r="DE630" t="s">
        <v>0</v>
      </c>
      <c r="DF630" t="s">
        <v>0</v>
      </c>
      <c r="DG630" t="s">
        <v>0</v>
      </c>
      <c r="DH630" t="s">
        <v>0</v>
      </c>
      <c r="DI630" t="s">
        <v>0</v>
      </c>
      <c r="DJ630" t="s">
        <v>0</v>
      </c>
      <c r="DK630" t="s">
        <v>0</v>
      </c>
      <c r="DL630" t="s">
        <v>0</v>
      </c>
      <c r="DM630" t="s">
        <v>0</v>
      </c>
      <c r="DN630">
        <v>0</v>
      </c>
      <c r="DO630">
        <v>0</v>
      </c>
      <c r="DP630">
        <v>1</v>
      </c>
      <c r="DQ630">
        <v>1</v>
      </c>
      <c r="DU630">
        <v>1005</v>
      </c>
      <c r="DV630" t="s">
        <v>28</v>
      </c>
      <c r="DW630" t="s">
        <v>28</v>
      </c>
      <c r="DX630">
        <v>100</v>
      </c>
      <c r="EE630">
        <v>30895129</v>
      </c>
      <c r="EF630">
        <v>1</v>
      </c>
      <c r="EG630" t="s">
        <v>18</v>
      </c>
      <c r="EH630">
        <v>0</v>
      </c>
      <c r="EI630" t="s">
        <v>0</v>
      </c>
      <c r="EJ630">
        <v>4</v>
      </c>
      <c r="EK630">
        <v>0</v>
      </c>
      <c r="EL630" t="s">
        <v>19</v>
      </c>
      <c r="EM630" t="s">
        <v>20</v>
      </c>
      <c r="EO630" t="s">
        <v>0</v>
      </c>
      <c r="EQ630">
        <v>0</v>
      </c>
      <c r="ER630">
        <v>9656.33</v>
      </c>
      <c r="ES630">
        <v>4941.79</v>
      </c>
      <c r="ET630">
        <v>0</v>
      </c>
      <c r="EU630">
        <v>0</v>
      </c>
      <c r="EV630">
        <v>4714.54</v>
      </c>
      <c r="EW630">
        <v>26.3</v>
      </c>
      <c r="EX630">
        <v>0</v>
      </c>
      <c r="EY630">
        <v>0</v>
      </c>
      <c r="FQ630">
        <v>0</v>
      </c>
      <c r="FR630">
        <f t="shared" si="417"/>
        <v>0</v>
      </c>
      <c r="FS630">
        <v>0</v>
      </c>
      <c r="FX630">
        <v>70</v>
      </c>
      <c r="FY630">
        <v>10</v>
      </c>
      <c r="GA630" t="s">
        <v>0</v>
      </c>
      <c r="GD630">
        <v>0</v>
      </c>
      <c r="GF630">
        <v>-2118688572</v>
      </c>
      <c r="GG630">
        <v>2</v>
      </c>
      <c r="GH630">
        <v>1</v>
      </c>
      <c r="GI630">
        <v>-2</v>
      </c>
      <c r="GJ630">
        <v>0</v>
      </c>
      <c r="GK630">
        <f>ROUND(R630*(R12)/100,2)</f>
        <v>0</v>
      </c>
      <c r="GL630">
        <f t="shared" si="418"/>
        <v>0</v>
      </c>
      <c r="GM630">
        <f t="shared" si="419"/>
        <v>201.42</v>
      </c>
      <c r="GN630">
        <f t="shared" si="420"/>
        <v>0</v>
      </c>
      <c r="GO630">
        <f t="shared" si="421"/>
        <v>0</v>
      </c>
      <c r="GP630">
        <f t="shared" si="422"/>
        <v>201.42</v>
      </c>
      <c r="GT630">
        <v>0</v>
      </c>
      <c r="GU630">
        <v>1</v>
      </c>
      <c r="GV630">
        <v>0</v>
      </c>
      <c r="GW630">
        <v>0</v>
      </c>
      <c r="GX630">
        <f t="shared" si="423"/>
        <v>0</v>
      </c>
    </row>
    <row r="631" spans="1:206" x14ac:dyDescent="0.2">
      <c r="A631">
        <v>17</v>
      </c>
      <c r="B631">
        <v>1</v>
      </c>
      <c r="C631">
        <f>ROW(SmtRes!A376)</f>
        <v>376</v>
      </c>
      <c r="D631">
        <f>ROW(EtalonRes!A374)</f>
        <v>374</v>
      </c>
      <c r="E631" t="s">
        <v>30</v>
      </c>
      <c r="F631" t="s">
        <v>315</v>
      </c>
      <c r="G631" t="s">
        <v>316</v>
      </c>
      <c r="H631" t="s">
        <v>84</v>
      </c>
      <c r="I631">
        <v>3</v>
      </c>
      <c r="J631">
        <v>0</v>
      </c>
      <c r="O631">
        <f t="shared" si="386"/>
        <v>336.24</v>
      </c>
      <c r="P631">
        <f t="shared" si="387"/>
        <v>268.8</v>
      </c>
      <c r="Q631">
        <f t="shared" si="388"/>
        <v>0</v>
      </c>
      <c r="R631">
        <f t="shared" si="389"/>
        <v>0</v>
      </c>
      <c r="S631">
        <f t="shared" si="390"/>
        <v>67.44</v>
      </c>
      <c r="T631">
        <f t="shared" si="391"/>
        <v>0</v>
      </c>
      <c r="U631">
        <f t="shared" si="392"/>
        <v>0.42000000000000004</v>
      </c>
      <c r="V631">
        <f t="shared" si="393"/>
        <v>0</v>
      </c>
      <c r="W631">
        <f t="shared" si="394"/>
        <v>0</v>
      </c>
      <c r="X631">
        <f t="shared" si="395"/>
        <v>47.21</v>
      </c>
      <c r="Y631">
        <f t="shared" si="396"/>
        <v>6.74</v>
      </c>
      <c r="AA631">
        <v>31140108</v>
      </c>
      <c r="AB631">
        <f t="shared" si="397"/>
        <v>112.08</v>
      </c>
      <c r="AC631">
        <f t="shared" si="398"/>
        <v>89.6</v>
      </c>
      <c r="AD631">
        <f t="shared" si="399"/>
        <v>0</v>
      </c>
      <c r="AE631">
        <f t="shared" si="400"/>
        <v>0</v>
      </c>
      <c r="AF631">
        <f t="shared" si="401"/>
        <v>22.48</v>
      </c>
      <c r="AG631">
        <f t="shared" si="402"/>
        <v>0</v>
      </c>
      <c r="AH631">
        <f t="shared" si="403"/>
        <v>0.14000000000000001</v>
      </c>
      <c r="AI631">
        <f t="shared" si="404"/>
        <v>0</v>
      </c>
      <c r="AJ631">
        <f t="shared" si="405"/>
        <v>0</v>
      </c>
      <c r="AK631">
        <v>112.08</v>
      </c>
      <c r="AL631">
        <v>89.6</v>
      </c>
      <c r="AM631">
        <v>0</v>
      </c>
      <c r="AN631">
        <v>0</v>
      </c>
      <c r="AO631">
        <v>22.48</v>
      </c>
      <c r="AP631">
        <v>0</v>
      </c>
      <c r="AQ631">
        <v>0.14000000000000001</v>
      </c>
      <c r="AR631">
        <v>0</v>
      </c>
      <c r="AS631">
        <v>0</v>
      </c>
      <c r="AT631">
        <v>70</v>
      </c>
      <c r="AU631">
        <v>10</v>
      </c>
      <c r="AV631">
        <v>1</v>
      </c>
      <c r="AW631">
        <v>1</v>
      </c>
      <c r="AZ631">
        <v>1</v>
      </c>
      <c r="BA631">
        <v>1</v>
      </c>
      <c r="BB631">
        <v>1</v>
      </c>
      <c r="BC631">
        <v>1</v>
      </c>
      <c r="BD631" t="s">
        <v>0</v>
      </c>
      <c r="BE631" t="s">
        <v>0</v>
      </c>
      <c r="BF631" t="s">
        <v>0</v>
      </c>
      <c r="BG631" t="s">
        <v>0</v>
      </c>
      <c r="BH631">
        <v>0</v>
      </c>
      <c r="BI631">
        <v>4</v>
      </c>
      <c r="BJ631" t="s">
        <v>317</v>
      </c>
      <c r="BM631">
        <v>0</v>
      </c>
      <c r="BN631">
        <v>0</v>
      </c>
      <c r="BO631" t="s">
        <v>0</v>
      </c>
      <c r="BP631">
        <v>0</v>
      </c>
      <c r="BQ631">
        <v>1</v>
      </c>
      <c r="BR631">
        <v>0</v>
      </c>
      <c r="BS631">
        <v>1</v>
      </c>
      <c r="BT631">
        <v>1</v>
      </c>
      <c r="BU631">
        <v>1</v>
      </c>
      <c r="BV631">
        <v>1</v>
      </c>
      <c r="BW631">
        <v>1</v>
      </c>
      <c r="BX631">
        <v>1</v>
      </c>
      <c r="BY631" t="s">
        <v>0</v>
      </c>
      <c r="BZ631">
        <v>70</v>
      </c>
      <c r="CA631">
        <v>10</v>
      </c>
      <c r="CF631">
        <v>0</v>
      </c>
      <c r="CG631">
        <v>0</v>
      </c>
      <c r="CM631">
        <v>0</v>
      </c>
      <c r="CN631" t="s">
        <v>0</v>
      </c>
      <c r="CO631">
        <v>0</v>
      </c>
      <c r="CP631">
        <f t="shared" si="406"/>
        <v>336.24</v>
      </c>
      <c r="CQ631">
        <f t="shared" si="407"/>
        <v>89.6</v>
      </c>
      <c r="CR631">
        <f t="shared" si="408"/>
        <v>0</v>
      </c>
      <c r="CS631">
        <f t="shared" si="409"/>
        <v>0</v>
      </c>
      <c r="CT631">
        <f t="shared" si="410"/>
        <v>22.48</v>
      </c>
      <c r="CU631">
        <f t="shared" si="411"/>
        <v>0</v>
      </c>
      <c r="CV631">
        <f t="shared" si="412"/>
        <v>0.14000000000000001</v>
      </c>
      <c r="CW631">
        <f t="shared" si="413"/>
        <v>0</v>
      </c>
      <c r="CX631">
        <f t="shared" si="414"/>
        <v>0</v>
      </c>
      <c r="CY631">
        <f t="shared" si="415"/>
        <v>47.207999999999998</v>
      </c>
      <c r="CZ631">
        <f t="shared" si="416"/>
        <v>6.7439999999999998</v>
      </c>
      <c r="DC631" t="s">
        <v>0</v>
      </c>
      <c r="DD631" t="s">
        <v>0</v>
      </c>
      <c r="DE631" t="s">
        <v>0</v>
      </c>
      <c r="DF631" t="s">
        <v>0</v>
      </c>
      <c r="DG631" t="s">
        <v>0</v>
      </c>
      <c r="DH631" t="s">
        <v>0</v>
      </c>
      <c r="DI631" t="s">
        <v>0</v>
      </c>
      <c r="DJ631" t="s">
        <v>0</v>
      </c>
      <c r="DK631" t="s">
        <v>0</v>
      </c>
      <c r="DL631" t="s">
        <v>0</v>
      </c>
      <c r="DM631" t="s">
        <v>0</v>
      </c>
      <c r="DN631">
        <v>0</v>
      </c>
      <c r="DO631">
        <v>0</v>
      </c>
      <c r="DP631">
        <v>1</v>
      </c>
      <c r="DQ631">
        <v>1</v>
      </c>
      <c r="DU631">
        <v>1010</v>
      </c>
      <c r="DV631" t="s">
        <v>84</v>
      </c>
      <c r="DW631" t="s">
        <v>84</v>
      </c>
      <c r="DX631">
        <v>1</v>
      </c>
      <c r="EE631">
        <v>30895129</v>
      </c>
      <c r="EF631">
        <v>1</v>
      </c>
      <c r="EG631" t="s">
        <v>18</v>
      </c>
      <c r="EH631">
        <v>0</v>
      </c>
      <c r="EI631" t="s">
        <v>0</v>
      </c>
      <c r="EJ631">
        <v>4</v>
      </c>
      <c r="EK631">
        <v>0</v>
      </c>
      <c r="EL631" t="s">
        <v>19</v>
      </c>
      <c r="EM631" t="s">
        <v>20</v>
      </c>
      <c r="EO631" t="s">
        <v>0</v>
      </c>
      <c r="EQ631">
        <v>0</v>
      </c>
      <c r="ER631">
        <v>112.08</v>
      </c>
      <c r="ES631">
        <v>89.6</v>
      </c>
      <c r="ET631">
        <v>0</v>
      </c>
      <c r="EU631">
        <v>0</v>
      </c>
      <c r="EV631">
        <v>22.48</v>
      </c>
      <c r="EW631">
        <v>0.14000000000000001</v>
      </c>
      <c r="EX631">
        <v>0</v>
      </c>
      <c r="EY631">
        <v>0</v>
      </c>
      <c r="FQ631">
        <v>0</v>
      </c>
      <c r="FR631">
        <f t="shared" si="417"/>
        <v>0</v>
      </c>
      <c r="FS631">
        <v>0</v>
      </c>
      <c r="FX631">
        <v>70</v>
      </c>
      <c r="FY631">
        <v>10</v>
      </c>
      <c r="GA631" t="s">
        <v>0</v>
      </c>
      <c r="GD631">
        <v>0</v>
      </c>
      <c r="GF631">
        <v>-614268913</v>
      </c>
      <c r="GG631">
        <v>2</v>
      </c>
      <c r="GH631">
        <v>1</v>
      </c>
      <c r="GI631">
        <v>-2</v>
      </c>
      <c r="GJ631">
        <v>0</v>
      </c>
      <c r="GK631">
        <f>ROUND(R631*(R12)/100,2)</f>
        <v>0</v>
      </c>
      <c r="GL631">
        <f t="shared" si="418"/>
        <v>0</v>
      </c>
      <c r="GM631">
        <f t="shared" si="419"/>
        <v>390.19</v>
      </c>
      <c r="GN631">
        <f t="shared" si="420"/>
        <v>0</v>
      </c>
      <c r="GO631">
        <f t="shared" si="421"/>
        <v>0</v>
      </c>
      <c r="GP631">
        <f t="shared" si="422"/>
        <v>390.19</v>
      </c>
      <c r="GT631">
        <v>0</v>
      </c>
      <c r="GU631">
        <v>1</v>
      </c>
      <c r="GV631">
        <v>0</v>
      </c>
      <c r="GW631">
        <v>0</v>
      </c>
      <c r="GX631">
        <f t="shared" si="423"/>
        <v>0</v>
      </c>
    </row>
    <row r="632" spans="1:206" x14ac:dyDescent="0.2">
      <c r="A632">
        <v>17</v>
      </c>
      <c r="B632">
        <v>1</v>
      </c>
      <c r="C632">
        <f>ROW(SmtRes!A380)</f>
        <v>380</v>
      </c>
      <c r="D632">
        <f>ROW(EtalonRes!A378)</f>
        <v>378</v>
      </c>
      <c r="E632" t="s">
        <v>34</v>
      </c>
      <c r="F632" t="s">
        <v>318</v>
      </c>
      <c r="G632" t="s">
        <v>319</v>
      </c>
      <c r="H632" t="s">
        <v>61</v>
      </c>
      <c r="I632">
        <f>ROUND(5.2/100,9)</f>
        <v>5.1999999999999998E-2</v>
      </c>
      <c r="J632">
        <v>0</v>
      </c>
      <c r="O632">
        <f t="shared" si="386"/>
        <v>286.39999999999998</v>
      </c>
      <c r="P632">
        <f t="shared" si="387"/>
        <v>218.47</v>
      </c>
      <c r="Q632">
        <f t="shared" si="388"/>
        <v>0.03</v>
      </c>
      <c r="R632">
        <f t="shared" si="389"/>
        <v>0</v>
      </c>
      <c r="S632">
        <f t="shared" si="390"/>
        <v>67.900000000000006</v>
      </c>
      <c r="T632">
        <f t="shared" si="391"/>
        <v>0</v>
      </c>
      <c r="U632">
        <f t="shared" si="392"/>
        <v>0.41807999999999995</v>
      </c>
      <c r="V632">
        <f t="shared" si="393"/>
        <v>0</v>
      </c>
      <c r="W632">
        <f t="shared" si="394"/>
        <v>0</v>
      </c>
      <c r="X632">
        <f t="shared" si="395"/>
        <v>47.53</v>
      </c>
      <c r="Y632">
        <f t="shared" si="396"/>
        <v>6.79</v>
      </c>
      <c r="AA632">
        <v>31140108</v>
      </c>
      <c r="AB632">
        <f t="shared" si="397"/>
        <v>5507.86</v>
      </c>
      <c r="AC632">
        <f t="shared" si="398"/>
        <v>4201.41</v>
      </c>
      <c r="AD632">
        <f t="shared" si="399"/>
        <v>0.59</v>
      </c>
      <c r="AE632">
        <f t="shared" si="400"/>
        <v>0.06</v>
      </c>
      <c r="AF632">
        <f t="shared" si="401"/>
        <v>1305.8599999999999</v>
      </c>
      <c r="AG632">
        <f t="shared" si="402"/>
        <v>0</v>
      </c>
      <c r="AH632">
        <f t="shared" si="403"/>
        <v>8.0399999999999991</v>
      </c>
      <c r="AI632">
        <f t="shared" si="404"/>
        <v>0</v>
      </c>
      <c r="AJ632">
        <f t="shared" si="405"/>
        <v>0</v>
      </c>
      <c r="AK632">
        <v>5507.86</v>
      </c>
      <c r="AL632">
        <v>4201.41</v>
      </c>
      <c r="AM632">
        <v>0.59</v>
      </c>
      <c r="AN632">
        <v>0.06</v>
      </c>
      <c r="AO632">
        <v>1305.8599999999999</v>
      </c>
      <c r="AP632">
        <v>0</v>
      </c>
      <c r="AQ632">
        <v>8.0399999999999991</v>
      </c>
      <c r="AR632">
        <v>0</v>
      </c>
      <c r="AS632">
        <v>0</v>
      </c>
      <c r="AT632">
        <v>70</v>
      </c>
      <c r="AU632">
        <v>10</v>
      </c>
      <c r="AV632">
        <v>1</v>
      </c>
      <c r="AW632">
        <v>1</v>
      </c>
      <c r="AZ632">
        <v>1</v>
      </c>
      <c r="BA632">
        <v>1</v>
      </c>
      <c r="BB632">
        <v>1</v>
      </c>
      <c r="BC632">
        <v>1</v>
      </c>
      <c r="BD632" t="s">
        <v>0</v>
      </c>
      <c r="BE632" t="s">
        <v>0</v>
      </c>
      <c r="BF632" t="s">
        <v>0</v>
      </c>
      <c r="BG632" t="s">
        <v>0</v>
      </c>
      <c r="BH632">
        <v>0</v>
      </c>
      <c r="BI632">
        <v>4</v>
      </c>
      <c r="BJ632" t="s">
        <v>320</v>
      </c>
      <c r="BM632">
        <v>0</v>
      </c>
      <c r="BN632">
        <v>0</v>
      </c>
      <c r="BO632" t="s">
        <v>0</v>
      </c>
      <c r="BP632">
        <v>0</v>
      </c>
      <c r="BQ632">
        <v>1</v>
      </c>
      <c r="BR632">
        <v>0</v>
      </c>
      <c r="BS632">
        <v>1</v>
      </c>
      <c r="BT632">
        <v>1</v>
      </c>
      <c r="BU632">
        <v>1</v>
      </c>
      <c r="BV632">
        <v>1</v>
      </c>
      <c r="BW632">
        <v>1</v>
      </c>
      <c r="BX632">
        <v>1</v>
      </c>
      <c r="BY632" t="s">
        <v>0</v>
      </c>
      <c r="BZ632">
        <v>70</v>
      </c>
      <c r="CA632">
        <v>10</v>
      </c>
      <c r="CF632">
        <v>0</v>
      </c>
      <c r="CG632">
        <v>0</v>
      </c>
      <c r="CM632">
        <v>0</v>
      </c>
      <c r="CN632" t="s">
        <v>0</v>
      </c>
      <c r="CO632">
        <v>0</v>
      </c>
      <c r="CP632">
        <f t="shared" si="406"/>
        <v>286.39999999999998</v>
      </c>
      <c r="CQ632">
        <f t="shared" si="407"/>
        <v>4201.41</v>
      </c>
      <c r="CR632">
        <f t="shared" si="408"/>
        <v>0.59000000000000008</v>
      </c>
      <c r="CS632">
        <f t="shared" si="409"/>
        <v>0.06</v>
      </c>
      <c r="CT632">
        <f t="shared" si="410"/>
        <v>1305.8599999999999</v>
      </c>
      <c r="CU632">
        <f t="shared" si="411"/>
        <v>0</v>
      </c>
      <c r="CV632">
        <f t="shared" si="412"/>
        <v>8.0399999999999991</v>
      </c>
      <c r="CW632">
        <f t="shared" si="413"/>
        <v>0</v>
      </c>
      <c r="CX632">
        <f t="shared" si="414"/>
        <v>0</v>
      </c>
      <c r="CY632">
        <f t="shared" si="415"/>
        <v>47.53</v>
      </c>
      <c r="CZ632">
        <f t="shared" si="416"/>
        <v>6.79</v>
      </c>
      <c r="DC632" t="s">
        <v>0</v>
      </c>
      <c r="DD632" t="s">
        <v>0</v>
      </c>
      <c r="DE632" t="s">
        <v>0</v>
      </c>
      <c r="DF632" t="s">
        <v>0</v>
      </c>
      <c r="DG632" t="s">
        <v>0</v>
      </c>
      <c r="DH632" t="s">
        <v>0</v>
      </c>
      <c r="DI632" t="s">
        <v>0</v>
      </c>
      <c r="DJ632" t="s">
        <v>0</v>
      </c>
      <c r="DK632" t="s">
        <v>0</v>
      </c>
      <c r="DL632" t="s">
        <v>0</v>
      </c>
      <c r="DM632" t="s">
        <v>0</v>
      </c>
      <c r="DN632">
        <v>0</v>
      </c>
      <c r="DO632">
        <v>0</v>
      </c>
      <c r="DP632">
        <v>1</v>
      </c>
      <c r="DQ632">
        <v>1</v>
      </c>
      <c r="DU632">
        <v>1003</v>
      </c>
      <c r="DV632" t="s">
        <v>61</v>
      </c>
      <c r="DW632" t="s">
        <v>61</v>
      </c>
      <c r="DX632">
        <v>100</v>
      </c>
      <c r="EE632">
        <v>30895129</v>
      </c>
      <c r="EF632">
        <v>1</v>
      </c>
      <c r="EG632" t="s">
        <v>18</v>
      </c>
      <c r="EH632">
        <v>0</v>
      </c>
      <c r="EI632" t="s">
        <v>0</v>
      </c>
      <c r="EJ632">
        <v>4</v>
      </c>
      <c r="EK632">
        <v>0</v>
      </c>
      <c r="EL632" t="s">
        <v>19</v>
      </c>
      <c r="EM632" t="s">
        <v>20</v>
      </c>
      <c r="EO632" t="s">
        <v>0</v>
      </c>
      <c r="EQ632">
        <v>0</v>
      </c>
      <c r="ER632">
        <v>5507.86</v>
      </c>
      <c r="ES632">
        <v>4201.41</v>
      </c>
      <c r="ET632">
        <v>0.59</v>
      </c>
      <c r="EU632">
        <v>0.06</v>
      </c>
      <c r="EV632">
        <v>1305.8599999999999</v>
      </c>
      <c r="EW632">
        <v>8.0399999999999991</v>
      </c>
      <c r="EX632">
        <v>0</v>
      </c>
      <c r="EY632">
        <v>0</v>
      </c>
      <c r="FQ632">
        <v>0</v>
      </c>
      <c r="FR632">
        <f t="shared" si="417"/>
        <v>0</v>
      </c>
      <c r="FS632">
        <v>0</v>
      </c>
      <c r="FX632">
        <v>70</v>
      </c>
      <c r="FY632">
        <v>10</v>
      </c>
      <c r="GA632" t="s">
        <v>0</v>
      </c>
      <c r="GD632">
        <v>0</v>
      </c>
      <c r="GF632">
        <v>691279253</v>
      </c>
      <c r="GG632">
        <v>2</v>
      </c>
      <c r="GH632">
        <v>1</v>
      </c>
      <c r="GI632">
        <v>-2</v>
      </c>
      <c r="GJ632">
        <v>0</v>
      </c>
      <c r="GK632">
        <f>ROUND(R632*(R12)/100,2)</f>
        <v>0</v>
      </c>
      <c r="GL632">
        <f t="shared" si="418"/>
        <v>0</v>
      </c>
      <c r="GM632">
        <f t="shared" si="419"/>
        <v>340.71999999999997</v>
      </c>
      <c r="GN632">
        <f t="shared" si="420"/>
        <v>0</v>
      </c>
      <c r="GO632">
        <f t="shared" si="421"/>
        <v>0</v>
      </c>
      <c r="GP632">
        <f t="shared" si="422"/>
        <v>340.72</v>
      </c>
      <c r="GT632">
        <v>0</v>
      </c>
      <c r="GU632">
        <v>1</v>
      </c>
      <c r="GV632">
        <v>0</v>
      </c>
      <c r="GW632">
        <v>0</v>
      </c>
      <c r="GX632">
        <f t="shared" si="423"/>
        <v>0</v>
      </c>
    </row>
    <row r="633" spans="1:206" x14ac:dyDescent="0.2">
      <c r="A633">
        <v>17</v>
      </c>
      <c r="B633">
        <v>1</v>
      </c>
      <c r="C633">
        <f>ROW(SmtRes!A386)</f>
        <v>386</v>
      </c>
      <c r="D633">
        <f>ROW(EtalonRes!A384)</f>
        <v>384</v>
      </c>
      <c r="E633" t="s">
        <v>38</v>
      </c>
      <c r="F633" t="s">
        <v>197</v>
      </c>
      <c r="G633" t="s">
        <v>198</v>
      </c>
      <c r="H633" t="s">
        <v>28</v>
      </c>
      <c r="I633">
        <f>ROUND(1.35/100,9)</f>
        <v>1.35E-2</v>
      </c>
      <c r="J633">
        <v>0</v>
      </c>
      <c r="O633">
        <f t="shared" si="386"/>
        <v>1340.73</v>
      </c>
      <c r="P633">
        <f t="shared" si="387"/>
        <v>833.07</v>
      </c>
      <c r="Q633">
        <f t="shared" si="388"/>
        <v>0.02</v>
      </c>
      <c r="R633">
        <f t="shared" si="389"/>
        <v>0</v>
      </c>
      <c r="S633">
        <f t="shared" si="390"/>
        <v>507.64</v>
      </c>
      <c r="T633">
        <f t="shared" si="391"/>
        <v>0</v>
      </c>
      <c r="U633">
        <f t="shared" si="392"/>
        <v>2.5585200000000001</v>
      </c>
      <c r="V633">
        <f t="shared" si="393"/>
        <v>0</v>
      </c>
      <c r="W633">
        <f t="shared" si="394"/>
        <v>0</v>
      </c>
      <c r="X633">
        <f t="shared" si="395"/>
        <v>355.35</v>
      </c>
      <c r="Y633">
        <f t="shared" si="396"/>
        <v>50.76</v>
      </c>
      <c r="AA633">
        <v>31140108</v>
      </c>
      <c r="AB633">
        <f t="shared" si="397"/>
        <v>99313.26</v>
      </c>
      <c r="AC633">
        <f t="shared" si="398"/>
        <v>61709.18</v>
      </c>
      <c r="AD633">
        <f t="shared" si="399"/>
        <v>1.42</v>
      </c>
      <c r="AE633">
        <f t="shared" si="400"/>
        <v>0.27</v>
      </c>
      <c r="AF633">
        <f t="shared" si="401"/>
        <v>37602.660000000003</v>
      </c>
      <c r="AG633">
        <f t="shared" si="402"/>
        <v>0</v>
      </c>
      <c r="AH633">
        <f t="shared" si="403"/>
        <v>189.52</v>
      </c>
      <c r="AI633">
        <f t="shared" si="404"/>
        <v>0</v>
      </c>
      <c r="AJ633">
        <f t="shared" si="405"/>
        <v>0</v>
      </c>
      <c r="AK633">
        <v>99313.26</v>
      </c>
      <c r="AL633">
        <v>61709.18</v>
      </c>
      <c r="AM633">
        <v>1.42</v>
      </c>
      <c r="AN633">
        <v>0.27</v>
      </c>
      <c r="AO633">
        <v>37602.660000000003</v>
      </c>
      <c r="AP633">
        <v>0</v>
      </c>
      <c r="AQ633">
        <v>189.52</v>
      </c>
      <c r="AR633">
        <v>0</v>
      </c>
      <c r="AS633">
        <v>0</v>
      </c>
      <c r="AT633">
        <v>70</v>
      </c>
      <c r="AU633">
        <v>10</v>
      </c>
      <c r="AV633">
        <v>1</v>
      </c>
      <c r="AW633">
        <v>1</v>
      </c>
      <c r="AZ633">
        <v>1</v>
      </c>
      <c r="BA633">
        <v>1</v>
      </c>
      <c r="BB633">
        <v>1</v>
      </c>
      <c r="BC633">
        <v>1</v>
      </c>
      <c r="BD633" t="s">
        <v>0</v>
      </c>
      <c r="BE633" t="s">
        <v>0</v>
      </c>
      <c r="BF633" t="s">
        <v>0</v>
      </c>
      <c r="BG633" t="s">
        <v>0</v>
      </c>
      <c r="BH633">
        <v>0</v>
      </c>
      <c r="BI633">
        <v>4</v>
      </c>
      <c r="BJ633" t="s">
        <v>199</v>
      </c>
      <c r="BM633">
        <v>0</v>
      </c>
      <c r="BN633">
        <v>0</v>
      </c>
      <c r="BO633" t="s">
        <v>0</v>
      </c>
      <c r="BP633">
        <v>0</v>
      </c>
      <c r="BQ633">
        <v>1</v>
      </c>
      <c r="BR633">
        <v>0</v>
      </c>
      <c r="BS633">
        <v>1</v>
      </c>
      <c r="BT633">
        <v>1</v>
      </c>
      <c r="BU633">
        <v>1</v>
      </c>
      <c r="BV633">
        <v>1</v>
      </c>
      <c r="BW633">
        <v>1</v>
      </c>
      <c r="BX633">
        <v>1</v>
      </c>
      <c r="BY633" t="s">
        <v>0</v>
      </c>
      <c r="BZ633">
        <v>70</v>
      </c>
      <c r="CA633">
        <v>10</v>
      </c>
      <c r="CF633">
        <v>0</v>
      </c>
      <c r="CG633">
        <v>0</v>
      </c>
      <c r="CM633">
        <v>0</v>
      </c>
      <c r="CN633" t="s">
        <v>0</v>
      </c>
      <c r="CO633">
        <v>0</v>
      </c>
      <c r="CP633">
        <f t="shared" si="406"/>
        <v>1340.73</v>
      </c>
      <c r="CQ633">
        <f t="shared" si="407"/>
        <v>61709.18</v>
      </c>
      <c r="CR633">
        <f t="shared" si="408"/>
        <v>1.42</v>
      </c>
      <c r="CS633">
        <f t="shared" si="409"/>
        <v>0.27</v>
      </c>
      <c r="CT633">
        <f t="shared" si="410"/>
        <v>37602.660000000003</v>
      </c>
      <c r="CU633">
        <f t="shared" si="411"/>
        <v>0</v>
      </c>
      <c r="CV633">
        <f t="shared" si="412"/>
        <v>189.52</v>
      </c>
      <c r="CW633">
        <f t="shared" si="413"/>
        <v>0</v>
      </c>
      <c r="CX633">
        <f t="shared" si="414"/>
        <v>0</v>
      </c>
      <c r="CY633">
        <f t="shared" si="415"/>
        <v>355.34799999999996</v>
      </c>
      <c r="CZ633">
        <f t="shared" si="416"/>
        <v>50.763999999999996</v>
      </c>
      <c r="DC633" t="s">
        <v>0</v>
      </c>
      <c r="DD633" t="s">
        <v>0</v>
      </c>
      <c r="DE633" t="s">
        <v>0</v>
      </c>
      <c r="DF633" t="s">
        <v>0</v>
      </c>
      <c r="DG633" t="s">
        <v>0</v>
      </c>
      <c r="DH633" t="s">
        <v>0</v>
      </c>
      <c r="DI633" t="s">
        <v>0</v>
      </c>
      <c r="DJ633" t="s">
        <v>0</v>
      </c>
      <c r="DK633" t="s">
        <v>0</v>
      </c>
      <c r="DL633" t="s">
        <v>0</v>
      </c>
      <c r="DM633" t="s">
        <v>0</v>
      </c>
      <c r="DN633">
        <v>0</v>
      </c>
      <c r="DO633">
        <v>0</v>
      </c>
      <c r="DP633">
        <v>1</v>
      </c>
      <c r="DQ633">
        <v>1</v>
      </c>
      <c r="DU633">
        <v>1005</v>
      </c>
      <c r="DV633" t="s">
        <v>28</v>
      </c>
      <c r="DW633" t="s">
        <v>28</v>
      </c>
      <c r="DX633">
        <v>100</v>
      </c>
      <c r="EE633">
        <v>30895129</v>
      </c>
      <c r="EF633">
        <v>1</v>
      </c>
      <c r="EG633" t="s">
        <v>18</v>
      </c>
      <c r="EH633">
        <v>0</v>
      </c>
      <c r="EI633" t="s">
        <v>0</v>
      </c>
      <c r="EJ633">
        <v>4</v>
      </c>
      <c r="EK633">
        <v>0</v>
      </c>
      <c r="EL633" t="s">
        <v>19</v>
      </c>
      <c r="EM633" t="s">
        <v>20</v>
      </c>
      <c r="EO633" t="s">
        <v>0</v>
      </c>
      <c r="EQ633">
        <v>0</v>
      </c>
      <c r="ER633">
        <v>99313.26</v>
      </c>
      <c r="ES633">
        <v>61709.18</v>
      </c>
      <c r="ET633">
        <v>1.42</v>
      </c>
      <c r="EU633">
        <v>0.27</v>
      </c>
      <c r="EV633">
        <v>37602.660000000003</v>
      </c>
      <c r="EW633">
        <v>189.52</v>
      </c>
      <c r="EX633">
        <v>0</v>
      </c>
      <c r="EY633">
        <v>0</v>
      </c>
      <c r="FQ633">
        <v>0</v>
      </c>
      <c r="FR633">
        <f t="shared" si="417"/>
        <v>0</v>
      </c>
      <c r="FS633">
        <v>0</v>
      </c>
      <c r="FX633">
        <v>70</v>
      </c>
      <c r="FY633">
        <v>10</v>
      </c>
      <c r="GA633" t="s">
        <v>0</v>
      </c>
      <c r="GD633">
        <v>0</v>
      </c>
      <c r="GF633">
        <v>-360969231</v>
      </c>
      <c r="GG633">
        <v>2</v>
      </c>
      <c r="GH633">
        <v>1</v>
      </c>
      <c r="GI633">
        <v>-2</v>
      </c>
      <c r="GJ633">
        <v>0</v>
      </c>
      <c r="GK633">
        <f>ROUND(R633*(R12)/100,2)</f>
        <v>0</v>
      </c>
      <c r="GL633">
        <f t="shared" si="418"/>
        <v>0</v>
      </c>
      <c r="GM633">
        <f t="shared" si="419"/>
        <v>1746.84</v>
      </c>
      <c r="GN633">
        <f t="shared" si="420"/>
        <v>0</v>
      </c>
      <c r="GO633">
        <f t="shared" si="421"/>
        <v>0</v>
      </c>
      <c r="GP633">
        <f t="shared" si="422"/>
        <v>1746.84</v>
      </c>
      <c r="GT633">
        <v>0</v>
      </c>
      <c r="GU633">
        <v>1</v>
      </c>
      <c r="GV633">
        <v>0</v>
      </c>
      <c r="GW633">
        <v>0</v>
      </c>
      <c r="GX633">
        <f t="shared" si="423"/>
        <v>0</v>
      </c>
    </row>
    <row r="634" spans="1:206" x14ac:dyDescent="0.2">
      <c r="A634">
        <v>17</v>
      </c>
      <c r="B634">
        <v>1</v>
      </c>
      <c r="C634">
        <f>ROW(SmtRes!A394)</f>
        <v>394</v>
      </c>
      <c r="D634">
        <f>ROW(EtalonRes!A392)</f>
        <v>392</v>
      </c>
      <c r="E634" t="s">
        <v>42</v>
      </c>
      <c r="F634" t="s">
        <v>321</v>
      </c>
      <c r="G634" t="s">
        <v>322</v>
      </c>
      <c r="H634" t="s">
        <v>28</v>
      </c>
      <c r="I634">
        <f>ROUND(2.73/100,9)</f>
        <v>2.7300000000000001E-2</v>
      </c>
      <c r="J634">
        <v>0</v>
      </c>
      <c r="O634">
        <f t="shared" si="386"/>
        <v>2525.9299999999998</v>
      </c>
      <c r="P634">
        <f t="shared" si="387"/>
        <v>1954.35</v>
      </c>
      <c r="Q634">
        <f t="shared" si="388"/>
        <v>13.02</v>
      </c>
      <c r="R634">
        <f t="shared" si="389"/>
        <v>4.13</v>
      </c>
      <c r="S634">
        <f t="shared" si="390"/>
        <v>558.55999999999995</v>
      </c>
      <c r="T634">
        <f t="shared" si="391"/>
        <v>0</v>
      </c>
      <c r="U634">
        <f t="shared" si="392"/>
        <v>2.9238300000000002</v>
      </c>
      <c r="V634">
        <f t="shared" si="393"/>
        <v>0</v>
      </c>
      <c r="W634">
        <f t="shared" si="394"/>
        <v>0</v>
      </c>
      <c r="X634">
        <f t="shared" si="395"/>
        <v>390.99</v>
      </c>
      <c r="Y634">
        <f t="shared" si="396"/>
        <v>55.86</v>
      </c>
      <c r="AA634">
        <v>31140108</v>
      </c>
      <c r="AB634">
        <f t="shared" si="397"/>
        <v>92524.97</v>
      </c>
      <c r="AC634">
        <f t="shared" si="398"/>
        <v>71587.78</v>
      </c>
      <c r="AD634">
        <f t="shared" si="399"/>
        <v>477</v>
      </c>
      <c r="AE634">
        <f t="shared" si="400"/>
        <v>151.1</v>
      </c>
      <c r="AF634">
        <f t="shared" si="401"/>
        <v>20460.189999999999</v>
      </c>
      <c r="AG634">
        <f t="shared" si="402"/>
        <v>0</v>
      </c>
      <c r="AH634">
        <f t="shared" si="403"/>
        <v>107.1</v>
      </c>
      <c r="AI634">
        <f t="shared" si="404"/>
        <v>0</v>
      </c>
      <c r="AJ634">
        <f t="shared" si="405"/>
        <v>0</v>
      </c>
      <c r="AK634">
        <v>92524.97</v>
      </c>
      <c r="AL634">
        <v>71587.78</v>
      </c>
      <c r="AM634">
        <v>477</v>
      </c>
      <c r="AN634">
        <v>151.1</v>
      </c>
      <c r="AO634">
        <v>20460.189999999999</v>
      </c>
      <c r="AP634">
        <v>0</v>
      </c>
      <c r="AQ634">
        <v>107.1</v>
      </c>
      <c r="AR634">
        <v>0</v>
      </c>
      <c r="AS634">
        <v>0</v>
      </c>
      <c r="AT634">
        <v>70</v>
      </c>
      <c r="AU634">
        <v>10</v>
      </c>
      <c r="AV634">
        <v>1</v>
      </c>
      <c r="AW634">
        <v>1</v>
      </c>
      <c r="AZ634">
        <v>1</v>
      </c>
      <c r="BA634">
        <v>1</v>
      </c>
      <c r="BB634">
        <v>1</v>
      </c>
      <c r="BC634">
        <v>1</v>
      </c>
      <c r="BD634" t="s">
        <v>0</v>
      </c>
      <c r="BE634" t="s">
        <v>0</v>
      </c>
      <c r="BF634" t="s">
        <v>0</v>
      </c>
      <c r="BG634" t="s">
        <v>0</v>
      </c>
      <c r="BH634">
        <v>0</v>
      </c>
      <c r="BI634">
        <v>4</v>
      </c>
      <c r="BJ634" t="s">
        <v>323</v>
      </c>
      <c r="BM634">
        <v>0</v>
      </c>
      <c r="BN634">
        <v>0</v>
      </c>
      <c r="BO634" t="s">
        <v>0</v>
      </c>
      <c r="BP634">
        <v>0</v>
      </c>
      <c r="BQ634">
        <v>1</v>
      </c>
      <c r="BR634">
        <v>0</v>
      </c>
      <c r="BS634">
        <v>1</v>
      </c>
      <c r="BT634">
        <v>1</v>
      </c>
      <c r="BU634">
        <v>1</v>
      </c>
      <c r="BV634">
        <v>1</v>
      </c>
      <c r="BW634">
        <v>1</v>
      </c>
      <c r="BX634">
        <v>1</v>
      </c>
      <c r="BY634" t="s">
        <v>0</v>
      </c>
      <c r="BZ634">
        <v>70</v>
      </c>
      <c r="CA634">
        <v>10</v>
      </c>
      <c r="CF634">
        <v>0</v>
      </c>
      <c r="CG634">
        <v>0</v>
      </c>
      <c r="CM634">
        <v>0</v>
      </c>
      <c r="CN634" t="s">
        <v>0</v>
      </c>
      <c r="CO634">
        <v>0</v>
      </c>
      <c r="CP634">
        <f t="shared" si="406"/>
        <v>2525.9299999999998</v>
      </c>
      <c r="CQ634">
        <f t="shared" si="407"/>
        <v>71587.78</v>
      </c>
      <c r="CR634">
        <f t="shared" si="408"/>
        <v>477</v>
      </c>
      <c r="CS634">
        <f t="shared" si="409"/>
        <v>151.1</v>
      </c>
      <c r="CT634">
        <f t="shared" si="410"/>
        <v>20460.189999999999</v>
      </c>
      <c r="CU634">
        <f t="shared" si="411"/>
        <v>0</v>
      </c>
      <c r="CV634">
        <f t="shared" si="412"/>
        <v>107.1</v>
      </c>
      <c r="CW634">
        <f t="shared" si="413"/>
        <v>0</v>
      </c>
      <c r="CX634">
        <f t="shared" si="414"/>
        <v>0</v>
      </c>
      <c r="CY634">
        <f t="shared" si="415"/>
        <v>390.99199999999996</v>
      </c>
      <c r="CZ634">
        <f t="shared" si="416"/>
        <v>55.855999999999995</v>
      </c>
      <c r="DC634" t="s">
        <v>0</v>
      </c>
      <c r="DD634" t="s">
        <v>0</v>
      </c>
      <c r="DE634" t="s">
        <v>0</v>
      </c>
      <c r="DF634" t="s">
        <v>0</v>
      </c>
      <c r="DG634" t="s">
        <v>0</v>
      </c>
      <c r="DH634" t="s">
        <v>0</v>
      </c>
      <c r="DI634" t="s">
        <v>0</v>
      </c>
      <c r="DJ634" t="s">
        <v>0</v>
      </c>
      <c r="DK634" t="s">
        <v>0</v>
      </c>
      <c r="DL634" t="s">
        <v>0</v>
      </c>
      <c r="DM634" t="s">
        <v>0</v>
      </c>
      <c r="DN634">
        <v>0</v>
      </c>
      <c r="DO634">
        <v>0</v>
      </c>
      <c r="DP634">
        <v>1</v>
      </c>
      <c r="DQ634">
        <v>1</v>
      </c>
      <c r="DU634">
        <v>1005</v>
      </c>
      <c r="DV634" t="s">
        <v>28</v>
      </c>
      <c r="DW634" t="s">
        <v>28</v>
      </c>
      <c r="DX634">
        <v>100</v>
      </c>
      <c r="EE634">
        <v>30895129</v>
      </c>
      <c r="EF634">
        <v>1</v>
      </c>
      <c r="EG634" t="s">
        <v>18</v>
      </c>
      <c r="EH634">
        <v>0</v>
      </c>
      <c r="EI634" t="s">
        <v>0</v>
      </c>
      <c r="EJ634">
        <v>4</v>
      </c>
      <c r="EK634">
        <v>0</v>
      </c>
      <c r="EL634" t="s">
        <v>19</v>
      </c>
      <c r="EM634" t="s">
        <v>20</v>
      </c>
      <c r="EO634" t="s">
        <v>0</v>
      </c>
      <c r="EQ634">
        <v>0</v>
      </c>
      <c r="ER634">
        <v>92524.97</v>
      </c>
      <c r="ES634">
        <v>71587.78</v>
      </c>
      <c r="ET634">
        <v>477</v>
      </c>
      <c r="EU634">
        <v>151.1</v>
      </c>
      <c r="EV634">
        <v>20460.189999999999</v>
      </c>
      <c r="EW634">
        <v>107.1</v>
      </c>
      <c r="EX634">
        <v>0</v>
      </c>
      <c r="EY634">
        <v>0</v>
      </c>
      <c r="FQ634">
        <v>0</v>
      </c>
      <c r="FR634">
        <f t="shared" si="417"/>
        <v>0</v>
      </c>
      <c r="FS634">
        <v>0</v>
      </c>
      <c r="FX634">
        <v>70</v>
      </c>
      <c r="FY634">
        <v>10</v>
      </c>
      <c r="GA634" t="s">
        <v>0</v>
      </c>
      <c r="GD634">
        <v>0</v>
      </c>
      <c r="GF634">
        <v>763265468</v>
      </c>
      <c r="GG634">
        <v>2</v>
      </c>
      <c r="GH634">
        <v>1</v>
      </c>
      <c r="GI634">
        <v>-2</v>
      </c>
      <c r="GJ634">
        <v>0</v>
      </c>
      <c r="GK634">
        <f>ROUND(R634*(R12)/100,2)</f>
        <v>4.46</v>
      </c>
      <c r="GL634">
        <f t="shared" si="418"/>
        <v>0</v>
      </c>
      <c r="GM634">
        <f t="shared" si="419"/>
        <v>2977.2400000000002</v>
      </c>
      <c r="GN634">
        <f t="shared" si="420"/>
        <v>0</v>
      </c>
      <c r="GO634">
        <f t="shared" si="421"/>
        <v>0</v>
      </c>
      <c r="GP634">
        <f t="shared" si="422"/>
        <v>2977.24</v>
      </c>
      <c r="GT634">
        <v>0</v>
      </c>
      <c r="GU634">
        <v>1</v>
      </c>
      <c r="GV634">
        <v>0</v>
      </c>
      <c r="GW634">
        <v>0</v>
      </c>
      <c r="GX634">
        <f t="shared" si="423"/>
        <v>0</v>
      </c>
    </row>
    <row r="635" spans="1:206" x14ac:dyDescent="0.2">
      <c r="A635">
        <v>17</v>
      </c>
      <c r="B635">
        <v>1</v>
      </c>
      <c r="C635">
        <f>ROW(SmtRes!A398)</f>
        <v>398</v>
      </c>
      <c r="D635">
        <f>ROW(EtalonRes!A396)</f>
        <v>396</v>
      </c>
      <c r="E635" t="s">
        <v>46</v>
      </c>
      <c r="F635" t="s">
        <v>223</v>
      </c>
      <c r="G635" t="s">
        <v>224</v>
      </c>
      <c r="H635" t="s">
        <v>28</v>
      </c>
      <c r="I635">
        <f>ROUND(3.6/100,9)</f>
        <v>3.5999999999999997E-2</v>
      </c>
      <c r="J635">
        <v>0</v>
      </c>
      <c r="O635">
        <f t="shared" si="386"/>
        <v>1227.02</v>
      </c>
      <c r="P635">
        <f t="shared" si="387"/>
        <v>911.25</v>
      </c>
      <c r="Q635">
        <f t="shared" si="388"/>
        <v>0</v>
      </c>
      <c r="R635">
        <f t="shared" si="389"/>
        <v>0</v>
      </c>
      <c r="S635">
        <f t="shared" si="390"/>
        <v>315.77</v>
      </c>
      <c r="T635">
        <f t="shared" si="391"/>
        <v>0</v>
      </c>
      <c r="U635">
        <f t="shared" si="392"/>
        <v>1.7999999999999998</v>
      </c>
      <c r="V635">
        <f t="shared" si="393"/>
        <v>0</v>
      </c>
      <c r="W635">
        <f t="shared" si="394"/>
        <v>0</v>
      </c>
      <c r="X635">
        <f t="shared" si="395"/>
        <v>221.04</v>
      </c>
      <c r="Y635">
        <f t="shared" si="396"/>
        <v>31.58</v>
      </c>
      <c r="AA635">
        <v>31140108</v>
      </c>
      <c r="AB635">
        <f t="shared" si="397"/>
        <v>34084.04</v>
      </c>
      <c r="AC635">
        <f t="shared" si="398"/>
        <v>25312.54</v>
      </c>
      <c r="AD635">
        <f t="shared" si="399"/>
        <v>0</v>
      </c>
      <c r="AE635">
        <f t="shared" si="400"/>
        <v>0</v>
      </c>
      <c r="AF635">
        <f t="shared" si="401"/>
        <v>8771.5</v>
      </c>
      <c r="AG635">
        <f t="shared" si="402"/>
        <v>0</v>
      </c>
      <c r="AH635">
        <f t="shared" si="403"/>
        <v>50</v>
      </c>
      <c r="AI635">
        <f t="shared" si="404"/>
        <v>0</v>
      </c>
      <c r="AJ635">
        <f t="shared" si="405"/>
        <v>0</v>
      </c>
      <c r="AK635">
        <v>34084.04</v>
      </c>
      <c r="AL635">
        <v>25312.54</v>
      </c>
      <c r="AM635">
        <v>0</v>
      </c>
      <c r="AN635">
        <v>0</v>
      </c>
      <c r="AO635">
        <v>8771.5</v>
      </c>
      <c r="AP635">
        <v>0</v>
      </c>
      <c r="AQ635">
        <v>50</v>
      </c>
      <c r="AR635">
        <v>0</v>
      </c>
      <c r="AS635">
        <v>0</v>
      </c>
      <c r="AT635">
        <v>70</v>
      </c>
      <c r="AU635">
        <v>10</v>
      </c>
      <c r="AV635">
        <v>1</v>
      </c>
      <c r="AW635">
        <v>1</v>
      </c>
      <c r="AZ635">
        <v>1</v>
      </c>
      <c r="BA635">
        <v>1</v>
      </c>
      <c r="BB635">
        <v>1</v>
      </c>
      <c r="BC635">
        <v>1</v>
      </c>
      <c r="BD635" t="s">
        <v>0</v>
      </c>
      <c r="BE635" t="s">
        <v>0</v>
      </c>
      <c r="BF635" t="s">
        <v>0</v>
      </c>
      <c r="BG635" t="s">
        <v>0</v>
      </c>
      <c r="BH635">
        <v>0</v>
      </c>
      <c r="BI635">
        <v>4</v>
      </c>
      <c r="BJ635" t="s">
        <v>225</v>
      </c>
      <c r="BM635">
        <v>0</v>
      </c>
      <c r="BN635">
        <v>0</v>
      </c>
      <c r="BO635" t="s">
        <v>0</v>
      </c>
      <c r="BP635">
        <v>0</v>
      </c>
      <c r="BQ635">
        <v>1</v>
      </c>
      <c r="BR635">
        <v>0</v>
      </c>
      <c r="BS635">
        <v>1</v>
      </c>
      <c r="BT635">
        <v>1</v>
      </c>
      <c r="BU635">
        <v>1</v>
      </c>
      <c r="BV635">
        <v>1</v>
      </c>
      <c r="BW635">
        <v>1</v>
      </c>
      <c r="BX635">
        <v>1</v>
      </c>
      <c r="BY635" t="s">
        <v>0</v>
      </c>
      <c r="BZ635">
        <v>70</v>
      </c>
      <c r="CA635">
        <v>10</v>
      </c>
      <c r="CF635">
        <v>0</v>
      </c>
      <c r="CG635">
        <v>0</v>
      </c>
      <c r="CM635">
        <v>0</v>
      </c>
      <c r="CN635" t="s">
        <v>0</v>
      </c>
      <c r="CO635">
        <v>0</v>
      </c>
      <c r="CP635">
        <f t="shared" si="406"/>
        <v>1227.02</v>
      </c>
      <c r="CQ635">
        <f t="shared" si="407"/>
        <v>25312.54</v>
      </c>
      <c r="CR635">
        <f t="shared" si="408"/>
        <v>0</v>
      </c>
      <c r="CS635">
        <f t="shared" si="409"/>
        <v>0</v>
      </c>
      <c r="CT635">
        <f t="shared" si="410"/>
        <v>8771.5</v>
      </c>
      <c r="CU635">
        <f t="shared" si="411"/>
        <v>0</v>
      </c>
      <c r="CV635">
        <f t="shared" si="412"/>
        <v>50</v>
      </c>
      <c r="CW635">
        <f t="shared" si="413"/>
        <v>0</v>
      </c>
      <c r="CX635">
        <f t="shared" si="414"/>
        <v>0</v>
      </c>
      <c r="CY635">
        <f t="shared" si="415"/>
        <v>221.03899999999999</v>
      </c>
      <c r="CZ635">
        <f t="shared" si="416"/>
        <v>31.576999999999998</v>
      </c>
      <c r="DC635" t="s">
        <v>0</v>
      </c>
      <c r="DD635" t="s">
        <v>0</v>
      </c>
      <c r="DE635" t="s">
        <v>0</v>
      </c>
      <c r="DF635" t="s">
        <v>0</v>
      </c>
      <c r="DG635" t="s">
        <v>0</v>
      </c>
      <c r="DH635" t="s">
        <v>0</v>
      </c>
      <c r="DI635" t="s">
        <v>0</v>
      </c>
      <c r="DJ635" t="s">
        <v>0</v>
      </c>
      <c r="DK635" t="s">
        <v>0</v>
      </c>
      <c r="DL635" t="s">
        <v>0</v>
      </c>
      <c r="DM635" t="s">
        <v>0</v>
      </c>
      <c r="DN635">
        <v>0</v>
      </c>
      <c r="DO635">
        <v>0</v>
      </c>
      <c r="DP635">
        <v>1</v>
      </c>
      <c r="DQ635">
        <v>1</v>
      </c>
      <c r="DU635">
        <v>1005</v>
      </c>
      <c r="DV635" t="s">
        <v>28</v>
      </c>
      <c r="DW635" t="s">
        <v>28</v>
      </c>
      <c r="DX635">
        <v>100</v>
      </c>
      <c r="EE635">
        <v>30895129</v>
      </c>
      <c r="EF635">
        <v>1</v>
      </c>
      <c r="EG635" t="s">
        <v>18</v>
      </c>
      <c r="EH635">
        <v>0</v>
      </c>
      <c r="EI635" t="s">
        <v>0</v>
      </c>
      <c r="EJ635">
        <v>4</v>
      </c>
      <c r="EK635">
        <v>0</v>
      </c>
      <c r="EL635" t="s">
        <v>19</v>
      </c>
      <c r="EM635" t="s">
        <v>20</v>
      </c>
      <c r="EO635" t="s">
        <v>0</v>
      </c>
      <c r="EQ635">
        <v>0</v>
      </c>
      <c r="ER635">
        <v>34084.04</v>
      </c>
      <c r="ES635">
        <v>25312.54</v>
      </c>
      <c r="ET635">
        <v>0</v>
      </c>
      <c r="EU635">
        <v>0</v>
      </c>
      <c r="EV635">
        <v>8771.5</v>
      </c>
      <c r="EW635">
        <v>50</v>
      </c>
      <c r="EX635">
        <v>0</v>
      </c>
      <c r="EY635">
        <v>0</v>
      </c>
      <c r="FQ635">
        <v>0</v>
      </c>
      <c r="FR635">
        <f t="shared" si="417"/>
        <v>0</v>
      </c>
      <c r="FS635">
        <v>0</v>
      </c>
      <c r="FX635">
        <v>70</v>
      </c>
      <c r="FY635">
        <v>10</v>
      </c>
      <c r="GA635" t="s">
        <v>0</v>
      </c>
      <c r="GD635">
        <v>0</v>
      </c>
      <c r="GF635">
        <v>-1810686771</v>
      </c>
      <c r="GG635">
        <v>2</v>
      </c>
      <c r="GH635">
        <v>1</v>
      </c>
      <c r="GI635">
        <v>-2</v>
      </c>
      <c r="GJ635">
        <v>0</v>
      </c>
      <c r="GK635">
        <f>ROUND(R635*(R12)/100,2)</f>
        <v>0</v>
      </c>
      <c r="GL635">
        <f t="shared" si="418"/>
        <v>0</v>
      </c>
      <c r="GM635">
        <f t="shared" si="419"/>
        <v>1479.6399999999999</v>
      </c>
      <c r="GN635">
        <f t="shared" si="420"/>
        <v>0</v>
      </c>
      <c r="GO635">
        <f t="shared" si="421"/>
        <v>0</v>
      </c>
      <c r="GP635">
        <f t="shared" si="422"/>
        <v>1479.64</v>
      </c>
      <c r="GT635">
        <v>0</v>
      </c>
      <c r="GU635">
        <v>1</v>
      </c>
      <c r="GV635">
        <v>0</v>
      </c>
      <c r="GW635">
        <v>0</v>
      </c>
      <c r="GX635">
        <f t="shared" si="423"/>
        <v>0</v>
      </c>
    </row>
    <row r="636" spans="1:206" x14ac:dyDescent="0.2">
      <c r="A636">
        <v>17</v>
      </c>
      <c r="B636">
        <v>1</v>
      </c>
      <c r="C636">
        <f>ROW(SmtRes!A404)</f>
        <v>404</v>
      </c>
      <c r="D636">
        <f>ROW(EtalonRes!A402)</f>
        <v>402</v>
      </c>
      <c r="E636" t="s">
        <v>50</v>
      </c>
      <c r="F636" t="s">
        <v>324</v>
      </c>
      <c r="G636" t="s">
        <v>325</v>
      </c>
      <c r="H636" t="s">
        <v>28</v>
      </c>
      <c r="I636">
        <f>ROUND(3.6/100,9)</f>
        <v>3.5999999999999997E-2</v>
      </c>
      <c r="J636">
        <v>0</v>
      </c>
      <c r="O636">
        <f t="shared" si="386"/>
        <v>1795.52</v>
      </c>
      <c r="P636">
        <f t="shared" si="387"/>
        <v>1160.03</v>
      </c>
      <c r="Q636">
        <f t="shared" si="388"/>
        <v>4.0999999999999996</v>
      </c>
      <c r="R636">
        <f t="shared" si="389"/>
        <v>0.68</v>
      </c>
      <c r="S636">
        <f t="shared" si="390"/>
        <v>631.39</v>
      </c>
      <c r="T636">
        <f t="shared" si="391"/>
        <v>0</v>
      </c>
      <c r="U636">
        <f t="shared" si="392"/>
        <v>3.0639599999999998</v>
      </c>
      <c r="V636">
        <f t="shared" si="393"/>
        <v>0</v>
      </c>
      <c r="W636">
        <f t="shared" si="394"/>
        <v>0</v>
      </c>
      <c r="X636">
        <f t="shared" si="395"/>
        <v>441.97</v>
      </c>
      <c r="Y636">
        <f t="shared" si="396"/>
        <v>63.14</v>
      </c>
      <c r="AA636">
        <v>31140108</v>
      </c>
      <c r="AB636">
        <f t="shared" si="397"/>
        <v>49875.519999999997</v>
      </c>
      <c r="AC636">
        <f t="shared" si="398"/>
        <v>32223.08</v>
      </c>
      <c r="AD636">
        <f t="shared" si="399"/>
        <v>113.82</v>
      </c>
      <c r="AE636">
        <f t="shared" si="400"/>
        <v>18.920000000000002</v>
      </c>
      <c r="AF636">
        <f t="shared" si="401"/>
        <v>17538.62</v>
      </c>
      <c r="AG636">
        <f t="shared" si="402"/>
        <v>0</v>
      </c>
      <c r="AH636">
        <f t="shared" si="403"/>
        <v>85.11</v>
      </c>
      <c r="AI636">
        <f t="shared" si="404"/>
        <v>0</v>
      </c>
      <c r="AJ636">
        <f t="shared" si="405"/>
        <v>0</v>
      </c>
      <c r="AK636">
        <v>49875.519999999997</v>
      </c>
      <c r="AL636">
        <v>32223.08</v>
      </c>
      <c r="AM636">
        <v>113.82</v>
      </c>
      <c r="AN636">
        <v>18.920000000000002</v>
      </c>
      <c r="AO636">
        <v>17538.62</v>
      </c>
      <c r="AP636">
        <v>0</v>
      </c>
      <c r="AQ636">
        <v>85.11</v>
      </c>
      <c r="AR636">
        <v>0</v>
      </c>
      <c r="AS636">
        <v>0</v>
      </c>
      <c r="AT636">
        <v>70</v>
      </c>
      <c r="AU636">
        <v>10</v>
      </c>
      <c r="AV636">
        <v>1</v>
      </c>
      <c r="AW636">
        <v>1</v>
      </c>
      <c r="AZ636">
        <v>1</v>
      </c>
      <c r="BA636">
        <v>1</v>
      </c>
      <c r="BB636">
        <v>1</v>
      </c>
      <c r="BC636">
        <v>1</v>
      </c>
      <c r="BD636" t="s">
        <v>0</v>
      </c>
      <c r="BE636" t="s">
        <v>0</v>
      </c>
      <c r="BF636" t="s">
        <v>0</v>
      </c>
      <c r="BG636" t="s">
        <v>0</v>
      </c>
      <c r="BH636">
        <v>0</v>
      </c>
      <c r="BI636">
        <v>4</v>
      </c>
      <c r="BJ636" t="s">
        <v>326</v>
      </c>
      <c r="BM636">
        <v>0</v>
      </c>
      <c r="BN636">
        <v>0</v>
      </c>
      <c r="BO636" t="s">
        <v>0</v>
      </c>
      <c r="BP636">
        <v>0</v>
      </c>
      <c r="BQ636">
        <v>1</v>
      </c>
      <c r="BR636">
        <v>0</v>
      </c>
      <c r="BS636">
        <v>1</v>
      </c>
      <c r="BT636">
        <v>1</v>
      </c>
      <c r="BU636">
        <v>1</v>
      </c>
      <c r="BV636">
        <v>1</v>
      </c>
      <c r="BW636">
        <v>1</v>
      </c>
      <c r="BX636">
        <v>1</v>
      </c>
      <c r="BY636" t="s">
        <v>0</v>
      </c>
      <c r="BZ636">
        <v>70</v>
      </c>
      <c r="CA636">
        <v>10</v>
      </c>
      <c r="CF636">
        <v>0</v>
      </c>
      <c r="CG636">
        <v>0</v>
      </c>
      <c r="CM636">
        <v>0</v>
      </c>
      <c r="CN636" t="s">
        <v>0</v>
      </c>
      <c r="CO636">
        <v>0</v>
      </c>
      <c r="CP636">
        <f t="shared" si="406"/>
        <v>1795.52</v>
      </c>
      <c r="CQ636">
        <f t="shared" si="407"/>
        <v>32223.08</v>
      </c>
      <c r="CR636">
        <f t="shared" si="408"/>
        <v>113.82</v>
      </c>
      <c r="CS636">
        <f t="shared" si="409"/>
        <v>18.920000000000002</v>
      </c>
      <c r="CT636">
        <f t="shared" si="410"/>
        <v>17538.62</v>
      </c>
      <c r="CU636">
        <f t="shared" si="411"/>
        <v>0</v>
      </c>
      <c r="CV636">
        <f t="shared" si="412"/>
        <v>85.11</v>
      </c>
      <c r="CW636">
        <f t="shared" si="413"/>
        <v>0</v>
      </c>
      <c r="CX636">
        <f t="shared" si="414"/>
        <v>0</v>
      </c>
      <c r="CY636">
        <f t="shared" si="415"/>
        <v>441.97299999999996</v>
      </c>
      <c r="CZ636">
        <f t="shared" si="416"/>
        <v>63.138999999999996</v>
      </c>
      <c r="DC636" t="s">
        <v>0</v>
      </c>
      <c r="DD636" t="s">
        <v>0</v>
      </c>
      <c r="DE636" t="s">
        <v>0</v>
      </c>
      <c r="DF636" t="s">
        <v>0</v>
      </c>
      <c r="DG636" t="s">
        <v>0</v>
      </c>
      <c r="DH636" t="s">
        <v>0</v>
      </c>
      <c r="DI636" t="s">
        <v>0</v>
      </c>
      <c r="DJ636" t="s">
        <v>0</v>
      </c>
      <c r="DK636" t="s">
        <v>0</v>
      </c>
      <c r="DL636" t="s">
        <v>0</v>
      </c>
      <c r="DM636" t="s">
        <v>0</v>
      </c>
      <c r="DN636">
        <v>0</v>
      </c>
      <c r="DO636">
        <v>0</v>
      </c>
      <c r="DP636">
        <v>1</v>
      </c>
      <c r="DQ636">
        <v>1</v>
      </c>
      <c r="DU636">
        <v>1005</v>
      </c>
      <c r="DV636" t="s">
        <v>28</v>
      </c>
      <c r="DW636" t="s">
        <v>28</v>
      </c>
      <c r="DX636">
        <v>100</v>
      </c>
      <c r="EE636">
        <v>30895129</v>
      </c>
      <c r="EF636">
        <v>1</v>
      </c>
      <c r="EG636" t="s">
        <v>18</v>
      </c>
      <c r="EH636">
        <v>0</v>
      </c>
      <c r="EI636" t="s">
        <v>0</v>
      </c>
      <c r="EJ636">
        <v>4</v>
      </c>
      <c r="EK636">
        <v>0</v>
      </c>
      <c r="EL636" t="s">
        <v>19</v>
      </c>
      <c r="EM636" t="s">
        <v>20</v>
      </c>
      <c r="EO636" t="s">
        <v>0</v>
      </c>
      <c r="EQ636">
        <v>0</v>
      </c>
      <c r="ER636">
        <v>49875.519999999997</v>
      </c>
      <c r="ES636">
        <v>32223.08</v>
      </c>
      <c r="ET636">
        <v>113.82</v>
      </c>
      <c r="EU636">
        <v>18.920000000000002</v>
      </c>
      <c r="EV636">
        <v>17538.62</v>
      </c>
      <c r="EW636">
        <v>85.11</v>
      </c>
      <c r="EX636">
        <v>0</v>
      </c>
      <c r="EY636">
        <v>0</v>
      </c>
      <c r="FQ636">
        <v>0</v>
      </c>
      <c r="FR636">
        <f t="shared" si="417"/>
        <v>0</v>
      </c>
      <c r="FS636">
        <v>0</v>
      </c>
      <c r="FX636">
        <v>70</v>
      </c>
      <c r="FY636">
        <v>10</v>
      </c>
      <c r="GA636" t="s">
        <v>0</v>
      </c>
      <c r="GD636">
        <v>0</v>
      </c>
      <c r="GF636">
        <v>-1569585553</v>
      </c>
      <c r="GG636">
        <v>2</v>
      </c>
      <c r="GH636">
        <v>1</v>
      </c>
      <c r="GI636">
        <v>-2</v>
      </c>
      <c r="GJ636">
        <v>0</v>
      </c>
      <c r="GK636">
        <f>ROUND(R636*(R12)/100,2)</f>
        <v>0.73</v>
      </c>
      <c r="GL636">
        <f t="shared" si="418"/>
        <v>0</v>
      </c>
      <c r="GM636">
        <f t="shared" si="419"/>
        <v>2301.3599999999997</v>
      </c>
      <c r="GN636">
        <f t="shared" si="420"/>
        <v>0</v>
      </c>
      <c r="GO636">
        <f t="shared" si="421"/>
        <v>0</v>
      </c>
      <c r="GP636">
        <f t="shared" si="422"/>
        <v>2301.36</v>
      </c>
      <c r="GT636">
        <v>0</v>
      </c>
      <c r="GU636">
        <v>1</v>
      </c>
      <c r="GV636">
        <v>0</v>
      </c>
      <c r="GW636">
        <v>0</v>
      </c>
      <c r="GX636">
        <f t="shared" si="423"/>
        <v>0</v>
      </c>
    </row>
    <row r="637" spans="1:206" x14ac:dyDescent="0.2">
      <c r="A637">
        <v>17</v>
      </c>
      <c r="B637">
        <v>1</v>
      </c>
      <c r="C637">
        <f>ROW(SmtRes!A408)</f>
        <v>408</v>
      </c>
      <c r="D637">
        <f>ROW(EtalonRes!A406)</f>
        <v>406</v>
      </c>
      <c r="E637" t="s">
        <v>54</v>
      </c>
      <c r="F637" t="s">
        <v>245</v>
      </c>
      <c r="G637" t="s">
        <v>246</v>
      </c>
      <c r="H637" t="s">
        <v>61</v>
      </c>
      <c r="I637">
        <f>ROUND(3/100,9)</f>
        <v>0.03</v>
      </c>
      <c r="J637">
        <v>0</v>
      </c>
      <c r="O637">
        <f t="shared" si="386"/>
        <v>663.52</v>
      </c>
      <c r="P637">
        <f t="shared" si="387"/>
        <v>589.08000000000004</v>
      </c>
      <c r="Q637">
        <f t="shared" si="388"/>
        <v>0</v>
      </c>
      <c r="R637">
        <f t="shared" si="389"/>
        <v>0</v>
      </c>
      <c r="S637">
        <f t="shared" si="390"/>
        <v>74.44</v>
      </c>
      <c r="T637">
        <f t="shared" si="391"/>
        <v>0</v>
      </c>
      <c r="U637">
        <f t="shared" si="392"/>
        <v>0.43349999999999994</v>
      </c>
      <c r="V637">
        <f t="shared" si="393"/>
        <v>0</v>
      </c>
      <c r="W637">
        <f t="shared" si="394"/>
        <v>0</v>
      </c>
      <c r="X637">
        <f t="shared" si="395"/>
        <v>52.11</v>
      </c>
      <c r="Y637">
        <f t="shared" si="396"/>
        <v>7.44</v>
      </c>
      <c r="AA637">
        <v>31140108</v>
      </c>
      <c r="AB637">
        <f t="shared" si="397"/>
        <v>22117.32</v>
      </c>
      <c r="AC637">
        <f t="shared" si="398"/>
        <v>19636.11</v>
      </c>
      <c r="AD637">
        <f t="shared" si="399"/>
        <v>0</v>
      </c>
      <c r="AE637">
        <f t="shared" si="400"/>
        <v>0</v>
      </c>
      <c r="AF637">
        <f t="shared" si="401"/>
        <v>2481.21</v>
      </c>
      <c r="AG637">
        <f t="shared" si="402"/>
        <v>0</v>
      </c>
      <c r="AH637">
        <f t="shared" si="403"/>
        <v>14.45</v>
      </c>
      <c r="AI637">
        <f t="shared" si="404"/>
        <v>0</v>
      </c>
      <c r="AJ637">
        <f t="shared" si="405"/>
        <v>0</v>
      </c>
      <c r="AK637">
        <v>22117.32</v>
      </c>
      <c r="AL637">
        <v>19636.11</v>
      </c>
      <c r="AM637">
        <v>0</v>
      </c>
      <c r="AN637">
        <v>0</v>
      </c>
      <c r="AO637">
        <v>2481.21</v>
      </c>
      <c r="AP637">
        <v>0</v>
      </c>
      <c r="AQ637">
        <v>14.45</v>
      </c>
      <c r="AR637">
        <v>0</v>
      </c>
      <c r="AS637">
        <v>0</v>
      </c>
      <c r="AT637">
        <v>70</v>
      </c>
      <c r="AU637">
        <v>10</v>
      </c>
      <c r="AV637">
        <v>1</v>
      </c>
      <c r="AW637">
        <v>1</v>
      </c>
      <c r="AZ637">
        <v>1</v>
      </c>
      <c r="BA637">
        <v>1</v>
      </c>
      <c r="BB637">
        <v>1</v>
      </c>
      <c r="BC637">
        <v>1</v>
      </c>
      <c r="BD637" t="s">
        <v>0</v>
      </c>
      <c r="BE637" t="s">
        <v>0</v>
      </c>
      <c r="BF637" t="s">
        <v>0</v>
      </c>
      <c r="BG637" t="s">
        <v>0</v>
      </c>
      <c r="BH637">
        <v>0</v>
      </c>
      <c r="BI637">
        <v>4</v>
      </c>
      <c r="BJ637" t="s">
        <v>247</v>
      </c>
      <c r="BM637">
        <v>0</v>
      </c>
      <c r="BN637">
        <v>0</v>
      </c>
      <c r="BO637" t="s">
        <v>0</v>
      </c>
      <c r="BP637">
        <v>0</v>
      </c>
      <c r="BQ637">
        <v>1</v>
      </c>
      <c r="BR637">
        <v>0</v>
      </c>
      <c r="BS637">
        <v>1</v>
      </c>
      <c r="BT637">
        <v>1</v>
      </c>
      <c r="BU637">
        <v>1</v>
      </c>
      <c r="BV637">
        <v>1</v>
      </c>
      <c r="BW637">
        <v>1</v>
      </c>
      <c r="BX637">
        <v>1</v>
      </c>
      <c r="BY637" t="s">
        <v>0</v>
      </c>
      <c r="BZ637">
        <v>70</v>
      </c>
      <c r="CA637">
        <v>10</v>
      </c>
      <c r="CF637">
        <v>0</v>
      </c>
      <c r="CG637">
        <v>0</v>
      </c>
      <c r="CM637">
        <v>0</v>
      </c>
      <c r="CN637" t="s">
        <v>0</v>
      </c>
      <c r="CO637">
        <v>0</v>
      </c>
      <c r="CP637">
        <f t="shared" si="406"/>
        <v>663.52</v>
      </c>
      <c r="CQ637">
        <f t="shared" si="407"/>
        <v>19636.11</v>
      </c>
      <c r="CR637">
        <f t="shared" si="408"/>
        <v>0</v>
      </c>
      <c r="CS637">
        <f t="shared" si="409"/>
        <v>0</v>
      </c>
      <c r="CT637">
        <f t="shared" si="410"/>
        <v>2481.21</v>
      </c>
      <c r="CU637">
        <f t="shared" si="411"/>
        <v>0</v>
      </c>
      <c r="CV637">
        <f t="shared" si="412"/>
        <v>14.45</v>
      </c>
      <c r="CW637">
        <f t="shared" si="413"/>
        <v>0</v>
      </c>
      <c r="CX637">
        <f t="shared" si="414"/>
        <v>0</v>
      </c>
      <c r="CY637">
        <f t="shared" si="415"/>
        <v>52.108000000000004</v>
      </c>
      <c r="CZ637">
        <f t="shared" si="416"/>
        <v>7.444</v>
      </c>
      <c r="DC637" t="s">
        <v>0</v>
      </c>
      <c r="DD637" t="s">
        <v>0</v>
      </c>
      <c r="DE637" t="s">
        <v>0</v>
      </c>
      <c r="DF637" t="s">
        <v>0</v>
      </c>
      <c r="DG637" t="s">
        <v>0</v>
      </c>
      <c r="DH637" t="s">
        <v>0</v>
      </c>
      <c r="DI637" t="s">
        <v>0</v>
      </c>
      <c r="DJ637" t="s">
        <v>0</v>
      </c>
      <c r="DK637" t="s">
        <v>0</v>
      </c>
      <c r="DL637" t="s">
        <v>0</v>
      </c>
      <c r="DM637" t="s">
        <v>0</v>
      </c>
      <c r="DN637">
        <v>0</v>
      </c>
      <c r="DO637">
        <v>0</v>
      </c>
      <c r="DP637">
        <v>1</v>
      </c>
      <c r="DQ637">
        <v>1</v>
      </c>
      <c r="DU637">
        <v>1003</v>
      </c>
      <c r="DV637" t="s">
        <v>61</v>
      </c>
      <c r="DW637" t="s">
        <v>61</v>
      </c>
      <c r="DX637">
        <v>100</v>
      </c>
      <c r="EE637">
        <v>30895129</v>
      </c>
      <c r="EF637">
        <v>1</v>
      </c>
      <c r="EG637" t="s">
        <v>18</v>
      </c>
      <c r="EH637">
        <v>0</v>
      </c>
      <c r="EI637" t="s">
        <v>0</v>
      </c>
      <c r="EJ637">
        <v>4</v>
      </c>
      <c r="EK637">
        <v>0</v>
      </c>
      <c r="EL637" t="s">
        <v>19</v>
      </c>
      <c r="EM637" t="s">
        <v>20</v>
      </c>
      <c r="EO637" t="s">
        <v>0</v>
      </c>
      <c r="EQ637">
        <v>0</v>
      </c>
      <c r="ER637">
        <v>22117.32</v>
      </c>
      <c r="ES637">
        <v>19636.11</v>
      </c>
      <c r="ET637">
        <v>0</v>
      </c>
      <c r="EU637">
        <v>0</v>
      </c>
      <c r="EV637">
        <v>2481.21</v>
      </c>
      <c r="EW637">
        <v>14.45</v>
      </c>
      <c r="EX637">
        <v>0</v>
      </c>
      <c r="EY637">
        <v>0</v>
      </c>
      <c r="FQ637">
        <v>0</v>
      </c>
      <c r="FR637">
        <f t="shared" si="417"/>
        <v>0</v>
      </c>
      <c r="FS637">
        <v>0</v>
      </c>
      <c r="FX637">
        <v>70</v>
      </c>
      <c r="FY637">
        <v>10</v>
      </c>
      <c r="GA637" t="s">
        <v>0</v>
      </c>
      <c r="GD637">
        <v>0</v>
      </c>
      <c r="GF637">
        <v>1299148935</v>
      </c>
      <c r="GG637">
        <v>2</v>
      </c>
      <c r="GH637">
        <v>1</v>
      </c>
      <c r="GI637">
        <v>-2</v>
      </c>
      <c r="GJ637">
        <v>0</v>
      </c>
      <c r="GK637">
        <f>ROUND(R637*(R12)/100,2)</f>
        <v>0</v>
      </c>
      <c r="GL637">
        <f t="shared" si="418"/>
        <v>0</v>
      </c>
      <c r="GM637">
        <f t="shared" si="419"/>
        <v>723.07</v>
      </c>
      <c r="GN637">
        <f t="shared" si="420"/>
        <v>0</v>
      </c>
      <c r="GO637">
        <f t="shared" si="421"/>
        <v>0</v>
      </c>
      <c r="GP637">
        <f t="shared" si="422"/>
        <v>723.07</v>
      </c>
      <c r="GT637">
        <v>0</v>
      </c>
      <c r="GU637">
        <v>1</v>
      </c>
      <c r="GV637">
        <v>0</v>
      </c>
      <c r="GW637">
        <v>0</v>
      </c>
      <c r="GX637">
        <f t="shared" si="423"/>
        <v>0</v>
      </c>
    </row>
    <row r="638" spans="1:206" x14ac:dyDescent="0.2">
      <c r="A638">
        <v>17</v>
      </c>
      <c r="B638">
        <v>1</v>
      </c>
      <c r="C638">
        <f>ROW(SmtRes!A414)</f>
        <v>414</v>
      </c>
      <c r="D638">
        <f>ROW(EtalonRes!A412)</f>
        <v>412</v>
      </c>
      <c r="E638" t="s">
        <v>58</v>
      </c>
      <c r="F638" t="s">
        <v>251</v>
      </c>
      <c r="G638" t="s">
        <v>252</v>
      </c>
      <c r="H638" t="s">
        <v>61</v>
      </c>
      <c r="I638">
        <f>ROUND(3/100,9)</f>
        <v>0.03</v>
      </c>
      <c r="J638">
        <v>0</v>
      </c>
      <c r="O638">
        <f t="shared" si="386"/>
        <v>418.76</v>
      </c>
      <c r="P638">
        <f t="shared" si="387"/>
        <v>327.86</v>
      </c>
      <c r="Q638">
        <f t="shared" si="388"/>
        <v>0.73</v>
      </c>
      <c r="R638">
        <f t="shared" si="389"/>
        <v>0.08</v>
      </c>
      <c r="S638">
        <f t="shared" si="390"/>
        <v>90.17</v>
      </c>
      <c r="T638">
        <f t="shared" si="391"/>
        <v>0</v>
      </c>
      <c r="U638">
        <f t="shared" si="392"/>
        <v>0.43559999999999999</v>
      </c>
      <c r="V638">
        <f t="shared" si="393"/>
        <v>0</v>
      </c>
      <c r="W638">
        <f t="shared" si="394"/>
        <v>0</v>
      </c>
      <c r="X638">
        <f t="shared" si="395"/>
        <v>63.12</v>
      </c>
      <c r="Y638">
        <f t="shared" si="396"/>
        <v>9.02</v>
      </c>
      <c r="AA638">
        <v>31140108</v>
      </c>
      <c r="AB638">
        <f t="shared" si="397"/>
        <v>13958.91</v>
      </c>
      <c r="AC638">
        <f t="shared" si="398"/>
        <v>10928.81</v>
      </c>
      <c r="AD638">
        <f t="shared" si="399"/>
        <v>24.36</v>
      </c>
      <c r="AE638">
        <f t="shared" si="400"/>
        <v>2.78</v>
      </c>
      <c r="AF638">
        <f t="shared" si="401"/>
        <v>3005.74</v>
      </c>
      <c r="AG638">
        <f t="shared" si="402"/>
        <v>0</v>
      </c>
      <c r="AH638">
        <f t="shared" si="403"/>
        <v>14.52</v>
      </c>
      <c r="AI638">
        <f t="shared" si="404"/>
        <v>0</v>
      </c>
      <c r="AJ638">
        <f t="shared" si="405"/>
        <v>0</v>
      </c>
      <c r="AK638">
        <v>13958.91</v>
      </c>
      <c r="AL638">
        <v>10928.81</v>
      </c>
      <c r="AM638">
        <v>24.36</v>
      </c>
      <c r="AN638">
        <v>2.78</v>
      </c>
      <c r="AO638">
        <v>3005.74</v>
      </c>
      <c r="AP638">
        <v>0</v>
      </c>
      <c r="AQ638">
        <v>14.52</v>
      </c>
      <c r="AR638">
        <v>0</v>
      </c>
      <c r="AS638">
        <v>0</v>
      </c>
      <c r="AT638">
        <v>70</v>
      </c>
      <c r="AU638">
        <v>10</v>
      </c>
      <c r="AV638">
        <v>1</v>
      </c>
      <c r="AW638">
        <v>1</v>
      </c>
      <c r="AZ638">
        <v>1</v>
      </c>
      <c r="BA638">
        <v>1</v>
      </c>
      <c r="BB638">
        <v>1</v>
      </c>
      <c r="BC638">
        <v>1</v>
      </c>
      <c r="BD638" t="s">
        <v>0</v>
      </c>
      <c r="BE638" t="s">
        <v>0</v>
      </c>
      <c r="BF638" t="s">
        <v>0</v>
      </c>
      <c r="BG638" t="s">
        <v>0</v>
      </c>
      <c r="BH638">
        <v>0</v>
      </c>
      <c r="BI638">
        <v>4</v>
      </c>
      <c r="BJ638" t="s">
        <v>253</v>
      </c>
      <c r="BM638">
        <v>0</v>
      </c>
      <c r="BN638">
        <v>0</v>
      </c>
      <c r="BO638" t="s">
        <v>0</v>
      </c>
      <c r="BP638">
        <v>0</v>
      </c>
      <c r="BQ638">
        <v>1</v>
      </c>
      <c r="BR638">
        <v>0</v>
      </c>
      <c r="BS638">
        <v>1</v>
      </c>
      <c r="BT638">
        <v>1</v>
      </c>
      <c r="BU638">
        <v>1</v>
      </c>
      <c r="BV638">
        <v>1</v>
      </c>
      <c r="BW638">
        <v>1</v>
      </c>
      <c r="BX638">
        <v>1</v>
      </c>
      <c r="BY638" t="s">
        <v>0</v>
      </c>
      <c r="BZ638">
        <v>70</v>
      </c>
      <c r="CA638">
        <v>10</v>
      </c>
      <c r="CF638">
        <v>0</v>
      </c>
      <c r="CG638">
        <v>0</v>
      </c>
      <c r="CM638">
        <v>0</v>
      </c>
      <c r="CN638" t="s">
        <v>0</v>
      </c>
      <c r="CO638">
        <v>0</v>
      </c>
      <c r="CP638">
        <f t="shared" si="406"/>
        <v>418.76000000000005</v>
      </c>
      <c r="CQ638">
        <f t="shared" si="407"/>
        <v>10928.81</v>
      </c>
      <c r="CR638">
        <f t="shared" si="408"/>
        <v>24.36</v>
      </c>
      <c r="CS638">
        <f t="shared" si="409"/>
        <v>2.78</v>
      </c>
      <c r="CT638">
        <f t="shared" si="410"/>
        <v>3005.74</v>
      </c>
      <c r="CU638">
        <f t="shared" si="411"/>
        <v>0</v>
      </c>
      <c r="CV638">
        <f t="shared" si="412"/>
        <v>14.52</v>
      </c>
      <c r="CW638">
        <f t="shared" si="413"/>
        <v>0</v>
      </c>
      <c r="CX638">
        <f t="shared" si="414"/>
        <v>0</v>
      </c>
      <c r="CY638">
        <f t="shared" si="415"/>
        <v>63.119000000000007</v>
      </c>
      <c r="CZ638">
        <f t="shared" si="416"/>
        <v>9.0170000000000012</v>
      </c>
      <c r="DC638" t="s">
        <v>0</v>
      </c>
      <c r="DD638" t="s">
        <v>0</v>
      </c>
      <c r="DE638" t="s">
        <v>0</v>
      </c>
      <c r="DF638" t="s">
        <v>0</v>
      </c>
      <c r="DG638" t="s">
        <v>0</v>
      </c>
      <c r="DH638" t="s">
        <v>0</v>
      </c>
      <c r="DI638" t="s">
        <v>0</v>
      </c>
      <c r="DJ638" t="s">
        <v>0</v>
      </c>
      <c r="DK638" t="s">
        <v>0</v>
      </c>
      <c r="DL638" t="s">
        <v>0</v>
      </c>
      <c r="DM638" t="s">
        <v>0</v>
      </c>
      <c r="DN638">
        <v>0</v>
      </c>
      <c r="DO638">
        <v>0</v>
      </c>
      <c r="DP638">
        <v>1</v>
      </c>
      <c r="DQ638">
        <v>1</v>
      </c>
      <c r="DU638">
        <v>1003</v>
      </c>
      <c r="DV638" t="s">
        <v>61</v>
      </c>
      <c r="DW638" t="s">
        <v>61</v>
      </c>
      <c r="DX638">
        <v>100</v>
      </c>
      <c r="EE638">
        <v>30895129</v>
      </c>
      <c r="EF638">
        <v>1</v>
      </c>
      <c r="EG638" t="s">
        <v>18</v>
      </c>
      <c r="EH638">
        <v>0</v>
      </c>
      <c r="EI638" t="s">
        <v>0</v>
      </c>
      <c r="EJ638">
        <v>4</v>
      </c>
      <c r="EK638">
        <v>0</v>
      </c>
      <c r="EL638" t="s">
        <v>19</v>
      </c>
      <c r="EM638" t="s">
        <v>20</v>
      </c>
      <c r="EO638" t="s">
        <v>0</v>
      </c>
      <c r="EQ638">
        <v>0</v>
      </c>
      <c r="ER638">
        <v>13958.91</v>
      </c>
      <c r="ES638">
        <v>10928.81</v>
      </c>
      <c r="ET638">
        <v>24.36</v>
      </c>
      <c r="EU638">
        <v>2.78</v>
      </c>
      <c r="EV638">
        <v>3005.74</v>
      </c>
      <c r="EW638">
        <v>14.52</v>
      </c>
      <c r="EX638">
        <v>0</v>
      </c>
      <c r="EY638">
        <v>0</v>
      </c>
      <c r="FQ638">
        <v>0</v>
      </c>
      <c r="FR638">
        <f t="shared" si="417"/>
        <v>0</v>
      </c>
      <c r="FS638">
        <v>0</v>
      </c>
      <c r="FX638">
        <v>70</v>
      </c>
      <c r="FY638">
        <v>10</v>
      </c>
      <c r="GA638" t="s">
        <v>0</v>
      </c>
      <c r="GD638">
        <v>0</v>
      </c>
      <c r="GF638">
        <v>1847709981</v>
      </c>
      <c r="GG638">
        <v>2</v>
      </c>
      <c r="GH638">
        <v>1</v>
      </c>
      <c r="GI638">
        <v>-2</v>
      </c>
      <c r="GJ638">
        <v>0</v>
      </c>
      <c r="GK638">
        <f>ROUND(R638*(R12)/100,2)</f>
        <v>0.09</v>
      </c>
      <c r="GL638">
        <f t="shared" si="418"/>
        <v>0</v>
      </c>
      <c r="GM638">
        <f t="shared" si="419"/>
        <v>490.98999999999995</v>
      </c>
      <c r="GN638">
        <f t="shared" si="420"/>
        <v>0</v>
      </c>
      <c r="GO638">
        <f t="shared" si="421"/>
        <v>0</v>
      </c>
      <c r="GP638">
        <f t="shared" si="422"/>
        <v>490.99</v>
      </c>
      <c r="GT638">
        <v>0</v>
      </c>
      <c r="GU638">
        <v>1</v>
      </c>
      <c r="GV638">
        <v>0</v>
      </c>
      <c r="GW638">
        <v>0</v>
      </c>
      <c r="GX638">
        <f t="shared" si="423"/>
        <v>0</v>
      </c>
    </row>
    <row r="639" spans="1:206" x14ac:dyDescent="0.2">
      <c r="A639">
        <v>17</v>
      </c>
      <c r="B639">
        <v>1</v>
      </c>
      <c r="E639" t="s">
        <v>63</v>
      </c>
      <c r="F639" t="s">
        <v>327</v>
      </c>
      <c r="G639" t="s">
        <v>328</v>
      </c>
      <c r="H639" t="s">
        <v>28</v>
      </c>
      <c r="I639">
        <f>ROUND(1.6/100,9)</f>
        <v>1.6E-2</v>
      </c>
      <c r="J639">
        <v>0</v>
      </c>
      <c r="O639">
        <f t="shared" si="386"/>
        <v>92.31</v>
      </c>
      <c r="P639">
        <f t="shared" si="387"/>
        <v>64.489999999999995</v>
      </c>
      <c r="Q639">
        <f t="shared" si="388"/>
        <v>7.09</v>
      </c>
      <c r="R639">
        <f t="shared" si="389"/>
        <v>2.78</v>
      </c>
      <c r="S639">
        <f t="shared" si="390"/>
        <v>20.73</v>
      </c>
      <c r="T639">
        <f t="shared" si="391"/>
        <v>0</v>
      </c>
      <c r="U639">
        <f t="shared" si="392"/>
        <v>0.1008</v>
      </c>
      <c r="V639">
        <f t="shared" si="393"/>
        <v>0</v>
      </c>
      <c r="W639">
        <f t="shared" si="394"/>
        <v>0</v>
      </c>
      <c r="X639">
        <f t="shared" si="395"/>
        <v>14.51</v>
      </c>
      <c r="Y639">
        <f t="shared" si="396"/>
        <v>2.0699999999999998</v>
      </c>
      <c r="AA639">
        <v>31140108</v>
      </c>
      <c r="AB639">
        <f t="shared" si="397"/>
        <v>5769.76</v>
      </c>
      <c r="AC639">
        <f t="shared" si="398"/>
        <v>4030.67</v>
      </c>
      <c r="AD639">
        <f t="shared" si="399"/>
        <v>443.18</v>
      </c>
      <c r="AE639">
        <f t="shared" si="400"/>
        <v>173.73</v>
      </c>
      <c r="AF639">
        <f t="shared" si="401"/>
        <v>1295.9100000000001</v>
      </c>
      <c r="AG639">
        <f t="shared" si="402"/>
        <v>0</v>
      </c>
      <c r="AH639">
        <f t="shared" si="403"/>
        <v>6.3</v>
      </c>
      <c r="AI639">
        <f t="shared" si="404"/>
        <v>0</v>
      </c>
      <c r="AJ639">
        <f t="shared" si="405"/>
        <v>0</v>
      </c>
      <c r="AK639">
        <v>5769.76</v>
      </c>
      <c r="AL639">
        <v>4030.67</v>
      </c>
      <c r="AM639">
        <v>443.18</v>
      </c>
      <c r="AN639">
        <v>173.73</v>
      </c>
      <c r="AO639">
        <v>1295.9100000000001</v>
      </c>
      <c r="AP639">
        <v>0</v>
      </c>
      <c r="AQ639">
        <v>6.3</v>
      </c>
      <c r="AR639">
        <v>0</v>
      </c>
      <c r="AS639">
        <v>0</v>
      </c>
      <c r="AT639">
        <v>70</v>
      </c>
      <c r="AU639">
        <v>10</v>
      </c>
      <c r="AV639">
        <v>1</v>
      </c>
      <c r="AW639">
        <v>1</v>
      </c>
      <c r="AZ639">
        <v>1</v>
      </c>
      <c r="BA639">
        <v>1</v>
      </c>
      <c r="BB639">
        <v>1</v>
      </c>
      <c r="BC639">
        <v>1</v>
      </c>
      <c r="BD639" t="s">
        <v>0</v>
      </c>
      <c r="BE639" t="s">
        <v>0</v>
      </c>
      <c r="BF639" t="s">
        <v>0</v>
      </c>
      <c r="BG639" t="s">
        <v>0</v>
      </c>
      <c r="BH639">
        <v>0</v>
      </c>
      <c r="BI639">
        <v>4</v>
      </c>
      <c r="BJ639" t="s">
        <v>329</v>
      </c>
      <c r="BM639">
        <v>0</v>
      </c>
      <c r="BN639">
        <v>0</v>
      </c>
      <c r="BO639" t="s">
        <v>0</v>
      </c>
      <c r="BP639">
        <v>0</v>
      </c>
      <c r="BQ639">
        <v>1</v>
      </c>
      <c r="BR639">
        <v>0</v>
      </c>
      <c r="BS639">
        <v>1</v>
      </c>
      <c r="BT639">
        <v>1</v>
      </c>
      <c r="BU639">
        <v>1</v>
      </c>
      <c r="BV639">
        <v>1</v>
      </c>
      <c r="BW639">
        <v>1</v>
      </c>
      <c r="BX639">
        <v>1</v>
      </c>
      <c r="BY639" t="s">
        <v>0</v>
      </c>
      <c r="BZ639">
        <v>70</v>
      </c>
      <c r="CA639">
        <v>10</v>
      </c>
      <c r="CF639">
        <v>0</v>
      </c>
      <c r="CG639">
        <v>0</v>
      </c>
      <c r="CM639">
        <v>0</v>
      </c>
      <c r="CN639" t="s">
        <v>0</v>
      </c>
      <c r="CO639">
        <v>0</v>
      </c>
      <c r="CP639">
        <f t="shared" si="406"/>
        <v>92.31</v>
      </c>
      <c r="CQ639">
        <f t="shared" si="407"/>
        <v>4030.67</v>
      </c>
      <c r="CR639">
        <f t="shared" si="408"/>
        <v>443.18000000000006</v>
      </c>
      <c r="CS639">
        <f t="shared" si="409"/>
        <v>173.73</v>
      </c>
      <c r="CT639">
        <f t="shared" si="410"/>
        <v>1295.9100000000001</v>
      </c>
      <c r="CU639">
        <f t="shared" si="411"/>
        <v>0</v>
      </c>
      <c r="CV639">
        <f t="shared" si="412"/>
        <v>6.3</v>
      </c>
      <c r="CW639">
        <f t="shared" si="413"/>
        <v>0</v>
      </c>
      <c r="CX639">
        <f t="shared" si="414"/>
        <v>0</v>
      </c>
      <c r="CY639">
        <f t="shared" si="415"/>
        <v>14.511000000000001</v>
      </c>
      <c r="CZ639">
        <f t="shared" si="416"/>
        <v>2.073</v>
      </c>
      <c r="DC639" t="s">
        <v>0</v>
      </c>
      <c r="DD639" t="s">
        <v>0</v>
      </c>
      <c r="DE639" t="s">
        <v>0</v>
      </c>
      <c r="DF639" t="s">
        <v>0</v>
      </c>
      <c r="DG639" t="s">
        <v>0</v>
      </c>
      <c r="DH639" t="s">
        <v>0</v>
      </c>
      <c r="DI639" t="s">
        <v>0</v>
      </c>
      <c r="DJ639" t="s">
        <v>0</v>
      </c>
      <c r="DK639" t="s">
        <v>0</v>
      </c>
      <c r="DL639" t="s">
        <v>0</v>
      </c>
      <c r="DM639" t="s">
        <v>0</v>
      </c>
      <c r="DN639">
        <v>0</v>
      </c>
      <c r="DO639">
        <v>0</v>
      </c>
      <c r="DP639">
        <v>1</v>
      </c>
      <c r="DQ639">
        <v>1</v>
      </c>
      <c r="DU639">
        <v>1005</v>
      </c>
      <c r="DV639" t="s">
        <v>28</v>
      </c>
      <c r="DW639" t="s">
        <v>28</v>
      </c>
      <c r="DX639">
        <v>100</v>
      </c>
      <c r="EE639">
        <v>30895129</v>
      </c>
      <c r="EF639">
        <v>1</v>
      </c>
      <c r="EG639" t="s">
        <v>18</v>
      </c>
      <c r="EH639">
        <v>0</v>
      </c>
      <c r="EI639" t="s">
        <v>0</v>
      </c>
      <c r="EJ639">
        <v>4</v>
      </c>
      <c r="EK639">
        <v>0</v>
      </c>
      <c r="EL639" t="s">
        <v>19</v>
      </c>
      <c r="EM639" t="s">
        <v>20</v>
      </c>
      <c r="EO639" t="s">
        <v>0</v>
      </c>
      <c r="EQ639">
        <v>0</v>
      </c>
      <c r="ER639">
        <v>5769.76</v>
      </c>
      <c r="ES639">
        <v>4030.67</v>
      </c>
      <c r="ET639">
        <v>443.18</v>
      </c>
      <c r="EU639">
        <v>173.73</v>
      </c>
      <c r="EV639">
        <v>1295.9100000000001</v>
      </c>
      <c r="EW639">
        <v>6.3</v>
      </c>
      <c r="EX639">
        <v>0</v>
      </c>
      <c r="EY639">
        <v>0</v>
      </c>
      <c r="FQ639">
        <v>0</v>
      </c>
      <c r="FR639">
        <f t="shared" si="417"/>
        <v>0</v>
      </c>
      <c r="FS639">
        <v>0</v>
      </c>
      <c r="FX639">
        <v>70</v>
      </c>
      <c r="FY639">
        <v>10</v>
      </c>
      <c r="GA639" t="s">
        <v>0</v>
      </c>
      <c r="GD639">
        <v>0</v>
      </c>
      <c r="GF639">
        <v>1019183951</v>
      </c>
      <c r="GG639">
        <v>2</v>
      </c>
      <c r="GH639">
        <v>1</v>
      </c>
      <c r="GI639">
        <v>-2</v>
      </c>
      <c r="GJ639">
        <v>0</v>
      </c>
      <c r="GK639">
        <f>ROUND(R639*(R12)/100,2)</f>
        <v>3</v>
      </c>
      <c r="GL639">
        <f t="shared" si="418"/>
        <v>0</v>
      </c>
      <c r="GM639">
        <f t="shared" si="419"/>
        <v>111.89</v>
      </c>
      <c r="GN639">
        <f t="shared" si="420"/>
        <v>0</v>
      </c>
      <c r="GO639">
        <f t="shared" si="421"/>
        <v>0</v>
      </c>
      <c r="GP639">
        <f t="shared" si="422"/>
        <v>111.89</v>
      </c>
      <c r="GT639">
        <v>0</v>
      </c>
      <c r="GU639">
        <v>1</v>
      </c>
      <c r="GV639">
        <v>0</v>
      </c>
      <c r="GW639">
        <v>0</v>
      </c>
      <c r="GX639">
        <f t="shared" si="423"/>
        <v>0</v>
      </c>
    </row>
    <row r="640" spans="1:206" x14ac:dyDescent="0.2">
      <c r="A640">
        <v>17</v>
      </c>
      <c r="B640">
        <v>1</v>
      </c>
      <c r="C640">
        <f>ROW(SmtRes!A420)</f>
        <v>420</v>
      </c>
      <c r="D640">
        <f>ROW(EtalonRes!A418)</f>
        <v>418</v>
      </c>
      <c r="E640" t="s">
        <v>76</v>
      </c>
      <c r="F640" t="s">
        <v>330</v>
      </c>
      <c r="G640" t="s">
        <v>331</v>
      </c>
      <c r="H640" t="s">
        <v>84</v>
      </c>
      <c r="I640">
        <v>1</v>
      </c>
      <c r="J640">
        <v>0</v>
      </c>
      <c r="O640">
        <f t="shared" si="386"/>
        <v>829.37</v>
      </c>
      <c r="P640">
        <f t="shared" si="387"/>
        <v>399.11</v>
      </c>
      <c r="Q640">
        <f t="shared" si="388"/>
        <v>0</v>
      </c>
      <c r="R640">
        <f t="shared" si="389"/>
        <v>0</v>
      </c>
      <c r="S640">
        <f t="shared" si="390"/>
        <v>430.26</v>
      </c>
      <c r="T640">
        <f t="shared" si="391"/>
        <v>0</v>
      </c>
      <c r="U640">
        <f t="shared" si="392"/>
        <v>2.35</v>
      </c>
      <c r="V640">
        <f t="shared" si="393"/>
        <v>0</v>
      </c>
      <c r="W640">
        <f t="shared" si="394"/>
        <v>0</v>
      </c>
      <c r="X640">
        <f t="shared" si="395"/>
        <v>301.18</v>
      </c>
      <c r="Y640">
        <f t="shared" si="396"/>
        <v>43.03</v>
      </c>
      <c r="AA640">
        <v>31140108</v>
      </c>
      <c r="AB640">
        <f t="shared" si="397"/>
        <v>829.37</v>
      </c>
      <c r="AC640">
        <f t="shared" si="398"/>
        <v>399.11</v>
      </c>
      <c r="AD640">
        <f t="shared" si="399"/>
        <v>0</v>
      </c>
      <c r="AE640">
        <f t="shared" si="400"/>
        <v>0</v>
      </c>
      <c r="AF640">
        <f t="shared" si="401"/>
        <v>430.26</v>
      </c>
      <c r="AG640">
        <f t="shared" si="402"/>
        <v>0</v>
      </c>
      <c r="AH640">
        <f t="shared" si="403"/>
        <v>2.35</v>
      </c>
      <c r="AI640">
        <f t="shared" si="404"/>
        <v>0</v>
      </c>
      <c r="AJ640">
        <f t="shared" si="405"/>
        <v>0</v>
      </c>
      <c r="AK640">
        <v>829.37</v>
      </c>
      <c r="AL640">
        <v>399.11</v>
      </c>
      <c r="AM640">
        <v>0</v>
      </c>
      <c r="AN640">
        <v>0</v>
      </c>
      <c r="AO640">
        <v>430.26</v>
      </c>
      <c r="AP640">
        <v>0</v>
      </c>
      <c r="AQ640">
        <v>2.35</v>
      </c>
      <c r="AR640">
        <v>0</v>
      </c>
      <c r="AS640">
        <v>0</v>
      </c>
      <c r="AT640">
        <v>70</v>
      </c>
      <c r="AU640">
        <v>10</v>
      </c>
      <c r="AV640">
        <v>1</v>
      </c>
      <c r="AW640">
        <v>1</v>
      </c>
      <c r="AZ640">
        <v>1</v>
      </c>
      <c r="BA640">
        <v>1</v>
      </c>
      <c r="BB640">
        <v>1</v>
      </c>
      <c r="BC640">
        <v>1</v>
      </c>
      <c r="BD640" t="s">
        <v>0</v>
      </c>
      <c r="BE640" t="s">
        <v>0</v>
      </c>
      <c r="BF640" t="s">
        <v>0</v>
      </c>
      <c r="BG640" t="s">
        <v>0</v>
      </c>
      <c r="BH640">
        <v>0</v>
      </c>
      <c r="BI640">
        <v>4</v>
      </c>
      <c r="BJ640" t="s">
        <v>332</v>
      </c>
      <c r="BM640">
        <v>0</v>
      </c>
      <c r="BN640">
        <v>0</v>
      </c>
      <c r="BO640" t="s">
        <v>0</v>
      </c>
      <c r="BP640">
        <v>0</v>
      </c>
      <c r="BQ640">
        <v>1</v>
      </c>
      <c r="BR640">
        <v>0</v>
      </c>
      <c r="BS640">
        <v>1</v>
      </c>
      <c r="BT640">
        <v>1</v>
      </c>
      <c r="BU640">
        <v>1</v>
      </c>
      <c r="BV640">
        <v>1</v>
      </c>
      <c r="BW640">
        <v>1</v>
      </c>
      <c r="BX640">
        <v>1</v>
      </c>
      <c r="BY640" t="s">
        <v>0</v>
      </c>
      <c r="BZ640">
        <v>70</v>
      </c>
      <c r="CA640">
        <v>10</v>
      </c>
      <c r="CF640">
        <v>0</v>
      </c>
      <c r="CG640">
        <v>0</v>
      </c>
      <c r="CM640">
        <v>0</v>
      </c>
      <c r="CN640" t="s">
        <v>0</v>
      </c>
      <c r="CO640">
        <v>0</v>
      </c>
      <c r="CP640">
        <f t="shared" si="406"/>
        <v>829.37</v>
      </c>
      <c r="CQ640">
        <f t="shared" si="407"/>
        <v>399.11</v>
      </c>
      <c r="CR640">
        <f t="shared" si="408"/>
        <v>0</v>
      </c>
      <c r="CS640">
        <f t="shared" si="409"/>
        <v>0</v>
      </c>
      <c r="CT640">
        <f t="shared" si="410"/>
        <v>430.26</v>
      </c>
      <c r="CU640">
        <f t="shared" si="411"/>
        <v>0</v>
      </c>
      <c r="CV640">
        <f t="shared" si="412"/>
        <v>2.35</v>
      </c>
      <c r="CW640">
        <f t="shared" si="413"/>
        <v>0</v>
      </c>
      <c r="CX640">
        <f t="shared" si="414"/>
        <v>0</v>
      </c>
      <c r="CY640">
        <f t="shared" si="415"/>
        <v>301.18200000000002</v>
      </c>
      <c r="CZ640">
        <f t="shared" si="416"/>
        <v>43.026000000000003</v>
      </c>
      <c r="DC640" t="s">
        <v>0</v>
      </c>
      <c r="DD640" t="s">
        <v>0</v>
      </c>
      <c r="DE640" t="s">
        <v>0</v>
      </c>
      <c r="DF640" t="s">
        <v>0</v>
      </c>
      <c r="DG640" t="s">
        <v>0</v>
      </c>
      <c r="DH640" t="s">
        <v>0</v>
      </c>
      <c r="DI640" t="s">
        <v>0</v>
      </c>
      <c r="DJ640" t="s">
        <v>0</v>
      </c>
      <c r="DK640" t="s">
        <v>0</v>
      </c>
      <c r="DL640" t="s">
        <v>0</v>
      </c>
      <c r="DM640" t="s">
        <v>0</v>
      </c>
      <c r="DN640">
        <v>0</v>
      </c>
      <c r="DO640">
        <v>0</v>
      </c>
      <c r="DP640">
        <v>1</v>
      </c>
      <c r="DQ640">
        <v>1</v>
      </c>
      <c r="DU640">
        <v>1010</v>
      </c>
      <c r="DV640" t="s">
        <v>84</v>
      </c>
      <c r="DW640" t="s">
        <v>84</v>
      </c>
      <c r="DX640">
        <v>1</v>
      </c>
      <c r="EE640">
        <v>30895129</v>
      </c>
      <c r="EF640">
        <v>1</v>
      </c>
      <c r="EG640" t="s">
        <v>18</v>
      </c>
      <c r="EH640">
        <v>0</v>
      </c>
      <c r="EI640" t="s">
        <v>0</v>
      </c>
      <c r="EJ640">
        <v>4</v>
      </c>
      <c r="EK640">
        <v>0</v>
      </c>
      <c r="EL640" t="s">
        <v>19</v>
      </c>
      <c r="EM640" t="s">
        <v>20</v>
      </c>
      <c r="EO640" t="s">
        <v>0</v>
      </c>
      <c r="EQ640">
        <v>0</v>
      </c>
      <c r="ER640">
        <v>829.37</v>
      </c>
      <c r="ES640">
        <v>399.11</v>
      </c>
      <c r="ET640">
        <v>0</v>
      </c>
      <c r="EU640">
        <v>0</v>
      </c>
      <c r="EV640">
        <v>430.26</v>
      </c>
      <c r="EW640">
        <v>2.35</v>
      </c>
      <c r="EX640">
        <v>0</v>
      </c>
      <c r="EY640">
        <v>0</v>
      </c>
      <c r="FQ640">
        <v>0</v>
      </c>
      <c r="FR640">
        <f t="shared" si="417"/>
        <v>0</v>
      </c>
      <c r="FS640">
        <v>0</v>
      </c>
      <c r="FX640">
        <v>70</v>
      </c>
      <c r="FY640">
        <v>10</v>
      </c>
      <c r="GA640" t="s">
        <v>0</v>
      </c>
      <c r="GD640">
        <v>0</v>
      </c>
      <c r="GF640">
        <v>1636897822</v>
      </c>
      <c r="GG640">
        <v>2</v>
      </c>
      <c r="GH640">
        <v>1</v>
      </c>
      <c r="GI640">
        <v>-2</v>
      </c>
      <c r="GJ640">
        <v>0</v>
      </c>
      <c r="GK640">
        <f>ROUND(R640*(R12)/100,2)</f>
        <v>0</v>
      </c>
      <c r="GL640">
        <f t="shared" si="418"/>
        <v>0</v>
      </c>
      <c r="GM640">
        <f t="shared" si="419"/>
        <v>1173.58</v>
      </c>
      <c r="GN640">
        <f t="shared" si="420"/>
        <v>0</v>
      </c>
      <c r="GO640">
        <f t="shared" si="421"/>
        <v>0</v>
      </c>
      <c r="GP640">
        <f t="shared" si="422"/>
        <v>1173.58</v>
      </c>
      <c r="GT640">
        <v>0</v>
      </c>
      <c r="GU640">
        <v>1</v>
      </c>
      <c r="GV640">
        <v>0</v>
      </c>
      <c r="GW640">
        <v>0</v>
      </c>
      <c r="GX640">
        <f t="shared" si="423"/>
        <v>0</v>
      </c>
    </row>
    <row r="641" spans="1:206" x14ac:dyDescent="0.2">
      <c r="A641">
        <v>17</v>
      </c>
      <c r="B641">
        <v>1</v>
      </c>
      <c r="C641">
        <f>ROW(SmtRes!A429)</f>
        <v>429</v>
      </c>
      <c r="D641">
        <f>ROW(EtalonRes!A427)</f>
        <v>427</v>
      </c>
      <c r="E641" t="s">
        <v>86</v>
      </c>
      <c r="F641" t="s">
        <v>285</v>
      </c>
      <c r="G641" t="s">
        <v>286</v>
      </c>
      <c r="H641" t="s">
        <v>61</v>
      </c>
      <c r="I641">
        <f>ROUND(4/100,9)</f>
        <v>0.04</v>
      </c>
      <c r="J641">
        <v>0</v>
      </c>
      <c r="O641">
        <f t="shared" si="386"/>
        <v>866.26</v>
      </c>
      <c r="P641">
        <f t="shared" si="387"/>
        <v>239.4</v>
      </c>
      <c r="Q641">
        <f t="shared" si="388"/>
        <v>7.09</v>
      </c>
      <c r="R641">
        <f t="shared" si="389"/>
        <v>2.93</v>
      </c>
      <c r="S641">
        <f t="shared" si="390"/>
        <v>619.77</v>
      </c>
      <c r="T641">
        <f t="shared" si="391"/>
        <v>0</v>
      </c>
      <c r="U641">
        <f t="shared" si="392"/>
        <v>2.6983999999999999</v>
      </c>
      <c r="V641">
        <f t="shared" si="393"/>
        <v>0</v>
      </c>
      <c r="W641">
        <f t="shared" si="394"/>
        <v>0</v>
      </c>
      <c r="X641">
        <f t="shared" si="395"/>
        <v>433.84</v>
      </c>
      <c r="Y641">
        <f t="shared" si="396"/>
        <v>61.98</v>
      </c>
      <c r="AA641">
        <v>31140108</v>
      </c>
      <c r="AB641">
        <f t="shared" si="397"/>
        <v>21656.26</v>
      </c>
      <c r="AC641">
        <f t="shared" si="398"/>
        <v>5984.92</v>
      </c>
      <c r="AD641">
        <f t="shared" si="399"/>
        <v>177.13</v>
      </c>
      <c r="AE641">
        <f t="shared" si="400"/>
        <v>73.13</v>
      </c>
      <c r="AF641">
        <f t="shared" si="401"/>
        <v>15494.21</v>
      </c>
      <c r="AG641">
        <f t="shared" si="402"/>
        <v>0</v>
      </c>
      <c r="AH641">
        <f t="shared" si="403"/>
        <v>67.459999999999994</v>
      </c>
      <c r="AI641">
        <f t="shared" si="404"/>
        <v>0</v>
      </c>
      <c r="AJ641">
        <f t="shared" si="405"/>
        <v>0</v>
      </c>
      <c r="AK641">
        <v>21656.26</v>
      </c>
      <c r="AL641">
        <v>5984.92</v>
      </c>
      <c r="AM641">
        <v>177.13</v>
      </c>
      <c r="AN641">
        <v>73.13</v>
      </c>
      <c r="AO641">
        <v>15494.21</v>
      </c>
      <c r="AP641">
        <v>0</v>
      </c>
      <c r="AQ641">
        <v>67.459999999999994</v>
      </c>
      <c r="AR641">
        <v>0</v>
      </c>
      <c r="AS641">
        <v>0</v>
      </c>
      <c r="AT641">
        <v>70</v>
      </c>
      <c r="AU641">
        <v>10</v>
      </c>
      <c r="AV641">
        <v>1</v>
      </c>
      <c r="AW641">
        <v>1</v>
      </c>
      <c r="AZ641">
        <v>1</v>
      </c>
      <c r="BA641">
        <v>1</v>
      </c>
      <c r="BB641">
        <v>1</v>
      </c>
      <c r="BC641">
        <v>1</v>
      </c>
      <c r="BD641" t="s">
        <v>0</v>
      </c>
      <c r="BE641" t="s">
        <v>0</v>
      </c>
      <c r="BF641" t="s">
        <v>0</v>
      </c>
      <c r="BG641" t="s">
        <v>0</v>
      </c>
      <c r="BH641">
        <v>0</v>
      </c>
      <c r="BI641">
        <v>4</v>
      </c>
      <c r="BJ641" t="s">
        <v>287</v>
      </c>
      <c r="BM641">
        <v>0</v>
      </c>
      <c r="BN641">
        <v>0</v>
      </c>
      <c r="BO641" t="s">
        <v>0</v>
      </c>
      <c r="BP641">
        <v>0</v>
      </c>
      <c r="BQ641">
        <v>1</v>
      </c>
      <c r="BR641">
        <v>0</v>
      </c>
      <c r="BS641">
        <v>1</v>
      </c>
      <c r="BT641">
        <v>1</v>
      </c>
      <c r="BU641">
        <v>1</v>
      </c>
      <c r="BV641">
        <v>1</v>
      </c>
      <c r="BW641">
        <v>1</v>
      </c>
      <c r="BX641">
        <v>1</v>
      </c>
      <c r="BY641" t="s">
        <v>0</v>
      </c>
      <c r="BZ641">
        <v>70</v>
      </c>
      <c r="CA641">
        <v>10</v>
      </c>
      <c r="CF641">
        <v>0</v>
      </c>
      <c r="CG641">
        <v>0</v>
      </c>
      <c r="CM641">
        <v>0</v>
      </c>
      <c r="CN641" t="s">
        <v>0</v>
      </c>
      <c r="CO641">
        <v>0</v>
      </c>
      <c r="CP641">
        <f t="shared" si="406"/>
        <v>866.26</v>
      </c>
      <c r="CQ641">
        <f t="shared" si="407"/>
        <v>5984.92</v>
      </c>
      <c r="CR641">
        <f t="shared" si="408"/>
        <v>177.13</v>
      </c>
      <c r="CS641">
        <f t="shared" si="409"/>
        <v>73.13</v>
      </c>
      <c r="CT641">
        <f t="shared" si="410"/>
        <v>15494.21</v>
      </c>
      <c r="CU641">
        <f t="shared" si="411"/>
        <v>0</v>
      </c>
      <c r="CV641">
        <f t="shared" si="412"/>
        <v>67.459999999999994</v>
      </c>
      <c r="CW641">
        <f t="shared" si="413"/>
        <v>0</v>
      </c>
      <c r="CX641">
        <f t="shared" si="414"/>
        <v>0</v>
      </c>
      <c r="CY641">
        <f t="shared" si="415"/>
        <v>433.839</v>
      </c>
      <c r="CZ641">
        <f t="shared" si="416"/>
        <v>61.976999999999997</v>
      </c>
      <c r="DC641" t="s">
        <v>0</v>
      </c>
      <c r="DD641" t="s">
        <v>0</v>
      </c>
      <c r="DE641" t="s">
        <v>0</v>
      </c>
      <c r="DF641" t="s">
        <v>0</v>
      </c>
      <c r="DG641" t="s">
        <v>0</v>
      </c>
      <c r="DH641" t="s">
        <v>0</v>
      </c>
      <c r="DI641" t="s">
        <v>0</v>
      </c>
      <c r="DJ641" t="s">
        <v>0</v>
      </c>
      <c r="DK641" t="s">
        <v>0</v>
      </c>
      <c r="DL641" t="s">
        <v>0</v>
      </c>
      <c r="DM641" t="s">
        <v>0</v>
      </c>
      <c r="DN641">
        <v>0</v>
      </c>
      <c r="DO641">
        <v>0</v>
      </c>
      <c r="DP641">
        <v>1</v>
      </c>
      <c r="DQ641">
        <v>1</v>
      </c>
      <c r="DU641">
        <v>1003</v>
      </c>
      <c r="DV641" t="s">
        <v>61</v>
      </c>
      <c r="DW641" t="s">
        <v>61</v>
      </c>
      <c r="DX641">
        <v>100</v>
      </c>
      <c r="EE641">
        <v>30895129</v>
      </c>
      <c r="EF641">
        <v>1</v>
      </c>
      <c r="EG641" t="s">
        <v>18</v>
      </c>
      <c r="EH641">
        <v>0</v>
      </c>
      <c r="EI641" t="s">
        <v>0</v>
      </c>
      <c r="EJ641">
        <v>4</v>
      </c>
      <c r="EK641">
        <v>0</v>
      </c>
      <c r="EL641" t="s">
        <v>19</v>
      </c>
      <c r="EM641" t="s">
        <v>20</v>
      </c>
      <c r="EO641" t="s">
        <v>0</v>
      </c>
      <c r="EQ641">
        <v>0</v>
      </c>
      <c r="ER641">
        <v>21656.26</v>
      </c>
      <c r="ES641">
        <v>5984.92</v>
      </c>
      <c r="ET641">
        <v>177.13</v>
      </c>
      <c r="EU641">
        <v>73.13</v>
      </c>
      <c r="EV641">
        <v>15494.21</v>
      </c>
      <c r="EW641">
        <v>67.459999999999994</v>
      </c>
      <c r="EX641">
        <v>0</v>
      </c>
      <c r="EY641">
        <v>0</v>
      </c>
      <c r="FQ641">
        <v>0</v>
      </c>
      <c r="FR641">
        <f t="shared" si="417"/>
        <v>0</v>
      </c>
      <c r="FS641">
        <v>0</v>
      </c>
      <c r="FX641">
        <v>70</v>
      </c>
      <c r="FY641">
        <v>10</v>
      </c>
      <c r="GA641" t="s">
        <v>0</v>
      </c>
      <c r="GD641">
        <v>0</v>
      </c>
      <c r="GF641">
        <v>-400735544</v>
      </c>
      <c r="GG641">
        <v>2</v>
      </c>
      <c r="GH641">
        <v>1</v>
      </c>
      <c r="GI641">
        <v>-2</v>
      </c>
      <c r="GJ641">
        <v>0</v>
      </c>
      <c r="GK641">
        <f>ROUND(R641*(R12)/100,2)</f>
        <v>3.16</v>
      </c>
      <c r="GL641">
        <f t="shared" si="418"/>
        <v>0</v>
      </c>
      <c r="GM641">
        <f t="shared" si="419"/>
        <v>1365.24</v>
      </c>
      <c r="GN641">
        <f t="shared" si="420"/>
        <v>0</v>
      </c>
      <c r="GO641">
        <f t="shared" si="421"/>
        <v>0</v>
      </c>
      <c r="GP641">
        <f t="shared" si="422"/>
        <v>1365.24</v>
      </c>
      <c r="GT641">
        <v>0</v>
      </c>
      <c r="GU641">
        <v>1</v>
      </c>
      <c r="GV641">
        <v>0</v>
      </c>
      <c r="GW641">
        <v>0</v>
      </c>
      <c r="GX641">
        <f t="shared" si="423"/>
        <v>0</v>
      </c>
    </row>
    <row r="642" spans="1:206" x14ac:dyDescent="0.2">
      <c r="A642">
        <v>17</v>
      </c>
      <c r="B642">
        <v>1</v>
      </c>
      <c r="C642">
        <f>ROW(SmtRes!A438)</f>
        <v>438</v>
      </c>
      <c r="D642">
        <f>ROW(EtalonRes!A435)</f>
        <v>435</v>
      </c>
      <c r="E642" t="s">
        <v>94</v>
      </c>
      <c r="F642" t="s">
        <v>64</v>
      </c>
      <c r="G642" t="s">
        <v>65</v>
      </c>
      <c r="H642" t="s">
        <v>61</v>
      </c>
      <c r="I642">
        <f>ROUND(4/100,9)</f>
        <v>0.04</v>
      </c>
      <c r="J642">
        <v>0</v>
      </c>
      <c r="O642">
        <f t="shared" si="386"/>
        <v>227.5</v>
      </c>
      <c r="P642">
        <f t="shared" si="387"/>
        <v>198.24</v>
      </c>
      <c r="Q642">
        <f t="shared" si="388"/>
        <v>0</v>
      </c>
      <c r="R642">
        <f t="shared" si="389"/>
        <v>0</v>
      </c>
      <c r="S642">
        <f t="shared" si="390"/>
        <v>29.26</v>
      </c>
      <c r="T642">
        <f t="shared" si="391"/>
        <v>0</v>
      </c>
      <c r="U642">
        <f t="shared" si="392"/>
        <v>0.14199999999999999</v>
      </c>
      <c r="V642">
        <f t="shared" si="393"/>
        <v>0</v>
      </c>
      <c r="W642">
        <f t="shared" si="394"/>
        <v>0</v>
      </c>
      <c r="X642">
        <f t="shared" si="395"/>
        <v>20.48</v>
      </c>
      <c r="Y642">
        <f t="shared" si="396"/>
        <v>2.93</v>
      </c>
      <c r="AA642">
        <v>31140108</v>
      </c>
      <c r="AB642">
        <f t="shared" si="397"/>
        <v>5687.65</v>
      </c>
      <c r="AC642">
        <f t="shared" si="398"/>
        <v>4956.1000000000004</v>
      </c>
      <c r="AD642">
        <f t="shared" si="399"/>
        <v>0</v>
      </c>
      <c r="AE642">
        <f t="shared" si="400"/>
        <v>0</v>
      </c>
      <c r="AF642">
        <f t="shared" si="401"/>
        <v>731.55</v>
      </c>
      <c r="AG642">
        <f t="shared" si="402"/>
        <v>0</v>
      </c>
      <c r="AH642">
        <f t="shared" si="403"/>
        <v>3.55</v>
      </c>
      <c r="AI642">
        <f t="shared" si="404"/>
        <v>0</v>
      </c>
      <c r="AJ642">
        <f t="shared" si="405"/>
        <v>0</v>
      </c>
      <c r="AK642">
        <v>5687.65</v>
      </c>
      <c r="AL642">
        <v>4956.1000000000004</v>
      </c>
      <c r="AM642">
        <v>0</v>
      </c>
      <c r="AN642">
        <v>0</v>
      </c>
      <c r="AO642">
        <v>731.55</v>
      </c>
      <c r="AP642">
        <v>0</v>
      </c>
      <c r="AQ642">
        <v>3.55</v>
      </c>
      <c r="AR642">
        <v>0</v>
      </c>
      <c r="AS642">
        <v>0</v>
      </c>
      <c r="AT642">
        <v>70</v>
      </c>
      <c r="AU642">
        <v>10</v>
      </c>
      <c r="AV642">
        <v>1</v>
      </c>
      <c r="AW642">
        <v>1</v>
      </c>
      <c r="AZ642">
        <v>1</v>
      </c>
      <c r="BA642">
        <v>1</v>
      </c>
      <c r="BB642">
        <v>1</v>
      </c>
      <c r="BC642">
        <v>1</v>
      </c>
      <c r="BD642" t="s">
        <v>0</v>
      </c>
      <c r="BE642" t="s">
        <v>0</v>
      </c>
      <c r="BF642" t="s">
        <v>0</v>
      </c>
      <c r="BG642" t="s">
        <v>0</v>
      </c>
      <c r="BH642">
        <v>0</v>
      </c>
      <c r="BI642">
        <v>4</v>
      </c>
      <c r="BJ642" t="s">
        <v>66</v>
      </c>
      <c r="BM642">
        <v>0</v>
      </c>
      <c r="BN642">
        <v>0</v>
      </c>
      <c r="BO642" t="s">
        <v>0</v>
      </c>
      <c r="BP642">
        <v>0</v>
      </c>
      <c r="BQ642">
        <v>1</v>
      </c>
      <c r="BR642">
        <v>0</v>
      </c>
      <c r="BS642">
        <v>1</v>
      </c>
      <c r="BT642">
        <v>1</v>
      </c>
      <c r="BU642">
        <v>1</v>
      </c>
      <c r="BV642">
        <v>1</v>
      </c>
      <c r="BW642">
        <v>1</v>
      </c>
      <c r="BX642">
        <v>1</v>
      </c>
      <c r="BY642" t="s">
        <v>0</v>
      </c>
      <c r="BZ642">
        <v>70</v>
      </c>
      <c r="CA642">
        <v>10</v>
      </c>
      <c r="CF642">
        <v>0</v>
      </c>
      <c r="CG642">
        <v>0</v>
      </c>
      <c r="CM642">
        <v>0</v>
      </c>
      <c r="CN642" t="s">
        <v>0</v>
      </c>
      <c r="CO642">
        <v>0</v>
      </c>
      <c r="CP642">
        <f t="shared" si="406"/>
        <v>227.5</v>
      </c>
      <c r="CQ642">
        <f t="shared" si="407"/>
        <v>4956.1000000000004</v>
      </c>
      <c r="CR642">
        <f t="shared" si="408"/>
        <v>0</v>
      </c>
      <c r="CS642">
        <f t="shared" si="409"/>
        <v>0</v>
      </c>
      <c r="CT642">
        <f t="shared" si="410"/>
        <v>731.55</v>
      </c>
      <c r="CU642">
        <f t="shared" si="411"/>
        <v>0</v>
      </c>
      <c r="CV642">
        <f t="shared" si="412"/>
        <v>3.55</v>
      </c>
      <c r="CW642">
        <f t="shared" si="413"/>
        <v>0</v>
      </c>
      <c r="CX642">
        <f t="shared" si="414"/>
        <v>0</v>
      </c>
      <c r="CY642">
        <f t="shared" si="415"/>
        <v>20.482000000000003</v>
      </c>
      <c r="CZ642">
        <f t="shared" si="416"/>
        <v>2.9260000000000002</v>
      </c>
      <c r="DC642" t="s">
        <v>0</v>
      </c>
      <c r="DD642" t="s">
        <v>0</v>
      </c>
      <c r="DE642" t="s">
        <v>0</v>
      </c>
      <c r="DF642" t="s">
        <v>0</v>
      </c>
      <c r="DG642" t="s">
        <v>0</v>
      </c>
      <c r="DH642" t="s">
        <v>0</v>
      </c>
      <c r="DI642" t="s">
        <v>0</v>
      </c>
      <c r="DJ642" t="s">
        <v>0</v>
      </c>
      <c r="DK642" t="s">
        <v>0</v>
      </c>
      <c r="DL642" t="s">
        <v>0</v>
      </c>
      <c r="DM642" t="s">
        <v>0</v>
      </c>
      <c r="DN642">
        <v>0</v>
      </c>
      <c r="DO642">
        <v>0</v>
      </c>
      <c r="DP642">
        <v>1</v>
      </c>
      <c r="DQ642">
        <v>1</v>
      </c>
      <c r="DU642">
        <v>1003</v>
      </c>
      <c r="DV642" t="s">
        <v>61</v>
      </c>
      <c r="DW642" t="s">
        <v>61</v>
      </c>
      <c r="DX642">
        <v>100</v>
      </c>
      <c r="EE642">
        <v>30895129</v>
      </c>
      <c r="EF642">
        <v>1</v>
      </c>
      <c r="EG642" t="s">
        <v>18</v>
      </c>
      <c r="EH642">
        <v>0</v>
      </c>
      <c r="EI642" t="s">
        <v>0</v>
      </c>
      <c r="EJ642">
        <v>4</v>
      </c>
      <c r="EK642">
        <v>0</v>
      </c>
      <c r="EL642" t="s">
        <v>19</v>
      </c>
      <c r="EM642" t="s">
        <v>20</v>
      </c>
      <c r="EO642" t="s">
        <v>0</v>
      </c>
      <c r="EQ642">
        <v>0</v>
      </c>
      <c r="ER642">
        <v>5687.65</v>
      </c>
      <c r="ES642">
        <v>4956.1000000000004</v>
      </c>
      <c r="ET642">
        <v>0</v>
      </c>
      <c r="EU642">
        <v>0</v>
      </c>
      <c r="EV642">
        <v>731.55</v>
      </c>
      <c r="EW642">
        <v>3.55</v>
      </c>
      <c r="EX642">
        <v>0</v>
      </c>
      <c r="EY642">
        <v>0</v>
      </c>
      <c r="FQ642">
        <v>0</v>
      </c>
      <c r="FR642">
        <f t="shared" si="417"/>
        <v>0</v>
      </c>
      <c r="FS642">
        <v>0</v>
      </c>
      <c r="FX642">
        <v>70</v>
      </c>
      <c r="FY642">
        <v>10</v>
      </c>
      <c r="GA642" t="s">
        <v>0</v>
      </c>
      <c r="GD642">
        <v>0</v>
      </c>
      <c r="GF642">
        <v>1444151645</v>
      </c>
      <c r="GG642">
        <v>2</v>
      </c>
      <c r="GH642">
        <v>1</v>
      </c>
      <c r="GI642">
        <v>-2</v>
      </c>
      <c r="GJ642">
        <v>0</v>
      </c>
      <c r="GK642">
        <f>ROUND(R642*(R12)/100,2)</f>
        <v>0</v>
      </c>
      <c r="GL642">
        <f t="shared" si="418"/>
        <v>0</v>
      </c>
      <c r="GM642">
        <f t="shared" si="419"/>
        <v>250.91</v>
      </c>
      <c r="GN642">
        <f t="shared" si="420"/>
        <v>0</v>
      </c>
      <c r="GO642">
        <f t="shared" si="421"/>
        <v>0</v>
      </c>
      <c r="GP642">
        <f t="shared" si="422"/>
        <v>250.91</v>
      </c>
      <c r="GT642">
        <v>0</v>
      </c>
      <c r="GU642">
        <v>1</v>
      </c>
      <c r="GV642">
        <v>0</v>
      </c>
      <c r="GW642">
        <v>0</v>
      </c>
      <c r="GX642">
        <f t="shared" si="423"/>
        <v>0</v>
      </c>
    </row>
    <row r="643" spans="1:206" x14ac:dyDescent="0.2">
      <c r="A643">
        <v>18</v>
      </c>
      <c r="B643">
        <v>1</v>
      </c>
      <c r="C643">
        <v>437</v>
      </c>
      <c r="E643" t="s">
        <v>333</v>
      </c>
      <c r="F643" t="s">
        <v>68</v>
      </c>
      <c r="G643" t="s">
        <v>69</v>
      </c>
      <c r="H643" t="s">
        <v>70</v>
      </c>
      <c r="I643">
        <f>I642*J643</f>
        <v>-4.1200000000000004E-3</v>
      </c>
      <c r="J643">
        <v>-0.10300000000000001</v>
      </c>
      <c r="O643">
        <f t="shared" si="386"/>
        <v>-190.79</v>
      </c>
      <c r="P643">
        <f t="shared" si="387"/>
        <v>-190.79</v>
      </c>
      <c r="Q643">
        <f t="shared" si="388"/>
        <v>0</v>
      </c>
      <c r="R643">
        <f t="shared" si="389"/>
        <v>0</v>
      </c>
      <c r="S643">
        <f t="shared" si="390"/>
        <v>0</v>
      </c>
      <c r="T643">
        <f t="shared" si="391"/>
        <v>0</v>
      </c>
      <c r="U643">
        <f t="shared" si="392"/>
        <v>0</v>
      </c>
      <c r="V643">
        <f t="shared" si="393"/>
        <v>0</v>
      </c>
      <c r="W643">
        <f t="shared" si="394"/>
        <v>0</v>
      </c>
      <c r="X643">
        <f t="shared" si="395"/>
        <v>0</v>
      </c>
      <c r="Y643">
        <f t="shared" si="396"/>
        <v>0</v>
      </c>
      <c r="AA643">
        <v>31140108</v>
      </c>
      <c r="AB643">
        <f t="shared" si="397"/>
        <v>46307.35</v>
      </c>
      <c r="AC643">
        <f t="shared" si="398"/>
        <v>46307.35</v>
      </c>
      <c r="AD643">
        <f t="shared" si="399"/>
        <v>0</v>
      </c>
      <c r="AE643">
        <f t="shared" si="400"/>
        <v>0</v>
      </c>
      <c r="AF643">
        <f t="shared" si="401"/>
        <v>0</v>
      </c>
      <c r="AG643">
        <f t="shared" si="402"/>
        <v>0</v>
      </c>
      <c r="AH643">
        <f t="shared" si="403"/>
        <v>0</v>
      </c>
      <c r="AI643">
        <f t="shared" si="404"/>
        <v>0</v>
      </c>
      <c r="AJ643">
        <f t="shared" si="405"/>
        <v>0</v>
      </c>
      <c r="AK643">
        <v>46307.35</v>
      </c>
      <c r="AL643">
        <v>46307.35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70</v>
      </c>
      <c r="AU643">
        <v>10</v>
      </c>
      <c r="AV643">
        <v>1</v>
      </c>
      <c r="AW643">
        <v>1</v>
      </c>
      <c r="AZ643">
        <v>1</v>
      </c>
      <c r="BA643">
        <v>1</v>
      </c>
      <c r="BB643">
        <v>1</v>
      </c>
      <c r="BC643">
        <v>1</v>
      </c>
      <c r="BD643" t="s">
        <v>0</v>
      </c>
      <c r="BE643" t="s">
        <v>0</v>
      </c>
      <c r="BF643" t="s">
        <v>0</v>
      </c>
      <c r="BG643" t="s">
        <v>0</v>
      </c>
      <c r="BH643">
        <v>3</v>
      </c>
      <c r="BI643">
        <v>4</v>
      </c>
      <c r="BJ643" t="s">
        <v>71</v>
      </c>
      <c r="BM643">
        <v>0</v>
      </c>
      <c r="BN643">
        <v>0</v>
      </c>
      <c r="BO643" t="s">
        <v>0</v>
      </c>
      <c r="BP643">
        <v>0</v>
      </c>
      <c r="BQ643">
        <v>1</v>
      </c>
      <c r="BR643">
        <v>1</v>
      </c>
      <c r="BS643">
        <v>1</v>
      </c>
      <c r="BT643">
        <v>1</v>
      </c>
      <c r="BU643">
        <v>1</v>
      </c>
      <c r="BV643">
        <v>1</v>
      </c>
      <c r="BW643">
        <v>1</v>
      </c>
      <c r="BX643">
        <v>1</v>
      </c>
      <c r="BY643" t="s">
        <v>0</v>
      </c>
      <c r="BZ643">
        <v>70</v>
      </c>
      <c r="CA643">
        <v>10</v>
      </c>
      <c r="CF643">
        <v>0</v>
      </c>
      <c r="CG643">
        <v>0</v>
      </c>
      <c r="CM643">
        <v>0</v>
      </c>
      <c r="CN643" t="s">
        <v>0</v>
      </c>
      <c r="CO643">
        <v>0</v>
      </c>
      <c r="CP643">
        <f t="shared" si="406"/>
        <v>-190.79</v>
      </c>
      <c r="CQ643">
        <f t="shared" si="407"/>
        <v>46307.35</v>
      </c>
      <c r="CR643">
        <f t="shared" si="408"/>
        <v>0</v>
      </c>
      <c r="CS643">
        <f t="shared" si="409"/>
        <v>0</v>
      </c>
      <c r="CT643">
        <f t="shared" si="410"/>
        <v>0</v>
      </c>
      <c r="CU643">
        <f t="shared" si="411"/>
        <v>0</v>
      </c>
      <c r="CV643">
        <f t="shared" si="412"/>
        <v>0</v>
      </c>
      <c r="CW643">
        <f t="shared" si="413"/>
        <v>0</v>
      </c>
      <c r="CX643">
        <f t="shared" si="414"/>
        <v>0</v>
      </c>
      <c r="CY643">
        <f t="shared" si="415"/>
        <v>0</v>
      </c>
      <c r="CZ643">
        <f t="shared" si="416"/>
        <v>0</v>
      </c>
      <c r="DC643" t="s">
        <v>0</v>
      </c>
      <c r="DD643" t="s">
        <v>0</v>
      </c>
      <c r="DE643" t="s">
        <v>0</v>
      </c>
      <c r="DF643" t="s">
        <v>0</v>
      </c>
      <c r="DG643" t="s">
        <v>0</v>
      </c>
      <c r="DH643" t="s">
        <v>0</v>
      </c>
      <c r="DI643" t="s">
        <v>0</v>
      </c>
      <c r="DJ643" t="s">
        <v>0</v>
      </c>
      <c r="DK643" t="s">
        <v>0</v>
      </c>
      <c r="DL643" t="s">
        <v>0</v>
      </c>
      <c r="DM643" t="s">
        <v>0</v>
      </c>
      <c r="DN643">
        <v>0</v>
      </c>
      <c r="DO643">
        <v>0</v>
      </c>
      <c r="DP643">
        <v>1</v>
      </c>
      <c r="DQ643">
        <v>1</v>
      </c>
      <c r="DU643">
        <v>1003</v>
      </c>
      <c r="DV643" t="s">
        <v>70</v>
      </c>
      <c r="DW643" t="s">
        <v>70</v>
      </c>
      <c r="DX643">
        <v>1000</v>
      </c>
      <c r="EE643">
        <v>30895129</v>
      </c>
      <c r="EF643">
        <v>1</v>
      </c>
      <c r="EG643" t="s">
        <v>18</v>
      </c>
      <c r="EH643">
        <v>0</v>
      </c>
      <c r="EI643" t="s">
        <v>0</v>
      </c>
      <c r="EJ643">
        <v>4</v>
      </c>
      <c r="EK643">
        <v>0</v>
      </c>
      <c r="EL643" t="s">
        <v>19</v>
      </c>
      <c r="EM643" t="s">
        <v>20</v>
      </c>
      <c r="EO643" t="s">
        <v>0</v>
      </c>
      <c r="EQ643">
        <v>32768</v>
      </c>
      <c r="ER643">
        <v>46307.35</v>
      </c>
      <c r="ES643">
        <v>46307.35</v>
      </c>
      <c r="ET643">
        <v>0</v>
      </c>
      <c r="EU643">
        <v>0</v>
      </c>
      <c r="EV643">
        <v>0</v>
      </c>
      <c r="EW643">
        <v>0</v>
      </c>
      <c r="EX643">
        <v>0</v>
      </c>
      <c r="FQ643">
        <v>0</v>
      </c>
      <c r="FR643">
        <f t="shared" si="417"/>
        <v>0</v>
      </c>
      <c r="FS643">
        <v>0</v>
      </c>
      <c r="FX643">
        <v>70</v>
      </c>
      <c r="FY643">
        <v>10</v>
      </c>
      <c r="GA643" t="s">
        <v>0</v>
      </c>
      <c r="GD643">
        <v>0</v>
      </c>
      <c r="GF643">
        <v>-849538741</v>
      </c>
      <c r="GG643">
        <v>2</v>
      </c>
      <c r="GH643">
        <v>1</v>
      </c>
      <c r="GI643">
        <v>-2</v>
      </c>
      <c r="GJ643">
        <v>0</v>
      </c>
      <c r="GK643">
        <f>ROUND(R643*(R12)/100,2)</f>
        <v>0</v>
      </c>
      <c r="GL643">
        <f t="shared" si="418"/>
        <v>0</v>
      </c>
      <c r="GM643">
        <f t="shared" si="419"/>
        <v>-190.79</v>
      </c>
      <c r="GN643">
        <f t="shared" si="420"/>
        <v>0</v>
      </c>
      <c r="GO643">
        <f t="shared" si="421"/>
        <v>0</v>
      </c>
      <c r="GP643">
        <f t="shared" si="422"/>
        <v>-190.79</v>
      </c>
      <c r="GT643">
        <v>0</v>
      </c>
      <c r="GU643">
        <v>1</v>
      </c>
      <c r="GV643">
        <v>0</v>
      </c>
      <c r="GW643">
        <v>0</v>
      </c>
      <c r="GX643">
        <f t="shared" si="423"/>
        <v>0</v>
      </c>
    </row>
    <row r="644" spans="1:206" x14ac:dyDescent="0.2">
      <c r="A644">
        <v>18</v>
      </c>
      <c r="B644">
        <v>1</v>
      </c>
      <c r="C644">
        <v>438</v>
      </c>
      <c r="E644" t="s">
        <v>334</v>
      </c>
      <c r="F644" t="s">
        <v>290</v>
      </c>
      <c r="G644" t="s">
        <v>291</v>
      </c>
      <c r="H644" t="s">
        <v>70</v>
      </c>
      <c r="I644">
        <f>I642*J644</f>
        <v>4.1200000000000004E-3</v>
      </c>
      <c r="J644">
        <v>0.10300000000000001</v>
      </c>
      <c r="O644">
        <f t="shared" si="386"/>
        <v>248.31</v>
      </c>
      <c r="P644">
        <f t="shared" si="387"/>
        <v>248.31</v>
      </c>
      <c r="Q644">
        <f t="shared" si="388"/>
        <v>0</v>
      </c>
      <c r="R644">
        <f t="shared" si="389"/>
        <v>0</v>
      </c>
      <c r="S644">
        <f t="shared" si="390"/>
        <v>0</v>
      </c>
      <c r="T644">
        <f t="shared" si="391"/>
        <v>0</v>
      </c>
      <c r="U644">
        <f t="shared" si="392"/>
        <v>0</v>
      </c>
      <c r="V644">
        <f t="shared" si="393"/>
        <v>0</v>
      </c>
      <c r="W644">
        <f t="shared" si="394"/>
        <v>0</v>
      </c>
      <c r="X644">
        <f t="shared" si="395"/>
        <v>0</v>
      </c>
      <c r="Y644">
        <f t="shared" si="396"/>
        <v>0</v>
      </c>
      <c r="AA644">
        <v>31140108</v>
      </c>
      <c r="AB644">
        <f t="shared" si="397"/>
        <v>60269.89</v>
      </c>
      <c r="AC644">
        <f t="shared" si="398"/>
        <v>60269.89</v>
      </c>
      <c r="AD644">
        <f t="shared" si="399"/>
        <v>0</v>
      </c>
      <c r="AE644">
        <f t="shared" si="400"/>
        <v>0</v>
      </c>
      <c r="AF644">
        <f t="shared" si="401"/>
        <v>0</v>
      </c>
      <c r="AG644">
        <f t="shared" si="402"/>
        <v>0</v>
      </c>
      <c r="AH644">
        <f t="shared" si="403"/>
        <v>0</v>
      </c>
      <c r="AI644">
        <f t="shared" si="404"/>
        <v>0</v>
      </c>
      <c r="AJ644">
        <f t="shared" si="405"/>
        <v>0</v>
      </c>
      <c r="AK644">
        <v>60269.89</v>
      </c>
      <c r="AL644">
        <v>60269.89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70</v>
      </c>
      <c r="AU644">
        <v>10</v>
      </c>
      <c r="AV644">
        <v>1</v>
      </c>
      <c r="AW644">
        <v>1</v>
      </c>
      <c r="AZ644">
        <v>1</v>
      </c>
      <c r="BA644">
        <v>1</v>
      </c>
      <c r="BB644">
        <v>1</v>
      </c>
      <c r="BC644">
        <v>1</v>
      </c>
      <c r="BD644" t="s">
        <v>0</v>
      </c>
      <c r="BE644" t="s">
        <v>0</v>
      </c>
      <c r="BF644" t="s">
        <v>0</v>
      </c>
      <c r="BG644" t="s">
        <v>0</v>
      </c>
      <c r="BH644">
        <v>3</v>
      </c>
      <c r="BI644">
        <v>4</v>
      </c>
      <c r="BJ644" t="s">
        <v>292</v>
      </c>
      <c r="BM644">
        <v>0</v>
      </c>
      <c r="BN644">
        <v>0</v>
      </c>
      <c r="BO644" t="s">
        <v>0</v>
      </c>
      <c r="BP644">
        <v>0</v>
      </c>
      <c r="BQ644">
        <v>1</v>
      </c>
      <c r="BR644">
        <v>0</v>
      </c>
      <c r="BS644">
        <v>1</v>
      </c>
      <c r="BT644">
        <v>1</v>
      </c>
      <c r="BU644">
        <v>1</v>
      </c>
      <c r="BV644">
        <v>1</v>
      </c>
      <c r="BW644">
        <v>1</v>
      </c>
      <c r="BX644">
        <v>1</v>
      </c>
      <c r="BY644" t="s">
        <v>0</v>
      </c>
      <c r="BZ644">
        <v>70</v>
      </c>
      <c r="CA644">
        <v>10</v>
      </c>
      <c r="CF644">
        <v>0</v>
      </c>
      <c r="CG644">
        <v>0</v>
      </c>
      <c r="CM644">
        <v>0</v>
      </c>
      <c r="CN644" t="s">
        <v>0</v>
      </c>
      <c r="CO644">
        <v>0</v>
      </c>
      <c r="CP644">
        <f t="shared" si="406"/>
        <v>248.31</v>
      </c>
      <c r="CQ644">
        <f t="shared" si="407"/>
        <v>60269.89</v>
      </c>
      <c r="CR644">
        <f t="shared" si="408"/>
        <v>0</v>
      </c>
      <c r="CS644">
        <f t="shared" si="409"/>
        <v>0</v>
      </c>
      <c r="CT644">
        <f t="shared" si="410"/>
        <v>0</v>
      </c>
      <c r="CU644">
        <f t="shared" si="411"/>
        <v>0</v>
      </c>
      <c r="CV644">
        <f t="shared" si="412"/>
        <v>0</v>
      </c>
      <c r="CW644">
        <f t="shared" si="413"/>
        <v>0</v>
      </c>
      <c r="CX644">
        <f t="shared" si="414"/>
        <v>0</v>
      </c>
      <c r="CY644">
        <f t="shared" si="415"/>
        <v>0</v>
      </c>
      <c r="CZ644">
        <f t="shared" si="416"/>
        <v>0</v>
      </c>
      <c r="DC644" t="s">
        <v>0</v>
      </c>
      <c r="DD644" t="s">
        <v>0</v>
      </c>
      <c r="DE644" t="s">
        <v>0</v>
      </c>
      <c r="DF644" t="s">
        <v>0</v>
      </c>
      <c r="DG644" t="s">
        <v>0</v>
      </c>
      <c r="DH644" t="s">
        <v>0</v>
      </c>
      <c r="DI644" t="s">
        <v>0</v>
      </c>
      <c r="DJ644" t="s">
        <v>0</v>
      </c>
      <c r="DK644" t="s">
        <v>0</v>
      </c>
      <c r="DL644" t="s">
        <v>0</v>
      </c>
      <c r="DM644" t="s">
        <v>0</v>
      </c>
      <c r="DN644">
        <v>0</v>
      </c>
      <c r="DO644">
        <v>0</v>
      </c>
      <c r="DP644">
        <v>1</v>
      </c>
      <c r="DQ644">
        <v>1</v>
      </c>
      <c r="DU644">
        <v>1003</v>
      </c>
      <c r="DV644" t="s">
        <v>70</v>
      </c>
      <c r="DW644" t="s">
        <v>70</v>
      </c>
      <c r="DX644">
        <v>1000</v>
      </c>
      <c r="EE644">
        <v>30895129</v>
      </c>
      <c r="EF644">
        <v>1</v>
      </c>
      <c r="EG644" t="s">
        <v>18</v>
      </c>
      <c r="EH644">
        <v>0</v>
      </c>
      <c r="EI644" t="s">
        <v>0</v>
      </c>
      <c r="EJ644">
        <v>4</v>
      </c>
      <c r="EK644">
        <v>0</v>
      </c>
      <c r="EL644" t="s">
        <v>19</v>
      </c>
      <c r="EM644" t="s">
        <v>20</v>
      </c>
      <c r="EO644" t="s">
        <v>0</v>
      </c>
      <c r="EQ644">
        <v>0</v>
      </c>
      <c r="ER644">
        <v>60269.89</v>
      </c>
      <c r="ES644">
        <v>60269.89</v>
      </c>
      <c r="ET644">
        <v>0</v>
      </c>
      <c r="EU644">
        <v>0</v>
      </c>
      <c r="EV644">
        <v>0</v>
      </c>
      <c r="EW644">
        <v>0</v>
      </c>
      <c r="EX644">
        <v>0</v>
      </c>
      <c r="FQ644">
        <v>0</v>
      </c>
      <c r="FR644">
        <f t="shared" si="417"/>
        <v>0</v>
      </c>
      <c r="FS644">
        <v>0</v>
      </c>
      <c r="FX644">
        <v>70</v>
      </c>
      <c r="FY644">
        <v>10</v>
      </c>
      <c r="GA644" t="s">
        <v>0</v>
      </c>
      <c r="GD644">
        <v>0</v>
      </c>
      <c r="GF644">
        <v>1966491872</v>
      </c>
      <c r="GG644">
        <v>2</v>
      </c>
      <c r="GH644">
        <v>1</v>
      </c>
      <c r="GI644">
        <v>-2</v>
      </c>
      <c r="GJ644">
        <v>0</v>
      </c>
      <c r="GK644">
        <f>ROUND(R644*(R12)/100,2)</f>
        <v>0</v>
      </c>
      <c r="GL644">
        <f t="shared" si="418"/>
        <v>0</v>
      </c>
      <c r="GM644">
        <f t="shared" si="419"/>
        <v>248.31</v>
      </c>
      <c r="GN644">
        <f t="shared" si="420"/>
        <v>0</v>
      </c>
      <c r="GO644">
        <f t="shared" si="421"/>
        <v>0</v>
      </c>
      <c r="GP644">
        <f t="shared" si="422"/>
        <v>248.31</v>
      </c>
      <c r="GT644">
        <v>0</v>
      </c>
      <c r="GU644">
        <v>1</v>
      </c>
      <c r="GV644">
        <v>0</v>
      </c>
      <c r="GW644">
        <v>0</v>
      </c>
      <c r="GX644">
        <f t="shared" si="423"/>
        <v>0</v>
      </c>
    </row>
    <row r="645" spans="1:206" x14ac:dyDescent="0.2">
      <c r="A645">
        <v>17</v>
      </c>
      <c r="B645">
        <v>1</v>
      </c>
      <c r="C645">
        <f>ROW(SmtRes!A441)</f>
        <v>441</v>
      </c>
      <c r="D645">
        <f>ROW(EtalonRes!A437)</f>
        <v>437</v>
      </c>
      <c r="E645" t="s">
        <v>98</v>
      </c>
      <c r="F645" t="s">
        <v>293</v>
      </c>
      <c r="G645" t="s">
        <v>294</v>
      </c>
      <c r="H645" t="s">
        <v>79</v>
      </c>
      <c r="I645">
        <f>ROUND(1/100,9)</f>
        <v>0.01</v>
      </c>
      <c r="J645">
        <v>0</v>
      </c>
      <c r="O645">
        <f t="shared" si="386"/>
        <v>196.43</v>
      </c>
      <c r="P645">
        <f t="shared" si="387"/>
        <v>0</v>
      </c>
      <c r="Q645">
        <f t="shared" si="388"/>
        <v>2.0299999999999998</v>
      </c>
      <c r="R645">
        <f t="shared" si="389"/>
        <v>0.2</v>
      </c>
      <c r="S645">
        <f t="shared" si="390"/>
        <v>194.4</v>
      </c>
      <c r="T645">
        <f t="shared" si="391"/>
        <v>0</v>
      </c>
      <c r="U645">
        <f t="shared" si="392"/>
        <v>0.88319999999999999</v>
      </c>
      <c r="V645">
        <f t="shared" si="393"/>
        <v>0</v>
      </c>
      <c r="W645">
        <f t="shared" si="394"/>
        <v>0</v>
      </c>
      <c r="X645">
        <f t="shared" si="395"/>
        <v>136.08000000000001</v>
      </c>
      <c r="Y645">
        <f t="shared" si="396"/>
        <v>19.440000000000001</v>
      </c>
      <c r="AA645">
        <v>31140108</v>
      </c>
      <c r="AB645">
        <f t="shared" si="397"/>
        <v>19643.259999999998</v>
      </c>
      <c r="AC645">
        <f t="shared" si="398"/>
        <v>0</v>
      </c>
      <c r="AD645">
        <f t="shared" si="399"/>
        <v>203.14</v>
      </c>
      <c r="AE645">
        <f t="shared" si="400"/>
        <v>20.420000000000002</v>
      </c>
      <c r="AF645">
        <f t="shared" si="401"/>
        <v>19440.12</v>
      </c>
      <c r="AG645">
        <f t="shared" si="402"/>
        <v>0</v>
      </c>
      <c r="AH645">
        <f t="shared" si="403"/>
        <v>88.32</v>
      </c>
      <c r="AI645">
        <f t="shared" si="404"/>
        <v>0</v>
      </c>
      <c r="AJ645">
        <f t="shared" si="405"/>
        <v>0</v>
      </c>
      <c r="AK645">
        <v>19643.259999999998</v>
      </c>
      <c r="AL645">
        <v>0</v>
      </c>
      <c r="AM645">
        <v>203.14</v>
      </c>
      <c r="AN645">
        <v>20.420000000000002</v>
      </c>
      <c r="AO645">
        <v>19440.12</v>
      </c>
      <c r="AP645">
        <v>0</v>
      </c>
      <c r="AQ645">
        <v>88.32</v>
      </c>
      <c r="AR645">
        <v>0</v>
      </c>
      <c r="AS645">
        <v>0</v>
      </c>
      <c r="AT645">
        <v>70</v>
      </c>
      <c r="AU645">
        <v>10</v>
      </c>
      <c r="AV645">
        <v>1</v>
      </c>
      <c r="AW645">
        <v>1</v>
      </c>
      <c r="AZ645">
        <v>1</v>
      </c>
      <c r="BA645">
        <v>1</v>
      </c>
      <c r="BB645">
        <v>1</v>
      </c>
      <c r="BC645">
        <v>1</v>
      </c>
      <c r="BD645" t="s">
        <v>0</v>
      </c>
      <c r="BE645" t="s">
        <v>0</v>
      </c>
      <c r="BF645" t="s">
        <v>0</v>
      </c>
      <c r="BG645" t="s">
        <v>0</v>
      </c>
      <c r="BH645">
        <v>0</v>
      </c>
      <c r="BI645">
        <v>4</v>
      </c>
      <c r="BJ645" t="s">
        <v>295</v>
      </c>
      <c r="BM645">
        <v>0</v>
      </c>
      <c r="BN645">
        <v>0</v>
      </c>
      <c r="BO645" t="s">
        <v>0</v>
      </c>
      <c r="BP645">
        <v>0</v>
      </c>
      <c r="BQ645">
        <v>1</v>
      </c>
      <c r="BR645">
        <v>0</v>
      </c>
      <c r="BS645">
        <v>1</v>
      </c>
      <c r="BT645">
        <v>1</v>
      </c>
      <c r="BU645">
        <v>1</v>
      </c>
      <c r="BV645">
        <v>1</v>
      </c>
      <c r="BW645">
        <v>1</v>
      </c>
      <c r="BX645">
        <v>1</v>
      </c>
      <c r="BY645" t="s">
        <v>0</v>
      </c>
      <c r="BZ645">
        <v>70</v>
      </c>
      <c r="CA645">
        <v>10</v>
      </c>
      <c r="CF645">
        <v>0</v>
      </c>
      <c r="CG645">
        <v>0</v>
      </c>
      <c r="CM645">
        <v>0</v>
      </c>
      <c r="CN645" t="s">
        <v>0</v>
      </c>
      <c r="CO645">
        <v>0</v>
      </c>
      <c r="CP645">
        <f t="shared" si="406"/>
        <v>196.43</v>
      </c>
      <c r="CQ645">
        <f t="shared" si="407"/>
        <v>0</v>
      </c>
      <c r="CR645">
        <f t="shared" si="408"/>
        <v>203.14</v>
      </c>
      <c r="CS645">
        <f t="shared" si="409"/>
        <v>20.420000000000002</v>
      </c>
      <c r="CT645">
        <f t="shared" si="410"/>
        <v>19440.12</v>
      </c>
      <c r="CU645">
        <f t="shared" si="411"/>
        <v>0</v>
      </c>
      <c r="CV645">
        <f t="shared" si="412"/>
        <v>88.32</v>
      </c>
      <c r="CW645">
        <f t="shared" si="413"/>
        <v>0</v>
      </c>
      <c r="CX645">
        <f t="shared" si="414"/>
        <v>0</v>
      </c>
      <c r="CY645">
        <f t="shared" si="415"/>
        <v>136.08000000000001</v>
      </c>
      <c r="CZ645">
        <f t="shared" si="416"/>
        <v>19.440000000000001</v>
      </c>
      <c r="DC645" t="s">
        <v>0</v>
      </c>
      <c r="DD645" t="s">
        <v>0</v>
      </c>
      <c r="DE645" t="s">
        <v>0</v>
      </c>
      <c r="DF645" t="s">
        <v>0</v>
      </c>
      <c r="DG645" t="s">
        <v>0</v>
      </c>
      <c r="DH645" t="s">
        <v>0</v>
      </c>
      <c r="DI645" t="s">
        <v>0</v>
      </c>
      <c r="DJ645" t="s">
        <v>0</v>
      </c>
      <c r="DK645" t="s">
        <v>0</v>
      </c>
      <c r="DL645" t="s">
        <v>0</v>
      </c>
      <c r="DM645" t="s">
        <v>0</v>
      </c>
      <c r="DN645">
        <v>0</v>
      </c>
      <c r="DO645">
        <v>0</v>
      </c>
      <c r="DP645">
        <v>1</v>
      </c>
      <c r="DQ645">
        <v>1</v>
      </c>
      <c r="DU645">
        <v>1010</v>
      </c>
      <c r="DV645" t="s">
        <v>79</v>
      </c>
      <c r="DW645" t="s">
        <v>79</v>
      </c>
      <c r="DX645">
        <v>100</v>
      </c>
      <c r="EE645">
        <v>30895129</v>
      </c>
      <c r="EF645">
        <v>1</v>
      </c>
      <c r="EG645" t="s">
        <v>18</v>
      </c>
      <c r="EH645">
        <v>0</v>
      </c>
      <c r="EI645" t="s">
        <v>0</v>
      </c>
      <c r="EJ645">
        <v>4</v>
      </c>
      <c r="EK645">
        <v>0</v>
      </c>
      <c r="EL645" t="s">
        <v>19</v>
      </c>
      <c r="EM645" t="s">
        <v>20</v>
      </c>
      <c r="EO645" t="s">
        <v>0</v>
      </c>
      <c r="EQ645">
        <v>0</v>
      </c>
      <c r="ER645">
        <v>19643.259999999998</v>
      </c>
      <c r="ES645">
        <v>0</v>
      </c>
      <c r="ET645">
        <v>203.14</v>
      </c>
      <c r="EU645">
        <v>20.420000000000002</v>
      </c>
      <c r="EV645">
        <v>19440.12</v>
      </c>
      <c r="EW645">
        <v>88.32</v>
      </c>
      <c r="EX645">
        <v>0</v>
      </c>
      <c r="EY645">
        <v>0</v>
      </c>
      <c r="FQ645">
        <v>0</v>
      </c>
      <c r="FR645">
        <f t="shared" si="417"/>
        <v>0</v>
      </c>
      <c r="FS645">
        <v>0</v>
      </c>
      <c r="FX645">
        <v>70</v>
      </c>
      <c r="FY645">
        <v>10</v>
      </c>
      <c r="GA645" t="s">
        <v>0</v>
      </c>
      <c r="GD645">
        <v>0</v>
      </c>
      <c r="GF645">
        <v>-592200912</v>
      </c>
      <c r="GG645">
        <v>2</v>
      </c>
      <c r="GH645">
        <v>1</v>
      </c>
      <c r="GI645">
        <v>-2</v>
      </c>
      <c r="GJ645">
        <v>0</v>
      </c>
      <c r="GK645">
        <f>ROUND(R645*(R12)/100,2)</f>
        <v>0.22</v>
      </c>
      <c r="GL645">
        <f t="shared" si="418"/>
        <v>0</v>
      </c>
      <c r="GM645">
        <f t="shared" si="419"/>
        <v>352.17</v>
      </c>
      <c r="GN645">
        <f t="shared" si="420"/>
        <v>0</v>
      </c>
      <c r="GO645">
        <f t="shared" si="421"/>
        <v>0</v>
      </c>
      <c r="GP645">
        <f t="shared" si="422"/>
        <v>352.17</v>
      </c>
      <c r="GT645">
        <v>0</v>
      </c>
      <c r="GU645">
        <v>1</v>
      </c>
      <c r="GV645">
        <v>0</v>
      </c>
      <c r="GW645">
        <v>0</v>
      </c>
      <c r="GX645">
        <f t="shared" si="423"/>
        <v>0</v>
      </c>
    </row>
    <row r="646" spans="1:206" x14ac:dyDescent="0.2">
      <c r="A646">
        <v>18</v>
      </c>
      <c r="B646">
        <v>1</v>
      </c>
      <c r="C646">
        <v>441</v>
      </c>
      <c r="E646" t="s">
        <v>335</v>
      </c>
      <c r="F646" t="s">
        <v>82</v>
      </c>
      <c r="G646" t="s">
        <v>297</v>
      </c>
      <c r="H646" t="s">
        <v>84</v>
      </c>
      <c r="I646">
        <f>I645*J646</f>
        <v>1</v>
      </c>
      <c r="J646">
        <v>100</v>
      </c>
      <c r="O646">
        <f t="shared" si="386"/>
        <v>360.81</v>
      </c>
      <c r="P646">
        <f t="shared" si="387"/>
        <v>360.81</v>
      </c>
      <c r="Q646">
        <f t="shared" si="388"/>
        <v>0</v>
      </c>
      <c r="R646">
        <f t="shared" si="389"/>
        <v>0</v>
      </c>
      <c r="S646">
        <f t="shared" si="390"/>
        <v>0</v>
      </c>
      <c r="T646">
        <f t="shared" si="391"/>
        <v>0</v>
      </c>
      <c r="U646">
        <f t="shared" si="392"/>
        <v>0</v>
      </c>
      <c r="V646">
        <f t="shared" si="393"/>
        <v>0</v>
      </c>
      <c r="W646">
        <f t="shared" si="394"/>
        <v>0</v>
      </c>
      <c r="X646">
        <f t="shared" si="395"/>
        <v>0</v>
      </c>
      <c r="Y646">
        <f t="shared" si="396"/>
        <v>0</v>
      </c>
      <c r="AA646">
        <v>31140108</v>
      </c>
      <c r="AB646">
        <f t="shared" si="397"/>
        <v>360.81</v>
      </c>
      <c r="AC646">
        <f t="shared" si="398"/>
        <v>360.81</v>
      </c>
      <c r="AD646">
        <f t="shared" si="399"/>
        <v>0</v>
      </c>
      <c r="AE646">
        <f t="shared" si="400"/>
        <v>0</v>
      </c>
      <c r="AF646">
        <f t="shared" si="401"/>
        <v>0</v>
      </c>
      <c r="AG646">
        <f t="shared" si="402"/>
        <v>0</v>
      </c>
      <c r="AH646">
        <f t="shared" si="403"/>
        <v>0</v>
      </c>
      <c r="AI646">
        <f t="shared" si="404"/>
        <v>0</v>
      </c>
      <c r="AJ646">
        <f t="shared" si="405"/>
        <v>0</v>
      </c>
      <c r="AK646">
        <v>360.81</v>
      </c>
      <c r="AL646">
        <v>360.81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70</v>
      </c>
      <c r="AU646">
        <v>10</v>
      </c>
      <c r="AV646">
        <v>1</v>
      </c>
      <c r="AW646">
        <v>1</v>
      </c>
      <c r="AZ646">
        <v>1</v>
      </c>
      <c r="BA646">
        <v>1</v>
      </c>
      <c r="BB646">
        <v>1</v>
      </c>
      <c r="BC646">
        <v>1</v>
      </c>
      <c r="BD646" t="s">
        <v>0</v>
      </c>
      <c r="BE646" t="s">
        <v>0</v>
      </c>
      <c r="BF646" t="s">
        <v>0</v>
      </c>
      <c r="BG646" t="s">
        <v>0</v>
      </c>
      <c r="BH646">
        <v>3</v>
      </c>
      <c r="BI646">
        <v>4</v>
      </c>
      <c r="BJ646" t="s">
        <v>0</v>
      </c>
      <c r="BM646">
        <v>0</v>
      </c>
      <c r="BN646">
        <v>0</v>
      </c>
      <c r="BO646" t="s">
        <v>0</v>
      </c>
      <c r="BP646">
        <v>0</v>
      </c>
      <c r="BQ646">
        <v>1</v>
      </c>
      <c r="BR646">
        <v>0</v>
      </c>
      <c r="BS646">
        <v>1</v>
      </c>
      <c r="BT646">
        <v>1</v>
      </c>
      <c r="BU646">
        <v>1</v>
      </c>
      <c r="BV646">
        <v>1</v>
      </c>
      <c r="BW646">
        <v>1</v>
      </c>
      <c r="BX646">
        <v>1</v>
      </c>
      <c r="BY646" t="s">
        <v>0</v>
      </c>
      <c r="BZ646">
        <v>70</v>
      </c>
      <c r="CA646">
        <v>10</v>
      </c>
      <c r="CF646">
        <v>0</v>
      </c>
      <c r="CG646">
        <v>0</v>
      </c>
      <c r="CM646">
        <v>0</v>
      </c>
      <c r="CN646" t="s">
        <v>0</v>
      </c>
      <c r="CO646">
        <v>0</v>
      </c>
      <c r="CP646">
        <f t="shared" si="406"/>
        <v>360.81</v>
      </c>
      <c r="CQ646">
        <f t="shared" si="407"/>
        <v>360.81</v>
      </c>
      <c r="CR646">
        <f t="shared" si="408"/>
        <v>0</v>
      </c>
      <c r="CS646">
        <f t="shared" si="409"/>
        <v>0</v>
      </c>
      <c r="CT646">
        <f t="shared" si="410"/>
        <v>0</v>
      </c>
      <c r="CU646">
        <f t="shared" si="411"/>
        <v>0</v>
      </c>
      <c r="CV646">
        <f t="shared" si="412"/>
        <v>0</v>
      </c>
      <c r="CW646">
        <f t="shared" si="413"/>
        <v>0</v>
      </c>
      <c r="CX646">
        <f t="shared" si="414"/>
        <v>0</v>
      </c>
      <c r="CY646">
        <f t="shared" si="415"/>
        <v>0</v>
      </c>
      <c r="CZ646">
        <f t="shared" si="416"/>
        <v>0</v>
      </c>
      <c r="DC646" t="s">
        <v>0</v>
      </c>
      <c r="DD646" t="s">
        <v>0</v>
      </c>
      <c r="DE646" t="s">
        <v>0</v>
      </c>
      <c r="DF646" t="s">
        <v>0</v>
      </c>
      <c r="DG646" t="s">
        <v>0</v>
      </c>
      <c r="DH646" t="s">
        <v>0</v>
      </c>
      <c r="DI646" t="s">
        <v>0</v>
      </c>
      <c r="DJ646" t="s">
        <v>0</v>
      </c>
      <c r="DK646" t="s">
        <v>0</v>
      </c>
      <c r="DL646" t="s">
        <v>0</v>
      </c>
      <c r="DM646" t="s">
        <v>0</v>
      </c>
      <c r="DN646">
        <v>0</v>
      </c>
      <c r="DO646">
        <v>0</v>
      </c>
      <c r="DP646">
        <v>1</v>
      </c>
      <c r="DQ646">
        <v>1</v>
      </c>
      <c r="DU646">
        <v>1010</v>
      </c>
      <c r="DV646" t="s">
        <v>84</v>
      </c>
      <c r="DW646" t="s">
        <v>84</v>
      </c>
      <c r="DX646">
        <v>1</v>
      </c>
      <c r="EE646">
        <v>30895129</v>
      </c>
      <c r="EF646">
        <v>1</v>
      </c>
      <c r="EG646" t="s">
        <v>18</v>
      </c>
      <c r="EH646">
        <v>0</v>
      </c>
      <c r="EI646" t="s">
        <v>0</v>
      </c>
      <c r="EJ646">
        <v>4</v>
      </c>
      <c r="EK646">
        <v>0</v>
      </c>
      <c r="EL646" t="s">
        <v>19</v>
      </c>
      <c r="EM646" t="s">
        <v>20</v>
      </c>
      <c r="EO646" t="s">
        <v>0</v>
      </c>
      <c r="EQ646">
        <v>0</v>
      </c>
      <c r="ER646">
        <v>360.81</v>
      </c>
      <c r="ES646">
        <v>360.81</v>
      </c>
      <c r="ET646">
        <v>0</v>
      </c>
      <c r="EU646">
        <v>0</v>
      </c>
      <c r="EV646">
        <v>0</v>
      </c>
      <c r="EW646">
        <v>0</v>
      </c>
      <c r="EX646">
        <v>0</v>
      </c>
      <c r="EZ646">
        <v>5</v>
      </c>
      <c r="FC646">
        <v>1</v>
      </c>
      <c r="FD646">
        <v>18</v>
      </c>
      <c r="FF646">
        <v>425.76</v>
      </c>
      <c r="FQ646">
        <v>0</v>
      </c>
      <c r="FR646">
        <f t="shared" si="417"/>
        <v>0</v>
      </c>
      <c r="FS646">
        <v>0</v>
      </c>
      <c r="FX646">
        <v>70</v>
      </c>
      <c r="FY646">
        <v>10</v>
      </c>
      <c r="GA646" t="s">
        <v>298</v>
      </c>
      <c r="GD646">
        <v>0</v>
      </c>
      <c r="GF646">
        <v>290408143</v>
      </c>
      <c r="GG646">
        <v>2</v>
      </c>
      <c r="GH646">
        <v>3</v>
      </c>
      <c r="GI646">
        <v>-2</v>
      </c>
      <c r="GJ646">
        <v>0</v>
      </c>
      <c r="GK646">
        <f>ROUND(R646*(R12)/100,2)</f>
        <v>0</v>
      </c>
      <c r="GL646">
        <f t="shared" si="418"/>
        <v>0</v>
      </c>
      <c r="GM646">
        <f t="shared" si="419"/>
        <v>360.81</v>
      </c>
      <c r="GN646">
        <f t="shared" si="420"/>
        <v>0</v>
      </c>
      <c r="GO646">
        <f t="shared" si="421"/>
        <v>0</v>
      </c>
      <c r="GP646">
        <f t="shared" si="422"/>
        <v>360.81</v>
      </c>
      <c r="GT646">
        <v>0</v>
      </c>
      <c r="GU646">
        <v>1</v>
      </c>
      <c r="GV646">
        <v>0</v>
      </c>
      <c r="GW646">
        <v>0</v>
      </c>
      <c r="GX646">
        <f t="shared" si="423"/>
        <v>0</v>
      </c>
    </row>
    <row r="648" spans="1:206" x14ac:dyDescent="0.2">
      <c r="A648" s="2">
        <v>51</v>
      </c>
      <c r="B648" s="2">
        <f>B624</f>
        <v>1</v>
      </c>
      <c r="C648" s="2">
        <f>A624</f>
        <v>5</v>
      </c>
      <c r="D648" s="2">
        <f>ROW(A624)</f>
        <v>624</v>
      </c>
      <c r="E648" s="2"/>
      <c r="F648" s="2" t="str">
        <f>IF(F624&lt;&gt;"",F624,"")</f>
        <v>Новый подраздел</v>
      </c>
      <c r="G648" s="2" t="str">
        <f>IF(G624&lt;&gt;"",G624,"")</f>
        <v>Ремонтные работы</v>
      </c>
      <c r="H648" s="2"/>
      <c r="I648" s="2"/>
      <c r="J648" s="2"/>
      <c r="K648" s="2"/>
      <c r="L648" s="2"/>
      <c r="M648" s="2"/>
      <c r="N648" s="2"/>
      <c r="O648" s="2">
        <f t="shared" ref="O648:T648" si="424">ROUND(AB648,2)</f>
        <v>12070.56</v>
      </c>
      <c r="P648" s="2">
        <f t="shared" si="424"/>
        <v>7918.4</v>
      </c>
      <c r="Q648" s="2">
        <f t="shared" si="424"/>
        <v>34.11</v>
      </c>
      <c r="R648" s="2">
        <f t="shared" si="424"/>
        <v>10.8</v>
      </c>
      <c r="S648" s="2">
        <f t="shared" si="424"/>
        <v>4118.05</v>
      </c>
      <c r="T648" s="2">
        <f t="shared" si="424"/>
        <v>0</v>
      </c>
      <c r="U648" s="2">
        <f>AH648</f>
        <v>20.989789999999999</v>
      </c>
      <c r="V648" s="2">
        <f>AI648</f>
        <v>0</v>
      </c>
      <c r="W648" s="2">
        <f>ROUND(AJ648,2)</f>
        <v>0</v>
      </c>
      <c r="X648" s="2">
        <f>ROUND(AK648,2)</f>
        <v>2882.63</v>
      </c>
      <c r="Y648" s="2">
        <f>ROUND(AL648,2)</f>
        <v>411.81</v>
      </c>
      <c r="Z648" s="2"/>
      <c r="AA648" s="2"/>
      <c r="AB648" s="2">
        <f>ROUND(SUMIF(AA628:AA646,"=31140108",O628:O646),2)</f>
        <v>12070.56</v>
      </c>
      <c r="AC648" s="2">
        <f>ROUND(SUMIF(AA628:AA646,"=31140108",P628:P646),2)</f>
        <v>7918.4</v>
      </c>
      <c r="AD648" s="2">
        <f>ROUND(SUMIF(AA628:AA646,"=31140108",Q628:Q646),2)</f>
        <v>34.11</v>
      </c>
      <c r="AE648" s="2">
        <f>ROUND(SUMIF(AA628:AA646,"=31140108",R628:R646),2)</f>
        <v>10.8</v>
      </c>
      <c r="AF648" s="2">
        <f>ROUND(SUMIF(AA628:AA646,"=31140108",S628:S646),2)</f>
        <v>4118.05</v>
      </c>
      <c r="AG648" s="2">
        <f>ROUND(SUMIF(AA628:AA646,"=31140108",T628:T646),2)</f>
        <v>0</v>
      </c>
      <c r="AH648" s="2">
        <f>SUMIF(AA628:AA646,"=31140108",U628:U646)</f>
        <v>20.989789999999999</v>
      </c>
      <c r="AI648" s="2">
        <f>SUMIF(AA628:AA646,"=31140108",V628:V646)</f>
        <v>0</v>
      </c>
      <c r="AJ648" s="2">
        <f>ROUND(SUMIF(AA628:AA646,"=31140108",W628:W646),2)</f>
        <v>0</v>
      </c>
      <c r="AK648" s="2">
        <f>ROUND(SUMIF(AA628:AA646,"=31140108",X628:X646),2)</f>
        <v>2882.63</v>
      </c>
      <c r="AL648" s="2">
        <f>ROUND(SUMIF(AA628:AA646,"=31140108",Y628:Y646),2)</f>
        <v>411.81</v>
      </c>
      <c r="AM648" s="2"/>
      <c r="AN648" s="2"/>
      <c r="AO648" s="2">
        <f t="shared" ref="AO648:AZ648" si="425">ROUND(BB648,2)</f>
        <v>0</v>
      </c>
      <c r="AP648" s="2">
        <f t="shared" si="425"/>
        <v>0</v>
      </c>
      <c r="AQ648" s="2">
        <f t="shared" si="425"/>
        <v>0</v>
      </c>
      <c r="AR648" s="2">
        <f t="shared" si="425"/>
        <v>15376.66</v>
      </c>
      <c r="AS648" s="2">
        <f t="shared" si="425"/>
        <v>0</v>
      </c>
      <c r="AT648" s="2">
        <f t="shared" si="425"/>
        <v>0</v>
      </c>
      <c r="AU648" s="2">
        <f t="shared" si="425"/>
        <v>15376.66</v>
      </c>
      <c r="AV648" s="2">
        <f t="shared" si="425"/>
        <v>7918.4</v>
      </c>
      <c r="AW648" s="2">
        <f t="shared" si="425"/>
        <v>7918.4</v>
      </c>
      <c r="AX648" s="2">
        <f t="shared" si="425"/>
        <v>0</v>
      </c>
      <c r="AY648" s="2">
        <f t="shared" si="425"/>
        <v>7918.4</v>
      </c>
      <c r="AZ648" s="2">
        <f t="shared" si="425"/>
        <v>0</v>
      </c>
      <c r="BA648" s="2"/>
      <c r="BB648" s="2">
        <f>ROUND(SUMIF(AA628:AA646,"=31140108",FQ628:FQ646),2)</f>
        <v>0</v>
      </c>
      <c r="BC648" s="2">
        <f>ROUND(SUMIF(AA628:AA646,"=31140108",FR628:FR646),2)</f>
        <v>0</v>
      </c>
      <c r="BD648" s="2">
        <f>ROUND(SUMIF(AA628:AA646,"=31140108",GL628:GL646),2)</f>
        <v>0</v>
      </c>
      <c r="BE648" s="2">
        <f>ROUND(SUMIF(AA628:AA646,"=31140108",GM628:GM646),2)</f>
        <v>15376.66</v>
      </c>
      <c r="BF648" s="2">
        <f>ROUND(SUMIF(AA628:AA646,"=31140108",GN628:GN646),2)</f>
        <v>0</v>
      </c>
      <c r="BG648" s="2">
        <f>ROUND(SUMIF(AA628:AA646,"=31140108",GO628:GO646),2)</f>
        <v>0</v>
      </c>
      <c r="BH648" s="2">
        <f>ROUND(SUMIF(AA628:AA646,"=31140108",GP628:GP646),2)</f>
        <v>15376.66</v>
      </c>
      <c r="BI648" s="2">
        <f>AC648-BB648</f>
        <v>7918.4</v>
      </c>
      <c r="BJ648" s="2">
        <f>AC648-BC648</f>
        <v>7918.4</v>
      </c>
      <c r="BK648" s="2">
        <f>BB648-BD648</f>
        <v>0</v>
      </c>
      <c r="BL648" s="2">
        <f>AC648-BB648-BC648+BD648</f>
        <v>7918.4</v>
      </c>
      <c r="BM648" s="2">
        <f>BC648-BD648</f>
        <v>0</v>
      </c>
      <c r="BN648" s="2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>
        <v>0</v>
      </c>
    </row>
    <row r="650" spans="1:206" x14ac:dyDescent="0.2">
      <c r="A650" s="4">
        <v>50</v>
      </c>
      <c r="B650" s="4">
        <v>0</v>
      </c>
      <c r="C650" s="4">
        <v>0</v>
      </c>
      <c r="D650" s="4">
        <v>1</v>
      </c>
      <c r="E650" s="4">
        <v>201</v>
      </c>
      <c r="F650" s="4">
        <f>ROUND(Source!O648,O650)</f>
        <v>12070.56</v>
      </c>
      <c r="G650" s="4" t="s">
        <v>107</v>
      </c>
      <c r="H650" s="4" t="s">
        <v>108</v>
      </c>
      <c r="I650" s="4"/>
      <c r="J650" s="4"/>
      <c r="K650" s="4">
        <v>201</v>
      </c>
      <c r="L650" s="4">
        <v>1</v>
      </c>
      <c r="M650" s="4">
        <v>3</v>
      </c>
      <c r="N650" s="4" t="s">
        <v>0</v>
      </c>
      <c r="O650" s="4">
        <v>2</v>
      </c>
      <c r="P650" s="4"/>
    </row>
    <row r="651" spans="1:206" x14ac:dyDescent="0.2">
      <c r="A651" s="4">
        <v>50</v>
      </c>
      <c r="B651" s="4">
        <v>0</v>
      </c>
      <c r="C651" s="4">
        <v>0</v>
      </c>
      <c r="D651" s="4">
        <v>1</v>
      </c>
      <c r="E651" s="4">
        <v>202</v>
      </c>
      <c r="F651" s="4">
        <f>ROUND(Source!P648,O651)</f>
        <v>7918.4</v>
      </c>
      <c r="G651" s="4" t="s">
        <v>109</v>
      </c>
      <c r="H651" s="4" t="s">
        <v>110</v>
      </c>
      <c r="I651" s="4"/>
      <c r="J651" s="4"/>
      <c r="K651" s="4">
        <v>202</v>
      </c>
      <c r="L651" s="4">
        <v>2</v>
      </c>
      <c r="M651" s="4">
        <v>3</v>
      </c>
      <c r="N651" s="4" t="s">
        <v>0</v>
      </c>
      <c r="O651" s="4">
        <v>2</v>
      </c>
      <c r="P651" s="4"/>
    </row>
    <row r="652" spans="1:206" x14ac:dyDescent="0.2">
      <c r="A652" s="4">
        <v>50</v>
      </c>
      <c r="B652" s="4">
        <v>0</v>
      </c>
      <c r="C652" s="4">
        <v>0</v>
      </c>
      <c r="D652" s="4">
        <v>1</v>
      </c>
      <c r="E652" s="4">
        <v>222</v>
      </c>
      <c r="F652" s="4">
        <f>ROUND(Source!AO648,O652)</f>
        <v>0</v>
      </c>
      <c r="G652" s="4" t="s">
        <v>111</v>
      </c>
      <c r="H652" s="4" t="s">
        <v>112</v>
      </c>
      <c r="I652" s="4"/>
      <c r="J652" s="4"/>
      <c r="K652" s="4">
        <v>222</v>
      </c>
      <c r="L652" s="4">
        <v>3</v>
      </c>
      <c r="M652" s="4">
        <v>3</v>
      </c>
      <c r="N652" s="4" t="s">
        <v>0</v>
      </c>
      <c r="O652" s="4">
        <v>2</v>
      </c>
      <c r="P652" s="4"/>
    </row>
    <row r="653" spans="1:206" x14ac:dyDescent="0.2">
      <c r="A653" s="4">
        <v>50</v>
      </c>
      <c r="B653" s="4">
        <v>0</v>
      </c>
      <c r="C653" s="4">
        <v>0</v>
      </c>
      <c r="D653" s="4">
        <v>1</v>
      </c>
      <c r="E653" s="4">
        <v>216</v>
      </c>
      <c r="F653" s="4">
        <f>ROUND(Source!AP648,O653)</f>
        <v>0</v>
      </c>
      <c r="G653" s="4" t="s">
        <v>113</v>
      </c>
      <c r="H653" s="4" t="s">
        <v>114</v>
      </c>
      <c r="I653" s="4"/>
      <c r="J653" s="4"/>
      <c r="K653" s="4">
        <v>216</v>
      </c>
      <c r="L653" s="4">
        <v>4</v>
      </c>
      <c r="M653" s="4">
        <v>3</v>
      </c>
      <c r="N653" s="4" t="s">
        <v>0</v>
      </c>
      <c r="O653" s="4">
        <v>2</v>
      </c>
      <c r="P653" s="4"/>
    </row>
    <row r="654" spans="1:206" x14ac:dyDescent="0.2">
      <c r="A654" s="4">
        <v>50</v>
      </c>
      <c r="B654" s="4">
        <v>0</v>
      </c>
      <c r="C654" s="4">
        <v>0</v>
      </c>
      <c r="D654" s="4">
        <v>1</v>
      </c>
      <c r="E654" s="4">
        <v>223</v>
      </c>
      <c r="F654" s="4">
        <f>ROUND(Source!AQ648,O654)</f>
        <v>0</v>
      </c>
      <c r="G654" s="4" t="s">
        <v>115</v>
      </c>
      <c r="H654" s="4" t="s">
        <v>116</v>
      </c>
      <c r="I654" s="4"/>
      <c r="J654" s="4"/>
      <c r="K654" s="4">
        <v>223</v>
      </c>
      <c r="L654" s="4">
        <v>5</v>
      </c>
      <c r="M654" s="4">
        <v>3</v>
      </c>
      <c r="N654" s="4" t="s">
        <v>0</v>
      </c>
      <c r="O654" s="4">
        <v>2</v>
      </c>
      <c r="P654" s="4"/>
    </row>
    <row r="655" spans="1:206" x14ac:dyDescent="0.2">
      <c r="A655" s="4">
        <v>50</v>
      </c>
      <c r="B655" s="4">
        <v>0</v>
      </c>
      <c r="C655" s="4">
        <v>0</v>
      </c>
      <c r="D655" s="4">
        <v>1</v>
      </c>
      <c r="E655" s="4">
        <v>203</v>
      </c>
      <c r="F655" s="4">
        <f>ROUND(Source!Q648,O655)</f>
        <v>34.11</v>
      </c>
      <c r="G655" s="4" t="s">
        <v>117</v>
      </c>
      <c r="H655" s="4" t="s">
        <v>118</v>
      </c>
      <c r="I655" s="4"/>
      <c r="J655" s="4"/>
      <c r="K655" s="4">
        <v>203</v>
      </c>
      <c r="L655" s="4">
        <v>6</v>
      </c>
      <c r="M655" s="4">
        <v>3</v>
      </c>
      <c r="N655" s="4" t="s">
        <v>0</v>
      </c>
      <c r="O655" s="4">
        <v>2</v>
      </c>
      <c r="P655" s="4"/>
    </row>
    <row r="656" spans="1:206" x14ac:dyDescent="0.2">
      <c r="A656" s="4">
        <v>50</v>
      </c>
      <c r="B656" s="4">
        <v>0</v>
      </c>
      <c r="C656" s="4">
        <v>0</v>
      </c>
      <c r="D656" s="4">
        <v>1</v>
      </c>
      <c r="E656" s="4">
        <v>204</v>
      </c>
      <c r="F656" s="4">
        <f>ROUND(Source!R648,O656)</f>
        <v>10.8</v>
      </c>
      <c r="G656" s="4" t="s">
        <v>119</v>
      </c>
      <c r="H656" s="4" t="s">
        <v>120</v>
      </c>
      <c r="I656" s="4"/>
      <c r="J656" s="4"/>
      <c r="K656" s="4">
        <v>204</v>
      </c>
      <c r="L656" s="4">
        <v>7</v>
      </c>
      <c r="M656" s="4">
        <v>3</v>
      </c>
      <c r="N656" s="4" t="s">
        <v>0</v>
      </c>
      <c r="O656" s="4">
        <v>2</v>
      </c>
      <c r="P656" s="4"/>
    </row>
    <row r="657" spans="1:118" x14ac:dyDescent="0.2">
      <c r="A657" s="4">
        <v>50</v>
      </c>
      <c r="B657" s="4">
        <v>0</v>
      </c>
      <c r="C657" s="4">
        <v>0</v>
      </c>
      <c r="D657" s="4">
        <v>1</v>
      </c>
      <c r="E657" s="4">
        <v>205</v>
      </c>
      <c r="F657" s="4">
        <f>ROUND(Source!S648,O657)</f>
        <v>4118.05</v>
      </c>
      <c r="G657" s="4" t="s">
        <v>121</v>
      </c>
      <c r="H657" s="4" t="s">
        <v>122</v>
      </c>
      <c r="I657" s="4"/>
      <c r="J657" s="4"/>
      <c r="K657" s="4">
        <v>205</v>
      </c>
      <c r="L657" s="4">
        <v>8</v>
      </c>
      <c r="M657" s="4">
        <v>3</v>
      </c>
      <c r="N657" s="4" t="s">
        <v>0</v>
      </c>
      <c r="O657" s="4">
        <v>2</v>
      </c>
      <c r="P657" s="4"/>
    </row>
    <row r="658" spans="1:118" x14ac:dyDescent="0.2">
      <c r="A658" s="4">
        <v>50</v>
      </c>
      <c r="B658" s="4">
        <v>0</v>
      </c>
      <c r="C658" s="4">
        <v>0</v>
      </c>
      <c r="D658" s="4">
        <v>1</v>
      </c>
      <c r="E658" s="4">
        <v>214</v>
      </c>
      <c r="F658" s="4">
        <f>ROUND(Source!AS648,O658)</f>
        <v>0</v>
      </c>
      <c r="G658" s="4" t="s">
        <v>123</v>
      </c>
      <c r="H658" s="4" t="s">
        <v>124</v>
      </c>
      <c r="I658" s="4"/>
      <c r="J658" s="4"/>
      <c r="K658" s="4">
        <v>214</v>
      </c>
      <c r="L658" s="4">
        <v>9</v>
      </c>
      <c r="M658" s="4">
        <v>3</v>
      </c>
      <c r="N658" s="4" t="s">
        <v>0</v>
      </c>
      <c r="O658" s="4">
        <v>2</v>
      </c>
      <c r="P658" s="4"/>
    </row>
    <row r="659" spans="1:118" x14ac:dyDescent="0.2">
      <c r="A659" s="4">
        <v>50</v>
      </c>
      <c r="B659" s="4">
        <v>0</v>
      </c>
      <c r="C659" s="4">
        <v>0</v>
      </c>
      <c r="D659" s="4">
        <v>1</v>
      </c>
      <c r="E659" s="4">
        <v>215</v>
      </c>
      <c r="F659" s="4">
        <f>ROUND(Source!AT648,O659)</f>
        <v>0</v>
      </c>
      <c r="G659" s="4" t="s">
        <v>125</v>
      </c>
      <c r="H659" s="4" t="s">
        <v>126</v>
      </c>
      <c r="I659" s="4"/>
      <c r="J659" s="4"/>
      <c r="K659" s="4">
        <v>215</v>
      </c>
      <c r="L659" s="4">
        <v>10</v>
      </c>
      <c r="M659" s="4">
        <v>3</v>
      </c>
      <c r="N659" s="4" t="s">
        <v>0</v>
      </c>
      <c r="O659" s="4">
        <v>2</v>
      </c>
      <c r="P659" s="4"/>
    </row>
    <row r="660" spans="1:118" x14ac:dyDescent="0.2">
      <c r="A660" s="4">
        <v>50</v>
      </c>
      <c r="B660" s="4">
        <v>0</v>
      </c>
      <c r="C660" s="4">
        <v>0</v>
      </c>
      <c r="D660" s="4">
        <v>1</v>
      </c>
      <c r="E660" s="4">
        <v>217</v>
      </c>
      <c r="F660" s="4">
        <f>ROUND(Source!AU648,O660)</f>
        <v>15376.66</v>
      </c>
      <c r="G660" s="4" t="s">
        <v>127</v>
      </c>
      <c r="H660" s="4" t="s">
        <v>128</v>
      </c>
      <c r="I660" s="4"/>
      <c r="J660" s="4"/>
      <c r="K660" s="4">
        <v>217</v>
      </c>
      <c r="L660" s="4">
        <v>11</v>
      </c>
      <c r="M660" s="4">
        <v>3</v>
      </c>
      <c r="N660" s="4" t="s">
        <v>0</v>
      </c>
      <c r="O660" s="4">
        <v>2</v>
      </c>
      <c r="P660" s="4"/>
    </row>
    <row r="661" spans="1:118" x14ac:dyDescent="0.2">
      <c r="A661" s="4">
        <v>50</v>
      </c>
      <c r="B661" s="4">
        <v>0</v>
      </c>
      <c r="C661" s="4">
        <v>0</v>
      </c>
      <c r="D661" s="4">
        <v>1</v>
      </c>
      <c r="E661" s="4">
        <v>206</v>
      </c>
      <c r="F661" s="4">
        <f>ROUND(Source!T648,O661)</f>
        <v>0</v>
      </c>
      <c r="G661" s="4" t="s">
        <v>129</v>
      </c>
      <c r="H661" s="4" t="s">
        <v>130</v>
      </c>
      <c r="I661" s="4"/>
      <c r="J661" s="4"/>
      <c r="K661" s="4">
        <v>206</v>
      </c>
      <c r="L661" s="4">
        <v>12</v>
      </c>
      <c r="M661" s="4">
        <v>3</v>
      </c>
      <c r="N661" s="4" t="s">
        <v>0</v>
      </c>
      <c r="O661" s="4">
        <v>2</v>
      </c>
      <c r="P661" s="4"/>
    </row>
    <row r="662" spans="1:118" x14ac:dyDescent="0.2">
      <c r="A662" s="4">
        <v>50</v>
      </c>
      <c r="B662" s="4">
        <v>0</v>
      </c>
      <c r="C662" s="4">
        <v>0</v>
      </c>
      <c r="D662" s="4">
        <v>1</v>
      </c>
      <c r="E662" s="4">
        <v>207</v>
      </c>
      <c r="F662" s="4">
        <f>Source!U648</f>
        <v>20.989789999999999</v>
      </c>
      <c r="G662" s="4" t="s">
        <v>131</v>
      </c>
      <c r="H662" s="4" t="s">
        <v>132</v>
      </c>
      <c r="I662" s="4"/>
      <c r="J662" s="4"/>
      <c r="K662" s="4">
        <v>207</v>
      </c>
      <c r="L662" s="4">
        <v>13</v>
      </c>
      <c r="M662" s="4">
        <v>3</v>
      </c>
      <c r="N662" s="4" t="s">
        <v>0</v>
      </c>
      <c r="O662" s="4">
        <v>-1</v>
      </c>
      <c r="P662" s="4"/>
    </row>
    <row r="663" spans="1:118" x14ac:dyDescent="0.2">
      <c r="A663" s="4">
        <v>50</v>
      </c>
      <c r="B663" s="4">
        <v>0</v>
      </c>
      <c r="C663" s="4">
        <v>0</v>
      </c>
      <c r="D663" s="4">
        <v>1</v>
      </c>
      <c r="E663" s="4">
        <v>208</v>
      </c>
      <c r="F663" s="4">
        <f>Source!V648</f>
        <v>0</v>
      </c>
      <c r="G663" s="4" t="s">
        <v>133</v>
      </c>
      <c r="H663" s="4" t="s">
        <v>134</v>
      </c>
      <c r="I663" s="4"/>
      <c r="J663" s="4"/>
      <c r="K663" s="4">
        <v>208</v>
      </c>
      <c r="L663" s="4">
        <v>14</v>
      </c>
      <c r="M663" s="4">
        <v>3</v>
      </c>
      <c r="N663" s="4" t="s">
        <v>0</v>
      </c>
      <c r="O663" s="4">
        <v>-1</v>
      </c>
      <c r="P663" s="4"/>
    </row>
    <row r="664" spans="1:118" x14ac:dyDescent="0.2">
      <c r="A664" s="4">
        <v>50</v>
      </c>
      <c r="B664" s="4">
        <v>0</v>
      </c>
      <c r="C664" s="4">
        <v>0</v>
      </c>
      <c r="D664" s="4">
        <v>1</v>
      </c>
      <c r="E664" s="4">
        <v>209</v>
      </c>
      <c r="F664" s="4">
        <f>ROUND(Source!W648,O664)</f>
        <v>0</v>
      </c>
      <c r="G664" s="4" t="s">
        <v>135</v>
      </c>
      <c r="H664" s="4" t="s">
        <v>136</v>
      </c>
      <c r="I664" s="4"/>
      <c r="J664" s="4"/>
      <c r="K664" s="4">
        <v>209</v>
      </c>
      <c r="L664" s="4">
        <v>15</v>
      </c>
      <c r="M664" s="4">
        <v>3</v>
      </c>
      <c r="N664" s="4" t="s">
        <v>0</v>
      </c>
      <c r="O664" s="4">
        <v>2</v>
      </c>
      <c r="P664" s="4"/>
    </row>
    <row r="665" spans="1:118" x14ac:dyDescent="0.2">
      <c r="A665" s="4">
        <v>50</v>
      </c>
      <c r="B665" s="4">
        <v>0</v>
      </c>
      <c r="C665" s="4">
        <v>0</v>
      </c>
      <c r="D665" s="4">
        <v>1</v>
      </c>
      <c r="E665" s="4">
        <v>210</v>
      </c>
      <c r="F665" s="4">
        <f>ROUND(Source!X648,O665)</f>
        <v>2882.63</v>
      </c>
      <c r="G665" s="4" t="s">
        <v>137</v>
      </c>
      <c r="H665" s="4" t="s">
        <v>138</v>
      </c>
      <c r="I665" s="4"/>
      <c r="J665" s="4"/>
      <c r="K665" s="4">
        <v>210</v>
      </c>
      <c r="L665" s="4">
        <v>16</v>
      </c>
      <c r="M665" s="4">
        <v>3</v>
      </c>
      <c r="N665" s="4" t="s">
        <v>0</v>
      </c>
      <c r="O665" s="4">
        <v>2</v>
      </c>
      <c r="P665" s="4"/>
    </row>
    <row r="666" spans="1:118" x14ac:dyDescent="0.2">
      <c r="A666" s="4">
        <v>50</v>
      </c>
      <c r="B666" s="4">
        <v>0</v>
      </c>
      <c r="C666" s="4">
        <v>0</v>
      </c>
      <c r="D666" s="4">
        <v>1</v>
      </c>
      <c r="E666" s="4">
        <v>211</v>
      </c>
      <c r="F666" s="4">
        <f>ROUND(Source!Y648,O666)</f>
        <v>411.81</v>
      </c>
      <c r="G666" s="4" t="s">
        <v>139</v>
      </c>
      <c r="H666" s="4" t="s">
        <v>140</v>
      </c>
      <c r="I666" s="4"/>
      <c r="J666" s="4"/>
      <c r="K666" s="4">
        <v>211</v>
      </c>
      <c r="L666" s="4">
        <v>17</v>
      </c>
      <c r="M666" s="4">
        <v>3</v>
      </c>
      <c r="N666" s="4" t="s">
        <v>0</v>
      </c>
      <c r="O666" s="4">
        <v>2</v>
      </c>
      <c r="P666" s="4"/>
    </row>
    <row r="667" spans="1:118" x14ac:dyDescent="0.2">
      <c r="A667" s="4">
        <v>50</v>
      </c>
      <c r="B667" s="4">
        <v>0</v>
      </c>
      <c r="C667" s="4">
        <v>0</v>
      </c>
      <c r="D667" s="4">
        <v>1</v>
      </c>
      <c r="E667" s="4">
        <v>224</v>
      </c>
      <c r="F667" s="4">
        <f>ROUND(Source!AR648,O667)</f>
        <v>15376.66</v>
      </c>
      <c r="G667" s="4" t="s">
        <v>141</v>
      </c>
      <c r="H667" s="4" t="s">
        <v>142</v>
      </c>
      <c r="I667" s="4"/>
      <c r="J667" s="4"/>
      <c r="K667" s="4">
        <v>224</v>
      </c>
      <c r="L667" s="4">
        <v>18</v>
      </c>
      <c r="M667" s="4">
        <v>3</v>
      </c>
      <c r="N667" s="4" t="s">
        <v>0</v>
      </c>
      <c r="O667" s="4">
        <v>2</v>
      </c>
      <c r="P667" s="4"/>
    </row>
    <row r="669" spans="1:118" x14ac:dyDescent="0.2">
      <c r="A669" s="2">
        <v>51</v>
      </c>
      <c r="B669" s="2">
        <f>B592</f>
        <v>1</v>
      </c>
      <c r="C669" s="2">
        <f>A592</f>
        <v>4</v>
      </c>
      <c r="D669" s="2">
        <f>ROW(A592)</f>
        <v>592</v>
      </c>
      <c r="E669" s="2"/>
      <c r="F669" s="2" t="str">
        <f>IF(F592&lt;&gt;"",F592,"")</f>
        <v>Новый раздел</v>
      </c>
      <c r="G669" s="2" t="str">
        <f>IF(G592&lt;&gt;"",G592,"")</f>
        <v>Крыльцо № 1</v>
      </c>
      <c r="H669" s="2"/>
      <c r="I669" s="2"/>
      <c r="J669" s="2"/>
      <c r="K669" s="2"/>
      <c r="L669" s="2"/>
      <c r="M669" s="2"/>
      <c r="N669" s="2"/>
      <c r="O669" s="2">
        <f t="shared" ref="O669:T669" si="426">ROUND(O603+O648+AB669,2)</f>
        <v>12239.15</v>
      </c>
      <c r="P669" s="2">
        <f t="shared" si="426"/>
        <v>7918.4</v>
      </c>
      <c r="Q669" s="2">
        <f t="shared" si="426"/>
        <v>37.5</v>
      </c>
      <c r="R669" s="2">
        <f t="shared" si="426"/>
        <v>11.05</v>
      </c>
      <c r="S669" s="2">
        <f t="shared" si="426"/>
        <v>4283.25</v>
      </c>
      <c r="T669" s="2">
        <f t="shared" si="426"/>
        <v>0</v>
      </c>
      <c r="U669" s="2">
        <f>U603+U648+AH669</f>
        <v>21.963481999999999</v>
      </c>
      <c r="V669" s="2">
        <f>V603+V648+AI669</f>
        <v>0</v>
      </c>
      <c r="W669" s="2">
        <f>ROUND(W603+W648+AJ669,2)</f>
        <v>0</v>
      </c>
      <c r="X669" s="2">
        <f>ROUND(X603+X648+AK669,2)</f>
        <v>2998.27</v>
      </c>
      <c r="Y669" s="2">
        <f>ROUND(Y603+Y648+AL669,2)</f>
        <v>428.33</v>
      </c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>
        <f t="shared" ref="AO669:AZ669" si="427">ROUND(AO603+AO648+BB669,2)</f>
        <v>0</v>
      </c>
      <c r="AP669" s="2">
        <f t="shared" si="427"/>
        <v>0</v>
      </c>
      <c r="AQ669" s="2">
        <f t="shared" si="427"/>
        <v>0</v>
      </c>
      <c r="AR669" s="2">
        <f t="shared" si="427"/>
        <v>15677.68</v>
      </c>
      <c r="AS669" s="2">
        <f t="shared" si="427"/>
        <v>0</v>
      </c>
      <c r="AT669" s="2">
        <f t="shared" si="427"/>
        <v>0</v>
      </c>
      <c r="AU669" s="2">
        <f t="shared" si="427"/>
        <v>15677.68</v>
      </c>
      <c r="AV669" s="2">
        <f t="shared" si="427"/>
        <v>7918.4</v>
      </c>
      <c r="AW669" s="2">
        <f t="shared" si="427"/>
        <v>7918.4</v>
      </c>
      <c r="AX669" s="2">
        <f t="shared" si="427"/>
        <v>0</v>
      </c>
      <c r="AY669" s="2">
        <f t="shared" si="427"/>
        <v>7918.4</v>
      </c>
      <c r="AZ669" s="2">
        <f t="shared" si="427"/>
        <v>0</v>
      </c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>
        <v>0</v>
      </c>
    </row>
    <row r="671" spans="1:118" x14ac:dyDescent="0.2">
      <c r="A671" s="4">
        <v>50</v>
      </c>
      <c r="B671" s="4">
        <v>0</v>
      </c>
      <c r="C671" s="4">
        <v>0</v>
      </c>
      <c r="D671" s="4">
        <v>1</v>
      </c>
      <c r="E671" s="4">
        <v>201</v>
      </c>
      <c r="F671" s="4">
        <f>ROUND(Source!O669,O671)</f>
        <v>12239.15</v>
      </c>
      <c r="G671" s="4" t="s">
        <v>107</v>
      </c>
      <c r="H671" s="4" t="s">
        <v>108</v>
      </c>
      <c r="I671" s="4"/>
      <c r="J671" s="4"/>
      <c r="K671" s="4">
        <v>201</v>
      </c>
      <c r="L671" s="4">
        <v>1</v>
      </c>
      <c r="M671" s="4">
        <v>3</v>
      </c>
      <c r="N671" s="4" t="s">
        <v>0</v>
      </c>
      <c r="O671" s="4">
        <v>2</v>
      </c>
      <c r="P671" s="4"/>
    </row>
    <row r="672" spans="1:118" x14ac:dyDescent="0.2">
      <c r="A672" s="4">
        <v>50</v>
      </c>
      <c r="B672" s="4">
        <v>0</v>
      </c>
      <c r="C672" s="4">
        <v>0</v>
      </c>
      <c r="D672" s="4">
        <v>1</v>
      </c>
      <c r="E672" s="4">
        <v>202</v>
      </c>
      <c r="F672" s="4">
        <f>ROUND(Source!P669,O672)</f>
        <v>7918.4</v>
      </c>
      <c r="G672" s="4" t="s">
        <v>109</v>
      </c>
      <c r="H672" s="4" t="s">
        <v>110</v>
      </c>
      <c r="I672" s="4"/>
      <c r="J672" s="4"/>
      <c r="K672" s="4">
        <v>202</v>
      </c>
      <c r="L672" s="4">
        <v>2</v>
      </c>
      <c r="M672" s="4">
        <v>3</v>
      </c>
      <c r="N672" s="4" t="s">
        <v>0</v>
      </c>
      <c r="O672" s="4">
        <v>2</v>
      </c>
      <c r="P672" s="4"/>
    </row>
    <row r="673" spans="1:16" x14ac:dyDescent="0.2">
      <c r="A673" s="4">
        <v>50</v>
      </c>
      <c r="B673" s="4">
        <v>0</v>
      </c>
      <c r="C673" s="4">
        <v>0</v>
      </c>
      <c r="D673" s="4">
        <v>1</v>
      </c>
      <c r="E673" s="4">
        <v>222</v>
      </c>
      <c r="F673" s="4">
        <f>ROUND(Source!AO669,O673)</f>
        <v>0</v>
      </c>
      <c r="G673" s="4" t="s">
        <v>111</v>
      </c>
      <c r="H673" s="4" t="s">
        <v>112</v>
      </c>
      <c r="I673" s="4"/>
      <c r="J673" s="4"/>
      <c r="K673" s="4">
        <v>222</v>
      </c>
      <c r="L673" s="4">
        <v>3</v>
      </c>
      <c r="M673" s="4">
        <v>3</v>
      </c>
      <c r="N673" s="4" t="s">
        <v>0</v>
      </c>
      <c r="O673" s="4">
        <v>2</v>
      </c>
      <c r="P673" s="4"/>
    </row>
    <row r="674" spans="1:16" x14ac:dyDescent="0.2">
      <c r="A674" s="4">
        <v>50</v>
      </c>
      <c r="B674" s="4">
        <v>0</v>
      </c>
      <c r="C674" s="4">
        <v>0</v>
      </c>
      <c r="D674" s="4">
        <v>1</v>
      </c>
      <c r="E674" s="4">
        <v>216</v>
      </c>
      <c r="F674" s="4">
        <f>ROUND(Source!AP669,O674)</f>
        <v>0</v>
      </c>
      <c r="G674" s="4" t="s">
        <v>113</v>
      </c>
      <c r="H674" s="4" t="s">
        <v>114</v>
      </c>
      <c r="I674" s="4"/>
      <c r="J674" s="4"/>
      <c r="K674" s="4">
        <v>216</v>
      </c>
      <c r="L674" s="4">
        <v>4</v>
      </c>
      <c r="M674" s="4">
        <v>3</v>
      </c>
      <c r="N674" s="4" t="s">
        <v>0</v>
      </c>
      <c r="O674" s="4">
        <v>2</v>
      </c>
      <c r="P674" s="4"/>
    </row>
    <row r="675" spans="1:16" x14ac:dyDescent="0.2">
      <c r="A675" s="4">
        <v>50</v>
      </c>
      <c r="B675" s="4">
        <v>0</v>
      </c>
      <c r="C675" s="4">
        <v>0</v>
      </c>
      <c r="D675" s="4">
        <v>1</v>
      </c>
      <c r="E675" s="4">
        <v>223</v>
      </c>
      <c r="F675" s="4">
        <f>ROUND(Source!AQ669,O675)</f>
        <v>0</v>
      </c>
      <c r="G675" s="4" t="s">
        <v>115</v>
      </c>
      <c r="H675" s="4" t="s">
        <v>116</v>
      </c>
      <c r="I675" s="4"/>
      <c r="J675" s="4"/>
      <c r="K675" s="4">
        <v>223</v>
      </c>
      <c r="L675" s="4">
        <v>5</v>
      </c>
      <c r="M675" s="4">
        <v>3</v>
      </c>
      <c r="N675" s="4" t="s">
        <v>0</v>
      </c>
      <c r="O675" s="4">
        <v>2</v>
      </c>
      <c r="P675" s="4"/>
    </row>
    <row r="676" spans="1:16" x14ac:dyDescent="0.2">
      <c r="A676" s="4">
        <v>50</v>
      </c>
      <c r="B676" s="4">
        <v>0</v>
      </c>
      <c r="C676" s="4">
        <v>0</v>
      </c>
      <c r="D676" s="4">
        <v>1</v>
      </c>
      <c r="E676" s="4">
        <v>203</v>
      </c>
      <c r="F676" s="4">
        <f>ROUND(Source!Q669,O676)</f>
        <v>37.5</v>
      </c>
      <c r="G676" s="4" t="s">
        <v>117</v>
      </c>
      <c r="H676" s="4" t="s">
        <v>118</v>
      </c>
      <c r="I676" s="4"/>
      <c r="J676" s="4"/>
      <c r="K676" s="4">
        <v>203</v>
      </c>
      <c r="L676" s="4">
        <v>6</v>
      </c>
      <c r="M676" s="4">
        <v>3</v>
      </c>
      <c r="N676" s="4" t="s">
        <v>0</v>
      </c>
      <c r="O676" s="4">
        <v>2</v>
      </c>
      <c r="P676" s="4"/>
    </row>
    <row r="677" spans="1:16" x14ac:dyDescent="0.2">
      <c r="A677" s="4">
        <v>50</v>
      </c>
      <c r="B677" s="4">
        <v>0</v>
      </c>
      <c r="C677" s="4">
        <v>0</v>
      </c>
      <c r="D677" s="4">
        <v>1</v>
      </c>
      <c r="E677" s="4">
        <v>204</v>
      </c>
      <c r="F677" s="4">
        <f>ROUND(Source!R669,O677)</f>
        <v>11.05</v>
      </c>
      <c r="G677" s="4" t="s">
        <v>119</v>
      </c>
      <c r="H677" s="4" t="s">
        <v>120</v>
      </c>
      <c r="I677" s="4"/>
      <c r="J677" s="4"/>
      <c r="K677" s="4">
        <v>204</v>
      </c>
      <c r="L677" s="4">
        <v>7</v>
      </c>
      <c r="M677" s="4">
        <v>3</v>
      </c>
      <c r="N677" s="4" t="s">
        <v>0</v>
      </c>
      <c r="O677" s="4">
        <v>2</v>
      </c>
      <c r="P677" s="4"/>
    </row>
    <row r="678" spans="1:16" x14ac:dyDescent="0.2">
      <c r="A678" s="4">
        <v>50</v>
      </c>
      <c r="B678" s="4">
        <v>0</v>
      </c>
      <c r="C678" s="4">
        <v>0</v>
      </c>
      <c r="D678" s="4">
        <v>1</v>
      </c>
      <c r="E678" s="4">
        <v>205</v>
      </c>
      <c r="F678" s="4">
        <f>ROUND(Source!S669,O678)</f>
        <v>4283.25</v>
      </c>
      <c r="G678" s="4" t="s">
        <v>121</v>
      </c>
      <c r="H678" s="4" t="s">
        <v>122</v>
      </c>
      <c r="I678" s="4"/>
      <c r="J678" s="4"/>
      <c r="K678" s="4">
        <v>205</v>
      </c>
      <c r="L678" s="4">
        <v>8</v>
      </c>
      <c r="M678" s="4">
        <v>3</v>
      </c>
      <c r="N678" s="4" t="s">
        <v>0</v>
      </c>
      <c r="O678" s="4">
        <v>2</v>
      </c>
      <c r="P678" s="4"/>
    </row>
    <row r="679" spans="1:16" x14ac:dyDescent="0.2">
      <c r="A679" s="4">
        <v>50</v>
      </c>
      <c r="B679" s="4">
        <v>0</v>
      </c>
      <c r="C679" s="4">
        <v>0</v>
      </c>
      <c r="D679" s="4">
        <v>1</v>
      </c>
      <c r="E679" s="4">
        <v>214</v>
      </c>
      <c r="F679" s="4">
        <f>ROUND(Source!AS669,O679)</f>
        <v>0</v>
      </c>
      <c r="G679" s="4" t="s">
        <v>123</v>
      </c>
      <c r="H679" s="4" t="s">
        <v>124</v>
      </c>
      <c r="I679" s="4"/>
      <c r="J679" s="4"/>
      <c r="K679" s="4">
        <v>214</v>
      </c>
      <c r="L679" s="4">
        <v>9</v>
      </c>
      <c r="M679" s="4">
        <v>3</v>
      </c>
      <c r="N679" s="4" t="s">
        <v>0</v>
      </c>
      <c r="O679" s="4">
        <v>2</v>
      </c>
      <c r="P679" s="4"/>
    </row>
    <row r="680" spans="1:16" x14ac:dyDescent="0.2">
      <c r="A680" s="4">
        <v>50</v>
      </c>
      <c r="B680" s="4">
        <v>0</v>
      </c>
      <c r="C680" s="4">
        <v>0</v>
      </c>
      <c r="D680" s="4">
        <v>1</v>
      </c>
      <c r="E680" s="4">
        <v>215</v>
      </c>
      <c r="F680" s="4">
        <f>ROUND(Source!AT669,O680)</f>
        <v>0</v>
      </c>
      <c r="G680" s="4" t="s">
        <v>125</v>
      </c>
      <c r="H680" s="4" t="s">
        <v>126</v>
      </c>
      <c r="I680" s="4"/>
      <c r="J680" s="4"/>
      <c r="K680" s="4">
        <v>215</v>
      </c>
      <c r="L680" s="4">
        <v>10</v>
      </c>
      <c r="M680" s="4">
        <v>3</v>
      </c>
      <c r="N680" s="4" t="s">
        <v>0</v>
      </c>
      <c r="O680" s="4">
        <v>2</v>
      </c>
      <c r="P680" s="4"/>
    </row>
    <row r="681" spans="1:16" x14ac:dyDescent="0.2">
      <c r="A681" s="4">
        <v>50</v>
      </c>
      <c r="B681" s="4">
        <v>0</v>
      </c>
      <c r="C681" s="4">
        <v>0</v>
      </c>
      <c r="D681" s="4">
        <v>1</v>
      </c>
      <c r="E681" s="4">
        <v>217</v>
      </c>
      <c r="F681" s="4">
        <f>ROUND(Source!AU669,O681)</f>
        <v>15677.68</v>
      </c>
      <c r="G681" s="4" t="s">
        <v>127</v>
      </c>
      <c r="H681" s="4" t="s">
        <v>128</v>
      </c>
      <c r="I681" s="4"/>
      <c r="J681" s="4"/>
      <c r="K681" s="4">
        <v>217</v>
      </c>
      <c r="L681" s="4">
        <v>11</v>
      </c>
      <c r="M681" s="4">
        <v>3</v>
      </c>
      <c r="N681" s="4" t="s">
        <v>0</v>
      </c>
      <c r="O681" s="4">
        <v>2</v>
      </c>
      <c r="P681" s="4"/>
    </row>
    <row r="682" spans="1:16" x14ac:dyDescent="0.2">
      <c r="A682" s="4">
        <v>50</v>
      </c>
      <c r="B682" s="4">
        <v>0</v>
      </c>
      <c r="C682" s="4">
        <v>0</v>
      </c>
      <c r="D682" s="4">
        <v>1</v>
      </c>
      <c r="E682" s="4">
        <v>206</v>
      </c>
      <c r="F682" s="4">
        <f>ROUND(Source!T669,O682)</f>
        <v>0</v>
      </c>
      <c r="G682" s="4" t="s">
        <v>129</v>
      </c>
      <c r="H682" s="4" t="s">
        <v>130</v>
      </c>
      <c r="I682" s="4"/>
      <c r="J682" s="4"/>
      <c r="K682" s="4">
        <v>206</v>
      </c>
      <c r="L682" s="4">
        <v>12</v>
      </c>
      <c r="M682" s="4">
        <v>3</v>
      </c>
      <c r="N682" s="4" t="s">
        <v>0</v>
      </c>
      <c r="O682" s="4">
        <v>2</v>
      </c>
      <c r="P682" s="4"/>
    </row>
    <row r="683" spans="1:16" x14ac:dyDescent="0.2">
      <c r="A683" s="4">
        <v>50</v>
      </c>
      <c r="B683" s="4">
        <v>0</v>
      </c>
      <c r="C683" s="4">
        <v>0</v>
      </c>
      <c r="D683" s="4">
        <v>1</v>
      </c>
      <c r="E683" s="4">
        <v>207</v>
      </c>
      <c r="F683" s="4">
        <f>Source!U669</f>
        <v>21.963481999999999</v>
      </c>
      <c r="G683" s="4" t="s">
        <v>131</v>
      </c>
      <c r="H683" s="4" t="s">
        <v>132</v>
      </c>
      <c r="I683" s="4"/>
      <c r="J683" s="4"/>
      <c r="K683" s="4">
        <v>207</v>
      </c>
      <c r="L683" s="4">
        <v>13</v>
      </c>
      <c r="M683" s="4">
        <v>3</v>
      </c>
      <c r="N683" s="4" t="s">
        <v>0</v>
      </c>
      <c r="O683" s="4">
        <v>-1</v>
      </c>
      <c r="P683" s="4"/>
    </row>
    <row r="684" spans="1:16" x14ac:dyDescent="0.2">
      <c r="A684" s="4">
        <v>50</v>
      </c>
      <c r="B684" s="4">
        <v>0</v>
      </c>
      <c r="C684" s="4">
        <v>0</v>
      </c>
      <c r="D684" s="4">
        <v>1</v>
      </c>
      <c r="E684" s="4">
        <v>208</v>
      </c>
      <c r="F684" s="4">
        <f>Source!V669</f>
        <v>0</v>
      </c>
      <c r="G684" s="4" t="s">
        <v>133</v>
      </c>
      <c r="H684" s="4" t="s">
        <v>134</v>
      </c>
      <c r="I684" s="4"/>
      <c r="J684" s="4"/>
      <c r="K684" s="4">
        <v>208</v>
      </c>
      <c r="L684" s="4">
        <v>14</v>
      </c>
      <c r="M684" s="4">
        <v>3</v>
      </c>
      <c r="N684" s="4" t="s">
        <v>0</v>
      </c>
      <c r="O684" s="4">
        <v>-1</v>
      </c>
      <c r="P684" s="4"/>
    </row>
    <row r="685" spans="1:16" x14ac:dyDescent="0.2">
      <c r="A685" s="4">
        <v>50</v>
      </c>
      <c r="B685" s="4">
        <v>0</v>
      </c>
      <c r="C685" s="4">
        <v>0</v>
      </c>
      <c r="D685" s="4">
        <v>1</v>
      </c>
      <c r="E685" s="4">
        <v>209</v>
      </c>
      <c r="F685" s="4">
        <f>ROUND(Source!W669,O685)</f>
        <v>0</v>
      </c>
      <c r="G685" s="4" t="s">
        <v>135</v>
      </c>
      <c r="H685" s="4" t="s">
        <v>136</v>
      </c>
      <c r="I685" s="4"/>
      <c r="J685" s="4"/>
      <c r="K685" s="4">
        <v>209</v>
      </c>
      <c r="L685" s="4">
        <v>15</v>
      </c>
      <c r="M685" s="4">
        <v>3</v>
      </c>
      <c r="N685" s="4" t="s">
        <v>0</v>
      </c>
      <c r="O685" s="4">
        <v>2</v>
      </c>
      <c r="P685" s="4"/>
    </row>
    <row r="686" spans="1:16" x14ac:dyDescent="0.2">
      <c r="A686" s="4">
        <v>50</v>
      </c>
      <c r="B686" s="4">
        <v>0</v>
      </c>
      <c r="C686" s="4">
        <v>0</v>
      </c>
      <c r="D686" s="4">
        <v>1</v>
      </c>
      <c r="E686" s="4">
        <v>210</v>
      </c>
      <c r="F686" s="4">
        <f>ROUND(Source!X669,O686)</f>
        <v>2998.27</v>
      </c>
      <c r="G686" s="4" t="s">
        <v>137</v>
      </c>
      <c r="H686" s="4" t="s">
        <v>138</v>
      </c>
      <c r="I686" s="4"/>
      <c r="J686" s="4"/>
      <c r="K686" s="4">
        <v>210</v>
      </c>
      <c r="L686" s="4">
        <v>16</v>
      </c>
      <c r="M686" s="4">
        <v>3</v>
      </c>
      <c r="N686" s="4" t="s">
        <v>0</v>
      </c>
      <c r="O686" s="4">
        <v>2</v>
      </c>
      <c r="P686" s="4"/>
    </row>
    <row r="687" spans="1:16" x14ac:dyDescent="0.2">
      <c r="A687" s="4">
        <v>50</v>
      </c>
      <c r="B687" s="4">
        <v>0</v>
      </c>
      <c r="C687" s="4">
        <v>0</v>
      </c>
      <c r="D687" s="4">
        <v>1</v>
      </c>
      <c r="E687" s="4">
        <v>211</v>
      </c>
      <c r="F687" s="4">
        <f>ROUND(Source!Y669,O687)</f>
        <v>428.33</v>
      </c>
      <c r="G687" s="4" t="s">
        <v>139</v>
      </c>
      <c r="H687" s="4" t="s">
        <v>140</v>
      </c>
      <c r="I687" s="4"/>
      <c r="J687" s="4"/>
      <c r="K687" s="4">
        <v>211</v>
      </c>
      <c r="L687" s="4">
        <v>17</v>
      </c>
      <c r="M687" s="4">
        <v>3</v>
      </c>
      <c r="N687" s="4" t="s">
        <v>0</v>
      </c>
      <c r="O687" s="4">
        <v>2</v>
      </c>
      <c r="P687" s="4"/>
    </row>
    <row r="688" spans="1:16" x14ac:dyDescent="0.2">
      <c r="A688" s="4">
        <v>50</v>
      </c>
      <c r="B688" s="4">
        <v>0</v>
      </c>
      <c r="C688" s="4">
        <v>0</v>
      </c>
      <c r="D688" s="4">
        <v>1</v>
      </c>
      <c r="E688" s="4">
        <v>224</v>
      </c>
      <c r="F688" s="4">
        <f>ROUND(Source!AR669,O688)</f>
        <v>15677.68</v>
      </c>
      <c r="G688" s="4" t="s">
        <v>141</v>
      </c>
      <c r="H688" s="4" t="s">
        <v>142</v>
      </c>
      <c r="I688" s="4"/>
      <c r="J688" s="4"/>
      <c r="K688" s="4">
        <v>224</v>
      </c>
      <c r="L688" s="4">
        <v>18</v>
      </c>
      <c r="M688" s="4">
        <v>3</v>
      </c>
      <c r="N688" s="4" t="s">
        <v>0</v>
      </c>
      <c r="O688" s="4">
        <v>2</v>
      </c>
      <c r="P688" s="4"/>
    </row>
    <row r="690" spans="1:206" x14ac:dyDescent="0.2">
      <c r="A690" s="1">
        <v>4</v>
      </c>
      <c r="B690" s="1">
        <v>1</v>
      </c>
      <c r="C690" s="1"/>
      <c r="D690" s="1">
        <f>ROW(A768)</f>
        <v>768</v>
      </c>
      <c r="E690" s="1"/>
      <c r="F690" s="1" t="s">
        <v>9</v>
      </c>
      <c r="G690" s="1" t="s">
        <v>336</v>
      </c>
      <c r="H690" s="1" t="s">
        <v>0</v>
      </c>
      <c r="I690" s="1">
        <v>0</v>
      </c>
      <c r="J690" s="1"/>
      <c r="K690" s="1">
        <v>-1</v>
      </c>
      <c r="L690" s="1"/>
      <c r="M690" s="1"/>
      <c r="N690" s="1"/>
      <c r="O690" s="1"/>
      <c r="P690" s="1"/>
      <c r="Q690" s="1"/>
      <c r="R690" s="1"/>
      <c r="S690" s="1"/>
      <c r="T690" s="1"/>
      <c r="U690" s="1" t="s">
        <v>0</v>
      </c>
      <c r="V690" s="1">
        <v>0</v>
      </c>
      <c r="W690" s="1"/>
      <c r="X690" s="1"/>
      <c r="Y690" s="1"/>
      <c r="Z690" s="1"/>
      <c r="AA690" s="1"/>
      <c r="AB690" s="1" t="s">
        <v>0</v>
      </c>
      <c r="AC690" s="1" t="s">
        <v>0</v>
      </c>
      <c r="AD690" s="1" t="s">
        <v>0</v>
      </c>
      <c r="AE690" s="1" t="s">
        <v>0</v>
      </c>
      <c r="AF690" s="1" t="s">
        <v>0</v>
      </c>
      <c r="AG690" s="1" t="s">
        <v>0</v>
      </c>
      <c r="AH690" s="1"/>
      <c r="AI690" s="1"/>
      <c r="AJ690" s="1"/>
      <c r="AK690" s="1"/>
      <c r="AL690" s="1"/>
      <c r="AM690" s="1"/>
      <c r="AN690" s="1"/>
      <c r="AO690" s="1"/>
      <c r="AP690" s="1" t="s">
        <v>0</v>
      </c>
      <c r="AQ690" s="1" t="s">
        <v>0</v>
      </c>
      <c r="AR690" s="1" t="s">
        <v>0</v>
      </c>
      <c r="AS690" s="1"/>
      <c r="AT690" s="1"/>
      <c r="AU690" s="1"/>
      <c r="AV690" s="1"/>
      <c r="AW690" s="1"/>
      <c r="AX690" s="1"/>
      <c r="AY690" s="1"/>
      <c r="AZ690" s="1" t="s">
        <v>0</v>
      </c>
      <c r="BA690" s="1"/>
      <c r="BB690" s="1" t="s">
        <v>0</v>
      </c>
      <c r="BC690" s="1" t="s">
        <v>0</v>
      </c>
      <c r="BD690" s="1" t="s">
        <v>0</v>
      </c>
      <c r="BE690" s="1" t="s">
        <v>0</v>
      </c>
      <c r="BF690" s="1" t="s">
        <v>0</v>
      </c>
      <c r="BG690" s="1" t="s">
        <v>0</v>
      </c>
      <c r="BH690" s="1" t="s">
        <v>0</v>
      </c>
      <c r="BI690" s="1" t="s">
        <v>0</v>
      </c>
      <c r="BJ690" s="1" t="s">
        <v>0</v>
      </c>
      <c r="BK690" s="1" t="s">
        <v>0</v>
      </c>
      <c r="BL690" s="1" t="s">
        <v>0</v>
      </c>
      <c r="BM690" s="1" t="s">
        <v>0</v>
      </c>
      <c r="BN690" s="1" t="s">
        <v>0</v>
      </c>
      <c r="BO690" s="1" t="s">
        <v>0</v>
      </c>
      <c r="BP690" s="1" t="s">
        <v>0</v>
      </c>
      <c r="BQ690" s="1"/>
      <c r="BR690" s="1"/>
      <c r="BS690" s="1"/>
      <c r="BT690" s="1"/>
      <c r="BU690" s="1"/>
      <c r="BV690" s="1"/>
      <c r="BW690" s="1"/>
      <c r="BX690" s="1">
        <v>0</v>
      </c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>
        <v>0</v>
      </c>
    </row>
    <row r="692" spans="1:206" x14ac:dyDescent="0.2">
      <c r="A692" s="2">
        <v>52</v>
      </c>
      <c r="B692" s="2">
        <f t="shared" ref="B692:G692" si="428">B768</f>
        <v>1</v>
      </c>
      <c r="C692" s="2">
        <f t="shared" si="428"/>
        <v>4</v>
      </c>
      <c r="D692" s="2">
        <f t="shared" si="428"/>
        <v>690</v>
      </c>
      <c r="E692" s="2">
        <f t="shared" si="428"/>
        <v>0</v>
      </c>
      <c r="F692" s="2" t="str">
        <f t="shared" si="428"/>
        <v>Новый раздел</v>
      </c>
      <c r="G692" s="2" t="str">
        <f t="shared" si="428"/>
        <v>Крыльцо № 2</v>
      </c>
      <c r="H692" s="2"/>
      <c r="I692" s="2"/>
      <c r="J692" s="2"/>
      <c r="K692" s="2"/>
      <c r="L692" s="2"/>
      <c r="M692" s="2"/>
      <c r="N692" s="2"/>
      <c r="O692" s="2">
        <f t="shared" ref="O692:AT692" si="429">O768</f>
        <v>12863.94</v>
      </c>
      <c r="P692" s="2">
        <f t="shared" si="429"/>
        <v>8271.92</v>
      </c>
      <c r="Q692" s="2">
        <f t="shared" si="429"/>
        <v>40.450000000000003</v>
      </c>
      <c r="R692" s="2">
        <f t="shared" si="429"/>
        <v>11.83</v>
      </c>
      <c r="S692" s="2">
        <f t="shared" si="429"/>
        <v>4551.57</v>
      </c>
      <c r="T692" s="2">
        <f t="shared" si="429"/>
        <v>0</v>
      </c>
      <c r="U692" s="2">
        <f t="shared" si="429"/>
        <v>23.515940000000001</v>
      </c>
      <c r="V692" s="2">
        <f t="shared" si="429"/>
        <v>0</v>
      </c>
      <c r="W692" s="2">
        <f t="shared" si="429"/>
        <v>0</v>
      </c>
      <c r="X692" s="2">
        <f t="shared" si="429"/>
        <v>3186.09</v>
      </c>
      <c r="Y692" s="2">
        <f t="shared" si="429"/>
        <v>455.16</v>
      </c>
      <c r="Z692" s="2">
        <f t="shared" si="429"/>
        <v>0</v>
      </c>
      <c r="AA692" s="2">
        <f t="shared" si="429"/>
        <v>0</v>
      </c>
      <c r="AB692" s="2">
        <f t="shared" si="429"/>
        <v>0</v>
      </c>
      <c r="AC692" s="2">
        <f t="shared" si="429"/>
        <v>0</v>
      </c>
      <c r="AD692" s="2">
        <f t="shared" si="429"/>
        <v>0</v>
      </c>
      <c r="AE692" s="2">
        <f t="shared" si="429"/>
        <v>0</v>
      </c>
      <c r="AF692" s="2">
        <f t="shared" si="429"/>
        <v>0</v>
      </c>
      <c r="AG692" s="2">
        <f t="shared" si="429"/>
        <v>0</v>
      </c>
      <c r="AH692" s="2">
        <f t="shared" si="429"/>
        <v>0</v>
      </c>
      <c r="AI692" s="2">
        <f t="shared" si="429"/>
        <v>0</v>
      </c>
      <c r="AJ692" s="2">
        <f t="shared" si="429"/>
        <v>0</v>
      </c>
      <c r="AK692" s="2">
        <f t="shared" si="429"/>
        <v>0</v>
      </c>
      <c r="AL692" s="2">
        <f t="shared" si="429"/>
        <v>0</v>
      </c>
      <c r="AM692" s="2">
        <f t="shared" si="429"/>
        <v>0</v>
      </c>
      <c r="AN692" s="2">
        <f t="shared" si="429"/>
        <v>0</v>
      </c>
      <c r="AO692" s="2">
        <f t="shared" si="429"/>
        <v>0</v>
      </c>
      <c r="AP692" s="2">
        <f t="shared" si="429"/>
        <v>0</v>
      </c>
      <c r="AQ692" s="2">
        <f t="shared" si="429"/>
        <v>0</v>
      </c>
      <c r="AR692" s="2">
        <f t="shared" si="429"/>
        <v>16517.96</v>
      </c>
      <c r="AS692" s="2">
        <f t="shared" si="429"/>
        <v>0</v>
      </c>
      <c r="AT692" s="2">
        <f t="shared" si="429"/>
        <v>0</v>
      </c>
      <c r="AU692" s="2">
        <f t="shared" ref="AU692:BZ692" si="430">AU768</f>
        <v>16517.96</v>
      </c>
      <c r="AV692" s="2">
        <f t="shared" si="430"/>
        <v>8271.92</v>
      </c>
      <c r="AW692" s="2">
        <f t="shared" si="430"/>
        <v>8271.92</v>
      </c>
      <c r="AX692" s="2">
        <f t="shared" si="430"/>
        <v>0</v>
      </c>
      <c r="AY692" s="2">
        <f t="shared" si="430"/>
        <v>8271.92</v>
      </c>
      <c r="AZ692" s="2">
        <f t="shared" si="430"/>
        <v>0</v>
      </c>
      <c r="BA692" s="2">
        <f t="shared" si="430"/>
        <v>0</v>
      </c>
      <c r="BB692" s="2">
        <f t="shared" si="430"/>
        <v>0</v>
      </c>
      <c r="BC692" s="2">
        <f t="shared" si="430"/>
        <v>0</v>
      </c>
      <c r="BD692" s="2">
        <f t="shared" si="430"/>
        <v>0</v>
      </c>
      <c r="BE692" s="2">
        <f t="shared" si="430"/>
        <v>0</v>
      </c>
      <c r="BF692" s="2">
        <f t="shared" si="430"/>
        <v>0</v>
      </c>
      <c r="BG692" s="2">
        <f t="shared" si="430"/>
        <v>0</v>
      </c>
      <c r="BH692" s="2">
        <f t="shared" si="430"/>
        <v>0</v>
      </c>
      <c r="BI692" s="2">
        <f t="shared" si="430"/>
        <v>0</v>
      </c>
      <c r="BJ692" s="2">
        <f t="shared" si="430"/>
        <v>0</v>
      </c>
      <c r="BK692" s="2">
        <f t="shared" si="430"/>
        <v>0</v>
      </c>
      <c r="BL692" s="2">
        <f t="shared" si="430"/>
        <v>0</v>
      </c>
      <c r="BM692" s="2">
        <f t="shared" si="430"/>
        <v>0</v>
      </c>
      <c r="BN692" s="2">
        <f t="shared" si="430"/>
        <v>0</v>
      </c>
      <c r="BO692" s="3">
        <f t="shared" si="430"/>
        <v>0</v>
      </c>
      <c r="BP692" s="3">
        <f t="shared" si="430"/>
        <v>0</v>
      </c>
      <c r="BQ692" s="3">
        <f t="shared" si="430"/>
        <v>0</v>
      </c>
      <c r="BR692" s="3">
        <f t="shared" si="430"/>
        <v>0</v>
      </c>
      <c r="BS692" s="3">
        <f t="shared" si="430"/>
        <v>0</v>
      </c>
      <c r="BT692" s="3">
        <f t="shared" si="430"/>
        <v>0</v>
      </c>
      <c r="BU692" s="3">
        <f t="shared" si="430"/>
        <v>0</v>
      </c>
      <c r="BV692" s="3">
        <f t="shared" si="430"/>
        <v>0</v>
      </c>
      <c r="BW692" s="3">
        <f t="shared" si="430"/>
        <v>0</v>
      </c>
      <c r="BX692" s="3">
        <f t="shared" si="430"/>
        <v>0</v>
      </c>
      <c r="BY692" s="3">
        <f t="shared" si="430"/>
        <v>0</v>
      </c>
      <c r="BZ692" s="3">
        <f t="shared" si="430"/>
        <v>0</v>
      </c>
      <c r="CA692" s="3">
        <f t="shared" ref="CA692:DF692" si="431">CA768</f>
        <v>0</v>
      </c>
      <c r="CB692" s="3">
        <f t="shared" si="431"/>
        <v>0</v>
      </c>
      <c r="CC692" s="3">
        <f t="shared" si="431"/>
        <v>0</v>
      </c>
      <c r="CD692" s="3">
        <f t="shared" si="431"/>
        <v>0</v>
      </c>
      <c r="CE692" s="3">
        <f t="shared" si="431"/>
        <v>0</v>
      </c>
      <c r="CF692" s="3">
        <f t="shared" si="431"/>
        <v>0</v>
      </c>
      <c r="CG692" s="3">
        <f t="shared" si="431"/>
        <v>0</v>
      </c>
      <c r="CH692" s="3">
        <f t="shared" si="431"/>
        <v>0</v>
      </c>
      <c r="CI692" s="3">
        <f t="shared" si="431"/>
        <v>0</v>
      </c>
      <c r="CJ692" s="3">
        <f t="shared" si="431"/>
        <v>0</v>
      </c>
      <c r="CK692" s="3">
        <f t="shared" si="431"/>
        <v>0</v>
      </c>
      <c r="CL692" s="3">
        <f t="shared" si="431"/>
        <v>0</v>
      </c>
      <c r="CM692" s="3">
        <f t="shared" si="431"/>
        <v>0</v>
      </c>
      <c r="CN692" s="3">
        <f t="shared" si="431"/>
        <v>0</v>
      </c>
      <c r="CO692" s="3">
        <f t="shared" si="431"/>
        <v>0</v>
      </c>
      <c r="CP692" s="3">
        <f t="shared" si="431"/>
        <v>0</v>
      </c>
      <c r="CQ692" s="3">
        <f t="shared" si="431"/>
        <v>0</v>
      </c>
      <c r="CR692" s="3">
        <f t="shared" si="431"/>
        <v>0</v>
      </c>
      <c r="CS692" s="3">
        <f t="shared" si="431"/>
        <v>0</v>
      </c>
      <c r="CT692" s="3">
        <f t="shared" si="431"/>
        <v>0</v>
      </c>
      <c r="CU692" s="3">
        <f t="shared" si="431"/>
        <v>0</v>
      </c>
      <c r="CV692" s="3">
        <f t="shared" si="431"/>
        <v>0</v>
      </c>
      <c r="CW692" s="3">
        <f t="shared" si="431"/>
        <v>0</v>
      </c>
      <c r="CX692" s="3">
        <f t="shared" si="431"/>
        <v>0</v>
      </c>
      <c r="CY692" s="3">
        <f t="shared" si="431"/>
        <v>0</v>
      </c>
      <c r="CZ692" s="3">
        <f t="shared" si="431"/>
        <v>0</v>
      </c>
      <c r="DA692" s="3">
        <f t="shared" si="431"/>
        <v>0</v>
      </c>
      <c r="DB692" s="3">
        <f t="shared" si="431"/>
        <v>0</v>
      </c>
      <c r="DC692" s="3">
        <f t="shared" si="431"/>
        <v>0</v>
      </c>
      <c r="DD692" s="3">
        <f t="shared" si="431"/>
        <v>0</v>
      </c>
      <c r="DE692" s="3">
        <f t="shared" si="431"/>
        <v>0</v>
      </c>
      <c r="DF692" s="3">
        <f t="shared" si="431"/>
        <v>0</v>
      </c>
      <c r="DG692" s="3">
        <f t="shared" ref="DG692:DN692" si="432">DG768</f>
        <v>0</v>
      </c>
      <c r="DH692" s="3">
        <f t="shared" si="432"/>
        <v>0</v>
      </c>
      <c r="DI692" s="3">
        <f t="shared" si="432"/>
        <v>0</v>
      </c>
      <c r="DJ692" s="3">
        <f t="shared" si="432"/>
        <v>0</v>
      </c>
      <c r="DK692" s="3">
        <f t="shared" si="432"/>
        <v>0</v>
      </c>
      <c r="DL692" s="3">
        <f t="shared" si="432"/>
        <v>0</v>
      </c>
      <c r="DM692" s="3">
        <f t="shared" si="432"/>
        <v>0</v>
      </c>
      <c r="DN692" s="3">
        <f t="shared" si="432"/>
        <v>0</v>
      </c>
    </row>
    <row r="694" spans="1:206" x14ac:dyDescent="0.2">
      <c r="A694" s="1">
        <v>5</v>
      </c>
      <c r="B694" s="1">
        <v>1</v>
      </c>
      <c r="C694" s="1"/>
      <c r="D694" s="1">
        <f>ROW(A701)</f>
        <v>701</v>
      </c>
      <c r="E694" s="1"/>
      <c r="F694" s="1" t="s">
        <v>11</v>
      </c>
      <c r="G694" s="1" t="s">
        <v>153</v>
      </c>
      <c r="H694" s="1" t="s">
        <v>0</v>
      </c>
      <c r="I694" s="1">
        <v>0</v>
      </c>
      <c r="J694" s="1"/>
      <c r="K694" s="1">
        <v>0</v>
      </c>
      <c r="L694" s="1"/>
      <c r="M694" s="1"/>
      <c r="N694" s="1"/>
      <c r="O694" s="1"/>
      <c r="P694" s="1"/>
      <c r="Q694" s="1"/>
      <c r="R694" s="1"/>
      <c r="S694" s="1"/>
      <c r="T694" s="1"/>
      <c r="U694" s="1" t="s">
        <v>0</v>
      </c>
      <c r="V694" s="1">
        <v>0</v>
      </c>
      <c r="W694" s="1"/>
      <c r="X694" s="1"/>
      <c r="Y694" s="1"/>
      <c r="Z694" s="1"/>
      <c r="AA694" s="1"/>
      <c r="AB694" s="1" t="s">
        <v>0</v>
      </c>
      <c r="AC694" s="1" t="s">
        <v>0</v>
      </c>
      <c r="AD694" s="1" t="s">
        <v>0</v>
      </c>
      <c r="AE694" s="1" t="s">
        <v>0</v>
      </c>
      <c r="AF694" s="1" t="s">
        <v>0</v>
      </c>
      <c r="AG694" s="1" t="s">
        <v>0</v>
      </c>
      <c r="AH694" s="1"/>
      <c r="AI694" s="1"/>
      <c r="AJ694" s="1"/>
      <c r="AK694" s="1"/>
      <c r="AL694" s="1"/>
      <c r="AM694" s="1"/>
      <c r="AN694" s="1"/>
      <c r="AO694" s="1"/>
      <c r="AP694" s="1" t="s">
        <v>0</v>
      </c>
      <c r="AQ694" s="1" t="s">
        <v>0</v>
      </c>
      <c r="AR694" s="1" t="s">
        <v>0</v>
      </c>
      <c r="AS694" s="1"/>
      <c r="AT694" s="1"/>
      <c r="AU694" s="1"/>
      <c r="AV694" s="1"/>
      <c r="AW694" s="1"/>
      <c r="AX694" s="1"/>
      <c r="AY694" s="1"/>
      <c r="AZ694" s="1" t="s">
        <v>0</v>
      </c>
      <c r="BA694" s="1"/>
      <c r="BB694" s="1" t="s">
        <v>0</v>
      </c>
      <c r="BC694" s="1" t="s">
        <v>0</v>
      </c>
      <c r="BD694" s="1" t="s">
        <v>0</v>
      </c>
      <c r="BE694" s="1" t="s">
        <v>0</v>
      </c>
      <c r="BF694" s="1" t="s">
        <v>0</v>
      </c>
      <c r="BG694" s="1" t="s">
        <v>0</v>
      </c>
      <c r="BH694" s="1" t="s">
        <v>0</v>
      </c>
      <c r="BI694" s="1" t="s">
        <v>0</v>
      </c>
      <c r="BJ694" s="1" t="s">
        <v>0</v>
      </c>
      <c r="BK694" s="1" t="s">
        <v>0</v>
      </c>
      <c r="BL694" s="1" t="s">
        <v>0</v>
      </c>
      <c r="BM694" s="1" t="s">
        <v>0</v>
      </c>
      <c r="BN694" s="1" t="s">
        <v>0</v>
      </c>
      <c r="BO694" s="1" t="s">
        <v>0</v>
      </c>
      <c r="BP694" s="1" t="s">
        <v>0</v>
      </c>
      <c r="BQ694" s="1"/>
      <c r="BR694" s="1"/>
      <c r="BS694" s="1"/>
      <c r="BT694" s="1"/>
      <c r="BU694" s="1"/>
      <c r="BV694" s="1"/>
      <c r="BW694" s="1"/>
      <c r="BX694" s="1">
        <v>0</v>
      </c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>
        <v>0</v>
      </c>
    </row>
    <row r="696" spans="1:206" x14ac:dyDescent="0.2">
      <c r="A696" s="2">
        <v>52</v>
      </c>
      <c r="B696" s="2">
        <f t="shared" ref="B696:G696" si="433">B701</f>
        <v>1</v>
      </c>
      <c r="C696" s="2">
        <f t="shared" si="433"/>
        <v>5</v>
      </c>
      <c r="D696" s="2">
        <f t="shared" si="433"/>
        <v>694</v>
      </c>
      <c r="E696" s="2">
        <f t="shared" si="433"/>
        <v>0</v>
      </c>
      <c r="F696" s="2" t="str">
        <f t="shared" si="433"/>
        <v>Новый подраздел</v>
      </c>
      <c r="G696" s="2" t="str">
        <f t="shared" si="433"/>
        <v>Демонтажные работы</v>
      </c>
      <c r="H696" s="2"/>
      <c r="I696" s="2"/>
      <c r="J696" s="2"/>
      <c r="K696" s="2"/>
      <c r="L696" s="2"/>
      <c r="M696" s="2"/>
      <c r="N696" s="2"/>
      <c r="O696" s="2">
        <f t="shared" ref="O696:AT696" si="434">O701</f>
        <v>202.19</v>
      </c>
      <c r="P696" s="2">
        <f t="shared" si="434"/>
        <v>0</v>
      </c>
      <c r="Q696" s="2">
        <f t="shared" si="434"/>
        <v>4</v>
      </c>
      <c r="R696" s="2">
        <f t="shared" si="434"/>
        <v>0.28999999999999998</v>
      </c>
      <c r="S696" s="2">
        <f t="shared" si="434"/>
        <v>198.19</v>
      </c>
      <c r="T696" s="2">
        <f t="shared" si="434"/>
        <v>0</v>
      </c>
      <c r="U696" s="2">
        <f t="shared" si="434"/>
        <v>1.1697600000000001</v>
      </c>
      <c r="V696" s="2">
        <f t="shared" si="434"/>
        <v>0</v>
      </c>
      <c r="W696" s="2">
        <f t="shared" si="434"/>
        <v>0</v>
      </c>
      <c r="X696" s="2">
        <f t="shared" si="434"/>
        <v>138.72999999999999</v>
      </c>
      <c r="Y696" s="2">
        <f t="shared" si="434"/>
        <v>19.82</v>
      </c>
      <c r="Z696" s="2">
        <f t="shared" si="434"/>
        <v>0</v>
      </c>
      <c r="AA696" s="2">
        <f t="shared" si="434"/>
        <v>0</v>
      </c>
      <c r="AB696" s="2">
        <f t="shared" si="434"/>
        <v>202.19</v>
      </c>
      <c r="AC696" s="2">
        <f t="shared" si="434"/>
        <v>0</v>
      </c>
      <c r="AD696" s="2">
        <f t="shared" si="434"/>
        <v>4</v>
      </c>
      <c r="AE696" s="2">
        <f t="shared" si="434"/>
        <v>0.28999999999999998</v>
      </c>
      <c r="AF696" s="2">
        <f t="shared" si="434"/>
        <v>198.19</v>
      </c>
      <c r="AG696" s="2">
        <f t="shared" si="434"/>
        <v>0</v>
      </c>
      <c r="AH696" s="2">
        <f t="shared" si="434"/>
        <v>1.1697600000000001</v>
      </c>
      <c r="AI696" s="2">
        <f t="shared" si="434"/>
        <v>0</v>
      </c>
      <c r="AJ696" s="2">
        <f t="shared" si="434"/>
        <v>0</v>
      </c>
      <c r="AK696" s="2">
        <f t="shared" si="434"/>
        <v>138.72999999999999</v>
      </c>
      <c r="AL696" s="2">
        <f t="shared" si="434"/>
        <v>19.82</v>
      </c>
      <c r="AM696" s="2">
        <f t="shared" si="434"/>
        <v>0</v>
      </c>
      <c r="AN696" s="2">
        <f t="shared" si="434"/>
        <v>0</v>
      </c>
      <c r="AO696" s="2">
        <f t="shared" si="434"/>
        <v>0</v>
      </c>
      <c r="AP696" s="2">
        <f t="shared" si="434"/>
        <v>0</v>
      </c>
      <c r="AQ696" s="2">
        <f t="shared" si="434"/>
        <v>0</v>
      </c>
      <c r="AR696" s="2">
        <f t="shared" si="434"/>
        <v>361.05</v>
      </c>
      <c r="AS696" s="2">
        <f t="shared" si="434"/>
        <v>0</v>
      </c>
      <c r="AT696" s="2">
        <f t="shared" si="434"/>
        <v>0</v>
      </c>
      <c r="AU696" s="2">
        <f t="shared" ref="AU696:BZ696" si="435">AU701</f>
        <v>361.05</v>
      </c>
      <c r="AV696" s="2">
        <f t="shared" si="435"/>
        <v>0</v>
      </c>
      <c r="AW696" s="2">
        <f t="shared" si="435"/>
        <v>0</v>
      </c>
      <c r="AX696" s="2">
        <f t="shared" si="435"/>
        <v>0</v>
      </c>
      <c r="AY696" s="2">
        <f t="shared" si="435"/>
        <v>0</v>
      </c>
      <c r="AZ696" s="2">
        <f t="shared" si="435"/>
        <v>0</v>
      </c>
      <c r="BA696" s="2">
        <f t="shared" si="435"/>
        <v>0</v>
      </c>
      <c r="BB696" s="2">
        <f t="shared" si="435"/>
        <v>0</v>
      </c>
      <c r="BC696" s="2">
        <f t="shared" si="435"/>
        <v>0</v>
      </c>
      <c r="BD696" s="2">
        <f t="shared" si="435"/>
        <v>0</v>
      </c>
      <c r="BE696" s="2">
        <f t="shared" si="435"/>
        <v>361.05</v>
      </c>
      <c r="BF696" s="2">
        <f t="shared" si="435"/>
        <v>0</v>
      </c>
      <c r="BG696" s="2">
        <f t="shared" si="435"/>
        <v>0</v>
      </c>
      <c r="BH696" s="2">
        <f t="shared" si="435"/>
        <v>361.05</v>
      </c>
      <c r="BI696" s="2">
        <f t="shared" si="435"/>
        <v>0</v>
      </c>
      <c r="BJ696" s="2">
        <f t="shared" si="435"/>
        <v>0</v>
      </c>
      <c r="BK696" s="2">
        <f t="shared" si="435"/>
        <v>0</v>
      </c>
      <c r="BL696" s="2">
        <f t="shared" si="435"/>
        <v>0</v>
      </c>
      <c r="BM696" s="2">
        <f t="shared" si="435"/>
        <v>0</v>
      </c>
      <c r="BN696" s="2">
        <f t="shared" si="435"/>
        <v>0</v>
      </c>
      <c r="BO696" s="3">
        <f t="shared" si="435"/>
        <v>0</v>
      </c>
      <c r="BP696" s="3">
        <f t="shared" si="435"/>
        <v>0</v>
      </c>
      <c r="BQ696" s="3">
        <f t="shared" si="435"/>
        <v>0</v>
      </c>
      <c r="BR696" s="3">
        <f t="shared" si="435"/>
        <v>0</v>
      </c>
      <c r="BS696" s="3">
        <f t="shared" si="435"/>
        <v>0</v>
      </c>
      <c r="BT696" s="3">
        <f t="shared" si="435"/>
        <v>0</v>
      </c>
      <c r="BU696" s="3">
        <f t="shared" si="435"/>
        <v>0</v>
      </c>
      <c r="BV696" s="3">
        <f t="shared" si="435"/>
        <v>0</v>
      </c>
      <c r="BW696" s="3">
        <f t="shared" si="435"/>
        <v>0</v>
      </c>
      <c r="BX696" s="3">
        <f t="shared" si="435"/>
        <v>0</v>
      </c>
      <c r="BY696" s="3">
        <f t="shared" si="435"/>
        <v>0</v>
      </c>
      <c r="BZ696" s="3">
        <f t="shared" si="435"/>
        <v>0</v>
      </c>
      <c r="CA696" s="3">
        <f t="shared" ref="CA696:DF696" si="436">CA701</f>
        <v>0</v>
      </c>
      <c r="CB696" s="3">
        <f t="shared" si="436"/>
        <v>0</v>
      </c>
      <c r="CC696" s="3">
        <f t="shared" si="436"/>
        <v>0</v>
      </c>
      <c r="CD696" s="3">
        <f t="shared" si="436"/>
        <v>0</v>
      </c>
      <c r="CE696" s="3">
        <f t="shared" si="436"/>
        <v>0</v>
      </c>
      <c r="CF696" s="3">
        <f t="shared" si="436"/>
        <v>0</v>
      </c>
      <c r="CG696" s="3">
        <f t="shared" si="436"/>
        <v>0</v>
      </c>
      <c r="CH696" s="3">
        <f t="shared" si="436"/>
        <v>0</v>
      </c>
      <c r="CI696" s="3">
        <f t="shared" si="436"/>
        <v>0</v>
      </c>
      <c r="CJ696" s="3">
        <f t="shared" si="436"/>
        <v>0</v>
      </c>
      <c r="CK696" s="3">
        <f t="shared" si="436"/>
        <v>0</v>
      </c>
      <c r="CL696" s="3">
        <f t="shared" si="436"/>
        <v>0</v>
      </c>
      <c r="CM696" s="3">
        <f t="shared" si="436"/>
        <v>0</v>
      </c>
      <c r="CN696" s="3">
        <f t="shared" si="436"/>
        <v>0</v>
      </c>
      <c r="CO696" s="3">
        <f t="shared" si="436"/>
        <v>0</v>
      </c>
      <c r="CP696" s="3">
        <f t="shared" si="436"/>
        <v>0</v>
      </c>
      <c r="CQ696" s="3">
        <f t="shared" si="436"/>
        <v>0</v>
      </c>
      <c r="CR696" s="3">
        <f t="shared" si="436"/>
        <v>0</v>
      </c>
      <c r="CS696" s="3">
        <f t="shared" si="436"/>
        <v>0</v>
      </c>
      <c r="CT696" s="3">
        <f t="shared" si="436"/>
        <v>0</v>
      </c>
      <c r="CU696" s="3">
        <f t="shared" si="436"/>
        <v>0</v>
      </c>
      <c r="CV696" s="3">
        <f t="shared" si="436"/>
        <v>0</v>
      </c>
      <c r="CW696" s="3">
        <f t="shared" si="436"/>
        <v>0</v>
      </c>
      <c r="CX696" s="3">
        <f t="shared" si="436"/>
        <v>0</v>
      </c>
      <c r="CY696" s="3">
        <f t="shared" si="436"/>
        <v>0</v>
      </c>
      <c r="CZ696" s="3">
        <f t="shared" si="436"/>
        <v>0</v>
      </c>
      <c r="DA696" s="3">
        <f t="shared" si="436"/>
        <v>0</v>
      </c>
      <c r="DB696" s="3">
        <f t="shared" si="436"/>
        <v>0</v>
      </c>
      <c r="DC696" s="3">
        <f t="shared" si="436"/>
        <v>0</v>
      </c>
      <c r="DD696" s="3">
        <f t="shared" si="436"/>
        <v>0</v>
      </c>
      <c r="DE696" s="3">
        <f t="shared" si="436"/>
        <v>0</v>
      </c>
      <c r="DF696" s="3">
        <f t="shared" si="436"/>
        <v>0</v>
      </c>
      <c r="DG696" s="3">
        <f t="shared" ref="DG696:DN696" si="437">DG701</f>
        <v>0</v>
      </c>
      <c r="DH696" s="3">
        <f t="shared" si="437"/>
        <v>0</v>
      </c>
      <c r="DI696" s="3">
        <f t="shared" si="437"/>
        <v>0</v>
      </c>
      <c r="DJ696" s="3">
        <f t="shared" si="437"/>
        <v>0</v>
      </c>
      <c r="DK696" s="3">
        <f t="shared" si="437"/>
        <v>0</v>
      </c>
      <c r="DL696" s="3">
        <f t="shared" si="437"/>
        <v>0</v>
      </c>
      <c r="DM696" s="3">
        <f t="shared" si="437"/>
        <v>0</v>
      </c>
      <c r="DN696" s="3">
        <f t="shared" si="437"/>
        <v>0</v>
      </c>
    </row>
    <row r="698" spans="1:206" x14ac:dyDescent="0.2">
      <c r="A698">
        <v>17</v>
      </c>
      <c r="B698">
        <v>1</v>
      </c>
      <c r="C698">
        <f>ROW(SmtRes!A445)</f>
        <v>445</v>
      </c>
      <c r="D698">
        <f>ROW(EtalonRes!A441)</f>
        <v>441</v>
      </c>
      <c r="E698" t="s">
        <v>13</v>
      </c>
      <c r="F698" t="s">
        <v>270</v>
      </c>
      <c r="G698" t="s">
        <v>271</v>
      </c>
      <c r="H698" t="s">
        <v>28</v>
      </c>
      <c r="I698">
        <f>ROUND(3.22/100,9)</f>
        <v>3.2199999999999999E-2</v>
      </c>
      <c r="J698">
        <v>0</v>
      </c>
      <c r="O698">
        <f>ROUND(CP698+GX698,2)</f>
        <v>142.96</v>
      </c>
      <c r="P698">
        <f>ROUND(CQ698*I698,2)</f>
        <v>0</v>
      </c>
      <c r="Q698">
        <f>ROUND(CR698*I698,2)</f>
        <v>4</v>
      </c>
      <c r="R698">
        <f>ROUND(CS698*I698,2)</f>
        <v>0.28999999999999998</v>
      </c>
      <c r="S698">
        <f>ROUND(CT698*I698,2)</f>
        <v>138.96</v>
      </c>
      <c r="T698">
        <f>ROUND(CU698*I698,2)</f>
        <v>0</v>
      </c>
      <c r="U698">
        <f>CV698*I698</f>
        <v>0.79212000000000005</v>
      </c>
      <c r="V698">
        <f>CW698*I698</f>
        <v>0</v>
      </c>
      <c r="W698">
        <f>ROUND(CX698*I698,2)</f>
        <v>0</v>
      </c>
      <c r="X698">
        <f>ROUND(CY698,2)</f>
        <v>97.27</v>
      </c>
      <c r="Y698">
        <f>ROUND(CZ698,2)</f>
        <v>13.9</v>
      </c>
      <c r="AA698">
        <v>31140108</v>
      </c>
      <c r="AB698">
        <f>ROUND((AC698+AD698+AF698)+GT698,6)</f>
        <v>4439.8599999999997</v>
      </c>
      <c r="AC698">
        <f>ROUND((ES698),6)</f>
        <v>0</v>
      </c>
      <c r="AD698">
        <f>ROUND((((ET698)-(EU698))+AE698),6)</f>
        <v>124.28</v>
      </c>
      <c r="AE698">
        <f>ROUND((EU698),6)</f>
        <v>9.15</v>
      </c>
      <c r="AF698">
        <f>ROUND((EV698),6)</f>
        <v>4315.58</v>
      </c>
      <c r="AG698">
        <f>ROUND((AP698),6)</f>
        <v>0</v>
      </c>
      <c r="AH698">
        <f>(EW698)</f>
        <v>24.6</v>
      </c>
      <c r="AI698">
        <f>(EX698)</f>
        <v>0</v>
      </c>
      <c r="AJ698">
        <f>ROUND((AS698),6)</f>
        <v>0</v>
      </c>
      <c r="AK698">
        <v>4439.8599999999997</v>
      </c>
      <c r="AL698">
        <v>0</v>
      </c>
      <c r="AM698">
        <v>124.28</v>
      </c>
      <c r="AN698">
        <v>9.15</v>
      </c>
      <c r="AO698">
        <v>4315.58</v>
      </c>
      <c r="AP698">
        <v>0</v>
      </c>
      <c r="AQ698">
        <v>24.6</v>
      </c>
      <c r="AR698">
        <v>0</v>
      </c>
      <c r="AS698">
        <v>0</v>
      </c>
      <c r="AT698">
        <v>70</v>
      </c>
      <c r="AU698">
        <v>10</v>
      </c>
      <c r="AV698">
        <v>1</v>
      </c>
      <c r="AW698">
        <v>1</v>
      </c>
      <c r="AZ698">
        <v>1</v>
      </c>
      <c r="BA698">
        <v>1</v>
      </c>
      <c r="BB698">
        <v>1</v>
      </c>
      <c r="BC698">
        <v>1</v>
      </c>
      <c r="BD698" t="s">
        <v>0</v>
      </c>
      <c r="BE698" t="s">
        <v>0</v>
      </c>
      <c r="BF698" t="s">
        <v>0</v>
      </c>
      <c r="BG698" t="s">
        <v>0</v>
      </c>
      <c r="BH698">
        <v>0</v>
      </c>
      <c r="BI698">
        <v>4</v>
      </c>
      <c r="BJ698" t="s">
        <v>272</v>
      </c>
      <c r="BM698">
        <v>0</v>
      </c>
      <c r="BN698">
        <v>0</v>
      </c>
      <c r="BO698" t="s">
        <v>0</v>
      </c>
      <c r="BP698">
        <v>0</v>
      </c>
      <c r="BQ698">
        <v>1</v>
      </c>
      <c r="BR698">
        <v>0</v>
      </c>
      <c r="BS698">
        <v>1</v>
      </c>
      <c r="BT698">
        <v>1</v>
      </c>
      <c r="BU698">
        <v>1</v>
      </c>
      <c r="BV698">
        <v>1</v>
      </c>
      <c r="BW698">
        <v>1</v>
      </c>
      <c r="BX698">
        <v>1</v>
      </c>
      <c r="BY698" t="s">
        <v>0</v>
      </c>
      <c r="BZ698">
        <v>70</v>
      </c>
      <c r="CA698">
        <v>10</v>
      </c>
      <c r="CF698">
        <v>0</v>
      </c>
      <c r="CG698">
        <v>0</v>
      </c>
      <c r="CM698">
        <v>0</v>
      </c>
      <c r="CN698" t="s">
        <v>0</v>
      </c>
      <c r="CO698">
        <v>0</v>
      </c>
      <c r="CP698">
        <f>(P698+Q698+S698)</f>
        <v>142.96</v>
      </c>
      <c r="CQ698">
        <f>(AC698*BC698*AW698)</f>
        <v>0</v>
      </c>
      <c r="CR698">
        <f>((((ET698)*BB698-(EU698)*BS698)+AE698*BS698)*AV698)</f>
        <v>124.28</v>
      </c>
      <c r="CS698">
        <f>(AE698*BS698*AV698)</f>
        <v>9.15</v>
      </c>
      <c r="CT698">
        <f>(AF698*BA698*AV698)</f>
        <v>4315.58</v>
      </c>
      <c r="CU698">
        <f>AG698</f>
        <v>0</v>
      </c>
      <c r="CV698">
        <f>(AH698*AV698)</f>
        <v>24.6</v>
      </c>
      <c r="CW698">
        <f>AI698</f>
        <v>0</v>
      </c>
      <c r="CX698">
        <f>AJ698</f>
        <v>0</v>
      </c>
      <c r="CY698">
        <f>((S698*BZ698)/100)</f>
        <v>97.272000000000006</v>
      </c>
      <c r="CZ698">
        <f>((S698*CA698)/100)</f>
        <v>13.896000000000001</v>
      </c>
      <c r="DC698" t="s">
        <v>0</v>
      </c>
      <c r="DD698" t="s">
        <v>0</v>
      </c>
      <c r="DE698" t="s">
        <v>0</v>
      </c>
      <c r="DF698" t="s">
        <v>0</v>
      </c>
      <c r="DG698" t="s">
        <v>0</v>
      </c>
      <c r="DH698" t="s">
        <v>0</v>
      </c>
      <c r="DI698" t="s">
        <v>0</v>
      </c>
      <c r="DJ698" t="s">
        <v>0</v>
      </c>
      <c r="DK698" t="s">
        <v>0</v>
      </c>
      <c r="DL698" t="s">
        <v>0</v>
      </c>
      <c r="DM698" t="s">
        <v>0</v>
      </c>
      <c r="DN698">
        <v>0</v>
      </c>
      <c r="DO698">
        <v>0</v>
      </c>
      <c r="DP698">
        <v>1</v>
      </c>
      <c r="DQ698">
        <v>1</v>
      </c>
      <c r="DU698">
        <v>1005</v>
      </c>
      <c r="DV698" t="s">
        <v>28</v>
      </c>
      <c r="DW698" t="s">
        <v>28</v>
      </c>
      <c r="DX698">
        <v>100</v>
      </c>
      <c r="EE698">
        <v>30895129</v>
      </c>
      <c r="EF698">
        <v>1</v>
      </c>
      <c r="EG698" t="s">
        <v>18</v>
      </c>
      <c r="EH698">
        <v>0</v>
      </c>
      <c r="EI698" t="s">
        <v>0</v>
      </c>
      <c r="EJ698">
        <v>4</v>
      </c>
      <c r="EK698">
        <v>0</v>
      </c>
      <c r="EL698" t="s">
        <v>19</v>
      </c>
      <c r="EM698" t="s">
        <v>20</v>
      </c>
      <c r="EO698" t="s">
        <v>0</v>
      </c>
      <c r="EQ698">
        <v>0</v>
      </c>
      <c r="ER698">
        <v>4439.8599999999997</v>
      </c>
      <c r="ES698">
        <v>0</v>
      </c>
      <c r="ET698">
        <v>124.28</v>
      </c>
      <c r="EU698">
        <v>9.15</v>
      </c>
      <c r="EV698">
        <v>4315.58</v>
      </c>
      <c r="EW698">
        <v>24.6</v>
      </c>
      <c r="EX698">
        <v>0</v>
      </c>
      <c r="EY698">
        <v>0</v>
      </c>
      <c r="FQ698">
        <v>0</v>
      </c>
      <c r="FR698">
        <f>ROUND(IF(AND(BH698=3,BI698=3),P698,0),2)</f>
        <v>0</v>
      </c>
      <c r="FS698">
        <v>0</v>
      </c>
      <c r="FX698">
        <v>70</v>
      </c>
      <c r="FY698">
        <v>10</v>
      </c>
      <c r="GA698" t="s">
        <v>0</v>
      </c>
      <c r="GD698">
        <v>0</v>
      </c>
      <c r="GF698">
        <v>-842302412</v>
      </c>
      <c r="GG698">
        <v>2</v>
      </c>
      <c r="GH698">
        <v>1</v>
      </c>
      <c r="GI698">
        <v>-2</v>
      </c>
      <c r="GJ698">
        <v>0</v>
      </c>
      <c r="GK698">
        <f>ROUND(R698*(R12)/100,2)</f>
        <v>0.31</v>
      </c>
      <c r="GL698">
        <f>ROUND(IF(AND(BH698=3,BI698=3,FS698&lt;&gt;0),P698,0),2)</f>
        <v>0</v>
      </c>
      <c r="GM698">
        <f>O698+X698+Y698+GK698</f>
        <v>254.44000000000003</v>
      </c>
      <c r="GN698">
        <f>ROUND(IF(OR(BI698=0,BI698=1),O698+X698+Y698+GK698-GX698,0),2)</f>
        <v>0</v>
      </c>
      <c r="GO698">
        <f>ROUND(IF(BI698=2,O698+X698+Y698+GK698-GX698,0),2)</f>
        <v>0</v>
      </c>
      <c r="GP698">
        <f>ROUND(IF(BI698=4,O698+X698+Y698+GK698,GX698),2)</f>
        <v>254.44</v>
      </c>
      <c r="GT698">
        <v>0</v>
      </c>
      <c r="GU698">
        <v>1</v>
      </c>
      <c r="GV698">
        <v>0</v>
      </c>
      <c r="GW698">
        <v>0</v>
      </c>
      <c r="GX698">
        <f>ROUND(GT698*GU698*I698,2)</f>
        <v>0</v>
      </c>
    </row>
    <row r="699" spans="1:206" x14ac:dyDescent="0.2">
      <c r="A699">
        <v>17</v>
      </c>
      <c r="B699">
        <v>1</v>
      </c>
      <c r="C699">
        <f>ROW(SmtRes!A447)</f>
        <v>447</v>
      </c>
      <c r="D699">
        <f>ROW(EtalonRes!A443)</f>
        <v>443</v>
      </c>
      <c r="E699" t="s">
        <v>21</v>
      </c>
      <c r="F699" t="s">
        <v>201</v>
      </c>
      <c r="G699" t="s">
        <v>202</v>
      </c>
      <c r="H699" t="s">
        <v>28</v>
      </c>
      <c r="I699">
        <f>ROUND(3.6/100,9)</f>
        <v>3.5999999999999997E-2</v>
      </c>
      <c r="J699">
        <v>0</v>
      </c>
      <c r="O699">
        <f>ROUND(CP699+GX699,2)</f>
        <v>59.23</v>
      </c>
      <c r="P699">
        <f>ROUND(CQ699*I699,2)</f>
        <v>0</v>
      </c>
      <c r="Q699">
        <f>ROUND(CR699*I699,2)</f>
        <v>0</v>
      </c>
      <c r="R699">
        <f>ROUND(CS699*I699,2)</f>
        <v>0</v>
      </c>
      <c r="S699">
        <f>ROUND(CT699*I699,2)</f>
        <v>59.23</v>
      </c>
      <c r="T699">
        <f>ROUND(CU699*I699,2)</f>
        <v>0</v>
      </c>
      <c r="U699">
        <f>CV699*I699</f>
        <v>0.37763999999999998</v>
      </c>
      <c r="V699">
        <f>CW699*I699</f>
        <v>0</v>
      </c>
      <c r="W699">
        <f>ROUND(CX699*I699,2)</f>
        <v>0</v>
      </c>
      <c r="X699">
        <f>ROUND(CY699,2)</f>
        <v>41.46</v>
      </c>
      <c r="Y699">
        <f>ROUND(CZ699,2)</f>
        <v>5.92</v>
      </c>
      <c r="AA699">
        <v>31140108</v>
      </c>
      <c r="AB699">
        <f>ROUND((AC699+AD699+AF699)+GT699,6)</f>
        <v>1645.25</v>
      </c>
      <c r="AC699">
        <f>ROUND((ES699),6)</f>
        <v>0</v>
      </c>
      <c r="AD699">
        <f>ROUND((((ET699)-(EU699))+AE699),6)</f>
        <v>0</v>
      </c>
      <c r="AE699">
        <f>ROUND((EU699),6)</f>
        <v>0</v>
      </c>
      <c r="AF699">
        <f>ROUND((EV699),6)</f>
        <v>1645.25</v>
      </c>
      <c r="AG699">
        <f>ROUND((AP699),6)</f>
        <v>0</v>
      </c>
      <c r="AH699">
        <f>(EW699)</f>
        <v>10.49</v>
      </c>
      <c r="AI699">
        <f>(EX699)</f>
        <v>0</v>
      </c>
      <c r="AJ699">
        <f>ROUND((AS699),6)</f>
        <v>0</v>
      </c>
      <c r="AK699">
        <v>1645.25</v>
      </c>
      <c r="AL699">
        <v>0</v>
      </c>
      <c r="AM699">
        <v>0</v>
      </c>
      <c r="AN699">
        <v>0</v>
      </c>
      <c r="AO699">
        <v>1645.25</v>
      </c>
      <c r="AP699">
        <v>0</v>
      </c>
      <c r="AQ699">
        <v>10.49</v>
      </c>
      <c r="AR699">
        <v>0</v>
      </c>
      <c r="AS699">
        <v>0</v>
      </c>
      <c r="AT699">
        <v>70</v>
      </c>
      <c r="AU699">
        <v>10</v>
      </c>
      <c r="AV699">
        <v>1</v>
      </c>
      <c r="AW699">
        <v>1</v>
      </c>
      <c r="AZ699">
        <v>1</v>
      </c>
      <c r="BA699">
        <v>1</v>
      </c>
      <c r="BB699">
        <v>1</v>
      </c>
      <c r="BC699">
        <v>1</v>
      </c>
      <c r="BD699" t="s">
        <v>0</v>
      </c>
      <c r="BE699" t="s">
        <v>0</v>
      </c>
      <c r="BF699" t="s">
        <v>0</v>
      </c>
      <c r="BG699" t="s">
        <v>0</v>
      </c>
      <c r="BH699">
        <v>0</v>
      </c>
      <c r="BI699">
        <v>4</v>
      </c>
      <c r="BJ699" t="s">
        <v>203</v>
      </c>
      <c r="BM699">
        <v>0</v>
      </c>
      <c r="BN699">
        <v>0</v>
      </c>
      <c r="BO699" t="s">
        <v>0</v>
      </c>
      <c r="BP699">
        <v>0</v>
      </c>
      <c r="BQ699">
        <v>1</v>
      </c>
      <c r="BR699">
        <v>0</v>
      </c>
      <c r="BS699">
        <v>1</v>
      </c>
      <c r="BT699">
        <v>1</v>
      </c>
      <c r="BU699">
        <v>1</v>
      </c>
      <c r="BV699">
        <v>1</v>
      </c>
      <c r="BW699">
        <v>1</v>
      </c>
      <c r="BX699">
        <v>1</v>
      </c>
      <c r="BY699" t="s">
        <v>0</v>
      </c>
      <c r="BZ699">
        <v>70</v>
      </c>
      <c r="CA699">
        <v>10</v>
      </c>
      <c r="CF699">
        <v>0</v>
      </c>
      <c r="CG699">
        <v>0</v>
      </c>
      <c r="CM699">
        <v>0</v>
      </c>
      <c r="CN699" t="s">
        <v>0</v>
      </c>
      <c r="CO699">
        <v>0</v>
      </c>
      <c r="CP699">
        <f>(P699+Q699+S699)</f>
        <v>59.23</v>
      </c>
      <c r="CQ699">
        <f>(AC699*BC699*AW699)</f>
        <v>0</v>
      </c>
      <c r="CR699">
        <f>((((ET699)*BB699-(EU699)*BS699)+AE699*BS699)*AV699)</f>
        <v>0</v>
      </c>
      <c r="CS699">
        <f>(AE699*BS699*AV699)</f>
        <v>0</v>
      </c>
      <c r="CT699">
        <f>(AF699*BA699*AV699)</f>
        <v>1645.25</v>
      </c>
      <c r="CU699">
        <f>AG699</f>
        <v>0</v>
      </c>
      <c r="CV699">
        <f>(AH699*AV699)</f>
        <v>10.49</v>
      </c>
      <c r="CW699">
        <f>AI699</f>
        <v>0</v>
      </c>
      <c r="CX699">
        <f>AJ699</f>
        <v>0</v>
      </c>
      <c r="CY699">
        <f>((S699*BZ699)/100)</f>
        <v>41.460999999999991</v>
      </c>
      <c r="CZ699">
        <f>((S699*CA699)/100)</f>
        <v>5.9229999999999992</v>
      </c>
      <c r="DC699" t="s">
        <v>0</v>
      </c>
      <c r="DD699" t="s">
        <v>0</v>
      </c>
      <c r="DE699" t="s">
        <v>0</v>
      </c>
      <c r="DF699" t="s">
        <v>0</v>
      </c>
      <c r="DG699" t="s">
        <v>0</v>
      </c>
      <c r="DH699" t="s">
        <v>0</v>
      </c>
      <c r="DI699" t="s">
        <v>0</v>
      </c>
      <c r="DJ699" t="s">
        <v>0</v>
      </c>
      <c r="DK699" t="s">
        <v>0</v>
      </c>
      <c r="DL699" t="s">
        <v>0</v>
      </c>
      <c r="DM699" t="s">
        <v>0</v>
      </c>
      <c r="DN699">
        <v>0</v>
      </c>
      <c r="DO699">
        <v>0</v>
      </c>
      <c r="DP699">
        <v>1</v>
      </c>
      <c r="DQ699">
        <v>1</v>
      </c>
      <c r="DU699">
        <v>1005</v>
      </c>
      <c r="DV699" t="s">
        <v>28</v>
      </c>
      <c r="DW699" t="s">
        <v>28</v>
      </c>
      <c r="DX699">
        <v>100</v>
      </c>
      <c r="EE699">
        <v>30895129</v>
      </c>
      <c r="EF699">
        <v>1</v>
      </c>
      <c r="EG699" t="s">
        <v>18</v>
      </c>
      <c r="EH699">
        <v>0</v>
      </c>
      <c r="EI699" t="s">
        <v>0</v>
      </c>
      <c r="EJ699">
        <v>4</v>
      </c>
      <c r="EK699">
        <v>0</v>
      </c>
      <c r="EL699" t="s">
        <v>19</v>
      </c>
      <c r="EM699" t="s">
        <v>20</v>
      </c>
      <c r="EO699" t="s">
        <v>0</v>
      </c>
      <c r="EQ699">
        <v>0</v>
      </c>
      <c r="ER699">
        <v>1645.25</v>
      </c>
      <c r="ES699">
        <v>0</v>
      </c>
      <c r="ET699">
        <v>0</v>
      </c>
      <c r="EU699">
        <v>0</v>
      </c>
      <c r="EV699">
        <v>1645.25</v>
      </c>
      <c r="EW699">
        <v>10.49</v>
      </c>
      <c r="EX699">
        <v>0</v>
      </c>
      <c r="EY699">
        <v>0</v>
      </c>
      <c r="FQ699">
        <v>0</v>
      </c>
      <c r="FR699">
        <f>ROUND(IF(AND(BH699=3,BI699=3),P699,0),2)</f>
        <v>0</v>
      </c>
      <c r="FS699">
        <v>0</v>
      </c>
      <c r="FX699">
        <v>70</v>
      </c>
      <c r="FY699">
        <v>10</v>
      </c>
      <c r="GA699" t="s">
        <v>0</v>
      </c>
      <c r="GD699">
        <v>0</v>
      </c>
      <c r="GF699">
        <v>-141920376</v>
      </c>
      <c r="GG699">
        <v>2</v>
      </c>
      <c r="GH699">
        <v>1</v>
      </c>
      <c r="GI699">
        <v>-2</v>
      </c>
      <c r="GJ699">
        <v>0</v>
      </c>
      <c r="GK699">
        <f>ROUND(R699*(R12)/100,2)</f>
        <v>0</v>
      </c>
      <c r="GL699">
        <f>ROUND(IF(AND(BH699=3,BI699=3,FS699&lt;&gt;0),P699,0),2)</f>
        <v>0</v>
      </c>
      <c r="GM699">
        <f>O699+X699+Y699+GK699</f>
        <v>106.61</v>
      </c>
      <c r="GN699">
        <f>ROUND(IF(OR(BI699=0,BI699=1),O699+X699+Y699+GK699-GX699,0),2)</f>
        <v>0</v>
      </c>
      <c r="GO699">
        <f>ROUND(IF(BI699=2,O699+X699+Y699+GK699-GX699,0),2)</f>
        <v>0</v>
      </c>
      <c r="GP699">
        <f>ROUND(IF(BI699=4,O699+X699+Y699+GK699,GX699),2)</f>
        <v>106.61</v>
      </c>
      <c r="GT699">
        <v>0</v>
      </c>
      <c r="GU699">
        <v>1</v>
      </c>
      <c r="GV699">
        <v>0</v>
      </c>
      <c r="GW699">
        <v>0</v>
      </c>
      <c r="GX699">
        <f>ROUND(GT699*GU699*I699,2)</f>
        <v>0</v>
      </c>
    </row>
    <row r="701" spans="1:206" x14ac:dyDescent="0.2">
      <c r="A701" s="2">
        <v>51</v>
      </c>
      <c r="B701" s="2">
        <f>B694</f>
        <v>1</v>
      </c>
      <c r="C701" s="2">
        <f>A694</f>
        <v>5</v>
      </c>
      <c r="D701" s="2">
        <f>ROW(A694)</f>
        <v>694</v>
      </c>
      <c r="E701" s="2"/>
      <c r="F701" s="2" t="str">
        <f>IF(F694&lt;&gt;"",F694,"")</f>
        <v>Новый подраздел</v>
      </c>
      <c r="G701" s="2" t="str">
        <f>IF(G694&lt;&gt;"",G694,"")</f>
        <v>Демонтажные работы</v>
      </c>
      <c r="H701" s="2"/>
      <c r="I701" s="2"/>
      <c r="J701" s="2"/>
      <c r="K701" s="2"/>
      <c r="L701" s="2"/>
      <c r="M701" s="2"/>
      <c r="N701" s="2"/>
      <c r="O701" s="2">
        <f t="shared" ref="O701:T701" si="438">ROUND(AB701,2)</f>
        <v>202.19</v>
      </c>
      <c r="P701" s="2">
        <f t="shared" si="438"/>
        <v>0</v>
      </c>
      <c r="Q701" s="2">
        <f t="shared" si="438"/>
        <v>4</v>
      </c>
      <c r="R701" s="2">
        <f t="shared" si="438"/>
        <v>0.28999999999999998</v>
      </c>
      <c r="S701" s="2">
        <f t="shared" si="438"/>
        <v>198.19</v>
      </c>
      <c r="T701" s="2">
        <f t="shared" si="438"/>
        <v>0</v>
      </c>
      <c r="U701" s="2">
        <f>AH701</f>
        <v>1.1697600000000001</v>
      </c>
      <c r="V701" s="2">
        <f>AI701</f>
        <v>0</v>
      </c>
      <c r="W701" s="2">
        <f>ROUND(AJ701,2)</f>
        <v>0</v>
      </c>
      <c r="X701" s="2">
        <f>ROUND(AK701,2)</f>
        <v>138.72999999999999</v>
      </c>
      <c r="Y701" s="2">
        <f>ROUND(AL701,2)</f>
        <v>19.82</v>
      </c>
      <c r="Z701" s="2"/>
      <c r="AA701" s="2"/>
      <c r="AB701" s="2">
        <f>ROUND(SUMIF(AA698:AA699,"=31140108",O698:O699),2)</f>
        <v>202.19</v>
      </c>
      <c r="AC701" s="2">
        <f>ROUND(SUMIF(AA698:AA699,"=31140108",P698:P699),2)</f>
        <v>0</v>
      </c>
      <c r="AD701" s="2">
        <f>ROUND(SUMIF(AA698:AA699,"=31140108",Q698:Q699),2)</f>
        <v>4</v>
      </c>
      <c r="AE701" s="2">
        <f>ROUND(SUMIF(AA698:AA699,"=31140108",R698:R699),2)</f>
        <v>0.28999999999999998</v>
      </c>
      <c r="AF701" s="2">
        <f>ROUND(SUMIF(AA698:AA699,"=31140108",S698:S699),2)</f>
        <v>198.19</v>
      </c>
      <c r="AG701" s="2">
        <f>ROUND(SUMIF(AA698:AA699,"=31140108",T698:T699),2)</f>
        <v>0</v>
      </c>
      <c r="AH701" s="2">
        <f>SUMIF(AA698:AA699,"=31140108",U698:U699)</f>
        <v>1.1697600000000001</v>
      </c>
      <c r="AI701" s="2">
        <f>SUMIF(AA698:AA699,"=31140108",V698:V699)</f>
        <v>0</v>
      </c>
      <c r="AJ701" s="2">
        <f>ROUND(SUMIF(AA698:AA699,"=31140108",W698:W699),2)</f>
        <v>0</v>
      </c>
      <c r="AK701" s="2">
        <f>ROUND(SUMIF(AA698:AA699,"=31140108",X698:X699),2)</f>
        <v>138.72999999999999</v>
      </c>
      <c r="AL701" s="2">
        <f>ROUND(SUMIF(AA698:AA699,"=31140108",Y698:Y699),2)</f>
        <v>19.82</v>
      </c>
      <c r="AM701" s="2"/>
      <c r="AN701" s="2"/>
      <c r="AO701" s="2">
        <f t="shared" ref="AO701:AZ701" si="439">ROUND(BB701,2)</f>
        <v>0</v>
      </c>
      <c r="AP701" s="2">
        <f t="shared" si="439"/>
        <v>0</v>
      </c>
      <c r="AQ701" s="2">
        <f t="shared" si="439"/>
        <v>0</v>
      </c>
      <c r="AR701" s="2">
        <f t="shared" si="439"/>
        <v>361.05</v>
      </c>
      <c r="AS701" s="2">
        <f t="shared" si="439"/>
        <v>0</v>
      </c>
      <c r="AT701" s="2">
        <f t="shared" si="439"/>
        <v>0</v>
      </c>
      <c r="AU701" s="2">
        <f t="shared" si="439"/>
        <v>361.05</v>
      </c>
      <c r="AV701" s="2">
        <f t="shared" si="439"/>
        <v>0</v>
      </c>
      <c r="AW701" s="2">
        <f t="shared" si="439"/>
        <v>0</v>
      </c>
      <c r="AX701" s="2">
        <f t="shared" si="439"/>
        <v>0</v>
      </c>
      <c r="AY701" s="2">
        <f t="shared" si="439"/>
        <v>0</v>
      </c>
      <c r="AZ701" s="2">
        <f t="shared" si="439"/>
        <v>0</v>
      </c>
      <c r="BA701" s="2"/>
      <c r="BB701" s="2">
        <f>ROUND(SUMIF(AA698:AA699,"=31140108",FQ698:FQ699),2)</f>
        <v>0</v>
      </c>
      <c r="BC701" s="2">
        <f>ROUND(SUMIF(AA698:AA699,"=31140108",FR698:FR699),2)</f>
        <v>0</v>
      </c>
      <c r="BD701" s="2">
        <f>ROUND(SUMIF(AA698:AA699,"=31140108",GL698:GL699),2)</f>
        <v>0</v>
      </c>
      <c r="BE701" s="2">
        <f>ROUND(SUMIF(AA698:AA699,"=31140108",GM698:GM699),2)</f>
        <v>361.05</v>
      </c>
      <c r="BF701" s="2">
        <f>ROUND(SUMIF(AA698:AA699,"=31140108",GN698:GN699),2)</f>
        <v>0</v>
      </c>
      <c r="BG701" s="2">
        <f>ROUND(SUMIF(AA698:AA699,"=31140108",GO698:GO699),2)</f>
        <v>0</v>
      </c>
      <c r="BH701" s="2">
        <f>ROUND(SUMIF(AA698:AA699,"=31140108",GP698:GP699),2)</f>
        <v>361.05</v>
      </c>
      <c r="BI701" s="2">
        <f>AC701-BB701</f>
        <v>0</v>
      </c>
      <c r="BJ701" s="2">
        <f>AC701-BC701</f>
        <v>0</v>
      </c>
      <c r="BK701" s="2">
        <f>BB701-BD701</f>
        <v>0</v>
      </c>
      <c r="BL701" s="2">
        <f>AC701-BB701-BC701+BD701</f>
        <v>0</v>
      </c>
      <c r="BM701" s="2">
        <f>BC701-BD701</f>
        <v>0</v>
      </c>
      <c r="BN701" s="2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>
        <v>0</v>
      </c>
    </row>
    <row r="703" spans="1:206" x14ac:dyDescent="0.2">
      <c r="A703" s="4">
        <v>50</v>
      </c>
      <c r="B703" s="4">
        <v>0</v>
      </c>
      <c r="C703" s="4">
        <v>0</v>
      </c>
      <c r="D703" s="4">
        <v>1</v>
      </c>
      <c r="E703" s="4">
        <v>201</v>
      </c>
      <c r="F703" s="4">
        <f>ROUND(Source!O701,O703)</f>
        <v>202.19</v>
      </c>
      <c r="G703" s="4" t="s">
        <v>107</v>
      </c>
      <c r="H703" s="4" t="s">
        <v>108</v>
      </c>
      <c r="I703" s="4"/>
      <c r="J703" s="4"/>
      <c r="K703" s="4">
        <v>201</v>
      </c>
      <c r="L703" s="4">
        <v>1</v>
      </c>
      <c r="M703" s="4">
        <v>3</v>
      </c>
      <c r="N703" s="4" t="s">
        <v>0</v>
      </c>
      <c r="O703" s="4">
        <v>2</v>
      </c>
      <c r="P703" s="4"/>
    </row>
    <row r="704" spans="1:206" x14ac:dyDescent="0.2">
      <c r="A704" s="4">
        <v>50</v>
      </c>
      <c r="B704" s="4">
        <v>0</v>
      </c>
      <c r="C704" s="4">
        <v>0</v>
      </c>
      <c r="D704" s="4">
        <v>1</v>
      </c>
      <c r="E704" s="4">
        <v>202</v>
      </c>
      <c r="F704" s="4">
        <f>ROUND(Source!P701,O704)</f>
        <v>0</v>
      </c>
      <c r="G704" s="4" t="s">
        <v>109</v>
      </c>
      <c r="H704" s="4" t="s">
        <v>110</v>
      </c>
      <c r="I704" s="4"/>
      <c r="J704" s="4"/>
      <c r="K704" s="4">
        <v>202</v>
      </c>
      <c r="L704" s="4">
        <v>2</v>
      </c>
      <c r="M704" s="4">
        <v>3</v>
      </c>
      <c r="N704" s="4" t="s">
        <v>0</v>
      </c>
      <c r="O704" s="4">
        <v>2</v>
      </c>
      <c r="P704" s="4"/>
    </row>
    <row r="705" spans="1:16" x14ac:dyDescent="0.2">
      <c r="A705" s="4">
        <v>50</v>
      </c>
      <c r="B705" s="4">
        <v>0</v>
      </c>
      <c r="C705" s="4">
        <v>0</v>
      </c>
      <c r="D705" s="4">
        <v>1</v>
      </c>
      <c r="E705" s="4">
        <v>222</v>
      </c>
      <c r="F705" s="4">
        <f>ROUND(Source!AO701,O705)</f>
        <v>0</v>
      </c>
      <c r="G705" s="4" t="s">
        <v>111</v>
      </c>
      <c r="H705" s="4" t="s">
        <v>112</v>
      </c>
      <c r="I705" s="4"/>
      <c r="J705" s="4"/>
      <c r="K705" s="4">
        <v>222</v>
      </c>
      <c r="L705" s="4">
        <v>3</v>
      </c>
      <c r="M705" s="4">
        <v>3</v>
      </c>
      <c r="N705" s="4" t="s">
        <v>0</v>
      </c>
      <c r="O705" s="4">
        <v>2</v>
      </c>
      <c r="P705" s="4"/>
    </row>
    <row r="706" spans="1:16" x14ac:dyDescent="0.2">
      <c r="A706" s="4">
        <v>50</v>
      </c>
      <c r="B706" s="4">
        <v>0</v>
      </c>
      <c r="C706" s="4">
        <v>0</v>
      </c>
      <c r="D706" s="4">
        <v>1</v>
      </c>
      <c r="E706" s="4">
        <v>216</v>
      </c>
      <c r="F706" s="4">
        <f>ROUND(Source!AP701,O706)</f>
        <v>0</v>
      </c>
      <c r="G706" s="4" t="s">
        <v>113</v>
      </c>
      <c r="H706" s="4" t="s">
        <v>114</v>
      </c>
      <c r="I706" s="4"/>
      <c r="J706" s="4"/>
      <c r="K706" s="4">
        <v>216</v>
      </c>
      <c r="L706" s="4">
        <v>4</v>
      </c>
      <c r="M706" s="4">
        <v>3</v>
      </c>
      <c r="N706" s="4" t="s">
        <v>0</v>
      </c>
      <c r="O706" s="4">
        <v>2</v>
      </c>
      <c r="P706" s="4"/>
    </row>
    <row r="707" spans="1:16" x14ac:dyDescent="0.2">
      <c r="A707" s="4">
        <v>50</v>
      </c>
      <c r="B707" s="4">
        <v>0</v>
      </c>
      <c r="C707" s="4">
        <v>0</v>
      </c>
      <c r="D707" s="4">
        <v>1</v>
      </c>
      <c r="E707" s="4">
        <v>223</v>
      </c>
      <c r="F707" s="4">
        <f>ROUND(Source!AQ701,O707)</f>
        <v>0</v>
      </c>
      <c r="G707" s="4" t="s">
        <v>115</v>
      </c>
      <c r="H707" s="4" t="s">
        <v>116</v>
      </c>
      <c r="I707" s="4"/>
      <c r="J707" s="4"/>
      <c r="K707" s="4">
        <v>223</v>
      </c>
      <c r="L707" s="4">
        <v>5</v>
      </c>
      <c r="M707" s="4">
        <v>3</v>
      </c>
      <c r="N707" s="4" t="s">
        <v>0</v>
      </c>
      <c r="O707" s="4">
        <v>2</v>
      </c>
      <c r="P707" s="4"/>
    </row>
    <row r="708" spans="1:16" x14ac:dyDescent="0.2">
      <c r="A708" s="4">
        <v>50</v>
      </c>
      <c r="B708" s="4">
        <v>0</v>
      </c>
      <c r="C708" s="4">
        <v>0</v>
      </c>
      <c r="D708" s="4">
        <v>1</v>
      </c>
      <c r="E708" s="4">
        <v>203</v>
      </c>
      <c r="F708" s="4">
        <f>ROUND(Source!Q701,O708)</f>
        <v>4</v>
      </c>
      <c r="G708" s="4" t="s">
        <v>117</v>
      </c>
      <c r="H708" s="4" t="s">
        <v>118</v>
      </c>
      <c r="I708" s="4"/>
      <c r="J708" s="4"/>
      <c r="K708" s="4">
        <v>203</v>
      </c>
      <c r="L708" s="4">
        <v>6</v>
      </c>
      <c r="M708" s="4">
        <v>3</v>
      </c>
      <c r="N708" s="4" t="s">
        <v>0</v>
      </c>
      <c r="O708" s="4">
        <v>2</v>
      </c>
      <c r="P708" s="4"/>
    </row>
    <row r="709" spans="1:16" x14ac:dyDescent="0.2">
      <c r="A709" s="4">
        <v>50</v>
      </c>
      <c r="B709" s="4">
        <v>0</v>
      </c>
      <c r="C709" s="4">
        <v>0</v>
      </c>
      <c r="D709" s="4">
        <v>1</v>
      </c>
      <c r="E709" s="4">
        <v>204</v>
      </c>
      <c r="F709" s="4">
        <f>ROUND(Source!R701,O709)</f>
        <v>0.28999999999999998</v>
      </c>
      <c r="G709" s="4" t="s">
        <v>119</v>
      </c>
      <c r="H709" s="4" t="s">
        <v>120</v>
      </c>
      <c r="I709" s="4"/>
      <c r="J709" s="4"/>
      <c r="K709" s="4">
        <v>204</v>
      </c>
      <c r="L709" s="4">
        <v>7</v>
      </c>
      <c r="M709" s="4">
        <v>3</v>
      </c>
      <c r="N709" s="4" t="s">
        <v>0</v>
      </c>
      <c r="O709" s="4">
        <v>2</v>
      </c>
      <c r="P709" s="4"/>
    </row>
    <row r="710" spans="1:16" x14ac:dyDescent="0.2">
      <c r="A710" s="4">
        <v>50</v>
      </c>
      <c r="B710" s="4">
        <v>0</v>
      </c>
      <c r="C710" s="4">
        <v>0</v>
      </c>
      <c r="D710" s="4">
        <v>1</v>
      </c>
      <c r="E710" s="4">
        <v>205</v>
      </c>
      <c r="F710" s="4">
        <f>ROUND(Source!S701,O710)</f>
        <v>198.19</v>
      </c>
      <c r="G710" s="4" t="s">
        <v>121</v>
      </c>
      <c r="H710" s="4" t="s">
        <v>122</v>
      </c>
      <c r="I710" s="4"/>
      <c r="J710" s="4"/>
      <c r="K710" s="4">
        <v>205</v>
      </c>
      <c r="L710" s="4">
        <v>8</v>
      </c>
      <c r="M710" s="4">
        <v>3</v>
      </c>
      <c r="N710" s="4" t="s">
        <v>0</v>
      </c>
      <c r="O710" s="4">
        <v>2</v>
      </c>
      <c r="P710" s="4"/>
    </row>
    <row r="711" spans="1:16" x14ac:dyDescent="0.2">
      <c r="A711" s="4">
        <v>50</v>
      </c>
      <c r="B711" s="4">
        <v>0</v>
      </c>
      <c r="C711" s="4">
        <v>0</v>
      </c>
      <c r="D711" s="4">
        <v>1</v>
      </c>
      <c r="E711" s="4">
        <v>214</v>
      </c>
      <c r="F711" s="4">
        <f>ROUND(Source!AS701,O711)</f>
        <v>0</v>
      </c>
      <c r="G711" s="4" t="s">
        <v>123</v>
      </c>
      <c r="H711" s="4" t="s">
        <v>124</v>
      </c>
      <c r="I711" s="4"/>
      <c r="J711" s="4"/>
      <c r="K711" s="4">
        <v>214</v>
      </c>
      <c r="L711" s="4">
        <v>9</v>
      </c>
      <c r="M711" s="4">
        <v>3</v>
      </c>
      <c r="N711" s="4" t="s">
        <v>0</v>
      </c>
      <c r="O711" s="4">
        <v>2</v>
      </c>
      <c r="P711" s="4"/>
    </row>
    <row r="712" spans="1:16" x14ac:dyDescent="0.2">
      <c r="A712" s="4">
        <v>50</v>
      </c>
      <c r="B712" s="4">
        <v>0</v>
      </c>
      <c r="C712" s="4">
        <v>0</v>
      </c>
      <c r="D712" s="4">
        <v>1</v>
      </c>
      <c r="E712" s="4">
        <v>215</v>
      </c>
      <c r="F712" s="4">
        <f>ROUND(Source!AT701,O712)</f>
        <v>0</v>
      </c>
      <c r="G712" s="4" t="s">
        <v>125</v>
      </c>
      <c r="H712" s="4" t="s">
        <v>126</v>
      </c>
      <c r="I712" s="4"/>
      <c r="J712" s="4"/>
      <c r="K712" s="4">
        <v>215</v>
      </c>
      <c r="L712" s="4">
        <v>10</v>
      </c>
      <c r="M712" s="4">
        <v>3</v>
      </c>
      <c r="N712" s="4" t="s">
        <v>0</v>
      </c>
      <c r="O712" s="4">
        <v>2</v>
      </c>
      <c r="P712" s="4"/>
    </row>
    <row r="713" spans="1:16" x14ac:dyDescent="0.2">
      <c r="A713" s="4">
        <v>50</v>
      </c>
      <c r="B713" s="4">
        <v>0</v>
      </c>
      <c r="C713" s="4">
        <v>0</v>
      </c>
      <c r="D713" s="4">
        <v>1</v>
      </c>
      <c r="E713" s="4">
        <v>217</v>
      </c>
      <c r="F713" s="4">
        <f>ROUND(Source!AU701,O713)</f>
        <v>361.05</v>
      </c>
      <c r="G713" s="4" t="s">
        <v>127</v>
      </c>
      <c r="H713" s="4" t="s">
        <v>128</v>
      </c>
      <c r="I713" s="4"/>
      <c r="J713" s="4"/>
      <c r="K713" s="4">
        <v>217</v>
      </c>
      <c r="L713" s="4">
        <v>11</v>
      </c>
      <c r="M713" s="4">
        <v>3</v>
      </c>
      <c r="N713" s="4" t="s">
        <v>0</v>
      </c>
      <c r="O713" s="4">
        <v>2</v>
      </c>
      <c r="P713" s="4"/>
    </row>
    <row r="714" spans="1:16" x14ac:dyDescent="0.2">
      <c r="A714" s="4">
        <v>50</v>
      </c>
      <c r="B714" s="4">
        <v>0</v>
      </c>
      <c r="C714" s="4">
        <v>0</v>
      </c>
      <c r="D714" s="4">
        <v>1</v>
      </c>
      <c r="E714" s="4">
        <v>206</v>
      </c>
      <c r="F714" s="4">
        <f>ROUND(Source!T701,O714)</f>
        <v>0</v>
      </c>
      <c r="G714" s="4" t="s">
        <v>129</v>
      </c>
      <c r="H714" s="4" t="s">
        <v>130</v>
      </c>
      <c r="I714" s="4"/>
      <c r="J714" s="4"/>
      <c r="K714" s="4">
        <v>206</v>
      </c>
      <c r="L714" s="4">
        <v>12</v>
      </c>
      <c r="M714" s="4">
        <v>3</v>
      </c>
      <c r="N714" s="4" t="s">
        <v>0</v>
      </c>
      <c r="O714" s="4">
        <v>2</v>
      </c>
      <c r="P714" s="4"/>
    </row>
    <row r="715" spans="1:16" x14ac:dyDescent="0.2">
      <c r="A715" s="4">
        <v>50</v>
      </c>
      <c r="B715" s="4">
        <v>0</v>
      </c>
      <c r="C715" s="4">
        <v>0</v>
      </c>
      <c r="D715" s="4">
        <v>1</v>
      </c>
      <c r="E715" s="4">
        <v>207</v>
      </c>
      <c r="F715" s="4">
        <f>Source!U701</f>
        <v>1.1697600000000001</v>
      </c>
      <c r="G715" s="4" t="s">
        <v>131</v>
      </c>
      <c r="H715" s="4" t="s">
        <v>132</v>
      </c>
      <c r="I715" s="4"/>
      <c r="J715" s="4"/>
      <c r="K715" s="4">
        <v>207</v>
      </c>
      <c r="L715" s="4">
        <v>13</v>
      </c>
      <c r="M715" s="4">
        <v>3</v>
      </c>
      <c r="N715" s="4" t="s">
        <v>0</v>
      </c>
      <c r="O715" s="4">
        <v>-1</v>
      </c>
      <c r="P715" s="4"/>
    </row>
    <row r="716" spans="1:16" x14ac:dyDescent="0.2">
      <c r="A716" s="4">
        <v>50</v>
      </c>
      <c r="B716" s="4">
        <v>0</v>
      </c>
      <c r="C716" s="4">
        <v>0</v>
      </c>
      <c r="D716" s="4">
        <v>1</v>
      </c>
      <c r="E716" s="4">
        <v>208</v>
      </c>
      <c r="F716" s="4">
        <f>Source!V701</f>
        <v>0</v>
      </c>
      <c r="G716" s="4" t="s">
        <v>133</v>
      </c>
      <c r="H716" s="4" t="s">
        <v>134</v>
      </c>
      <c r="I716" s="4"/>
      <c r="J716" s="4"/>
      <c r="K716" s="4">
        <v>208</v>
      </c>
      <c r="L716" s="4">
        <v>14</v>
      </c>
      <c r="M716" s="4">
        <v>3</v>
      </c>
      <c r="N716" s="4" t="s">
        <v>0</v>
      </c>
      <c r="O716" s="4">
        <v>-1</v>
      </c>
      <c r="P716" s="4"/>
    </row>
    <row r="717" spans="1:16" x14ac:dyDescent="0.2">
      <c r="A717" s="4">
        <v>50</v>
      </c>
      <c r="B717" s="4">
        <v>0</v>
      </c>
      <c r="C717" s="4">
        <v>0</v>
      </c>
      <c r="D717" s="4">
        <v>1</v>
      </c>
      <c r="E717" s="4">
        <v>209</v>
      </c>
      <c r="F717" s="4">
        <f>ROUND(Source!W701,O717)</f>
        <v>0</v>
      </c>
      <c r="G717" s="4" t="s">
        <v>135</v>
      </c>
      <c r="H717" s="4" t="s">
        <v>136</v>
      </c>
      <c r="I717" s="4"/>
      <c r="J717" s="4"/>
      <c r="K717" s="4">
        <v>209</v>
      </c>
      <c r="L717" s="4">
        <v>15</v>
      </c>
      <c r="M717" s="4">
        <v>3</v>
      </c>
      <c r="N717" s="4" t="s">
        <v>0</v>
      </c>
      <c r="O717" s="4">
        <v>2</v>
      </c>
      <c r="P717" s="4"/>
    </row>
    <row r="718" spans="1:16" x14ac:dyDescent="0.2">
      <c r="A718" s="4">
        <v>50</v>
      </c>
      <c r="B718" s="4">
        <v>0</v>
      </c>
      <c r="C718" s="4">
        <v>0</v>
      </c>
      <c r="D718" s="4">
        <v>1</v>
      </c>
      <c r="E718" s="4">
        <v>210</v>
      </c>
      <c r="F718" s="4">
        <f>ROUND(Source!X701,O718)</f>
        <v>138.72999999999999</v>
      </c>
      <c r="G718" s="4" t="s">
        <v>137</v>
      </c>
      <c r="H718" s="4" t="s">
        <v>138</v>
      </c>
      <c r="I718" s="4"/>
      <c r="J718" s="4"/>
      <c r="K718" s="4">
        <v>210</v>
      </c>
      <c r="L718" s="4">
        <v>16</v>
      </c>
      <c r="M718" s="4">
        <v>3</v>
      </c>
      <c r="N718" s="4" t="s">
        <v>0</v>
      </c>
      <c r="O718" s="4">
        <v>2</v>
      </c>
      <c r="P718" s="4"/>
    </row>
    <row r="719" spans="1:16" x14ac:dyDescent="0.2">
      <c r="A719" s="4">
        <v>50</v>
      </c>
      <c r="B719" s="4">
        <v>0</v>
      </c>
      <c r="C719" s="4">
        <v>0</v>
      </c>
      <c r="D719" s="4">
        <v>1</v>
      </c>
      <c r="E719" s="4">
        <v>211</v>
      </c>
      <c r="F719" s="4">
        <f>ROUND(Source!Y701,O719)</f>
        <v>19.82</v>
      </c>
      <c r="G719" s="4" t="s">
        <v>139</v>
      </c>
      <c r="H719" s="4" t="s">
        <v>140</v>
      </c>
      <c r="I719" s="4"/>
      <c r="J719" s="4"/>
      <c r="K719" s="4">
        <v>211</v>
      </c>
      <c r="L719" s="4">
        <v>17</v>
      </c>
      <c r="M719" s="4">
        <v>3</v>
      </c>
      <c r="N719" s="4" t="s">
        <v>0</v>
      </c>
      <c r="O719" s="4">
        <v>2</v>
      </c>
      <c r="P719" s="4"/>
    </row>
    <row r="720" spans="1:16" x14ac:dyDescent="0.2">
      <c r="A720" s="4">
        <v>50</v>
      </c>
      <c r="B720" s="4">
        <v>0</v>
      </c>
      <c r="C720" s="4">
        <v>0</v>
      </c>
      <c r="D720" s="4">
        <v>1</v>
      </c>
      <c r="E720" s="4">
        <v>224</v>
      </c>
      <c r="F720" s="4">
        <f>ROUND(Source!AR701,O720)</f>
        <v>361.05</v>
      </c>
      <c r="G720" s="4" t="s">
        <v>141</v>
      </c>
      <c r="H720" s="4" t="s">
        <v>142</v>
      </c>
      <c r="I720" s="4"/>
      <c r="J720" s="4"/>
      <c r="K720" s="4">
        <v>224</v>
      </c>
      <c r="L720" s="4">
        <v>18</v>
      </c>
      <c r="M720" s="4">
        <v>3</v>
      </c>
      <c r="N720" s="4" t="s">
        <v>0</v>
      </c>
      <c r="O720" s="4">
        <v>2</v>
      </c>
      <c r="P720" s="4"/>
    </row>
    <row r="722" spans="1:206" x14ac:dyDescent="0.2">
      <c r="A722" s="1">
        <v>5</v>
      </c>
      <c r="B722" s="1">
        <v>1</v>
      </c>
      <c r="C722" s="1"/>
      <c r="D722" s="1">
        <f>ROW(A747)</f>
        <v>747</v>
      </c>
      <c r="E722" s="1"/>
      <c r="F722" s="1" t="s">
        <v>11</v>
      </c>
      <c r="G722" s="1" t="s">
        <v>144</v>
      </c>
      <c r="H722" s="1" t="s">
        <v>0</v>
      </c>
      <c r="I722" s="1">
        <v>0</v>
      </c>
      <c r="J722" s="1"/>
      <c r="K722" s="1">
        <v>0</v>
      </c>
      <c r="L722" s="1"/>
      <c r="M722" s="1"/>
      <c r="N722" s="1"/>
      <c r="O722" s="1"/>
      <c r="P722" s="1"/>
      <c r="Q722" s="1"/>
      <c r="R722" s="1"/>
      <c r="S722" s="1"/>
      <c r="T722" s="1"/>
      <c r="U722" s="1" t="s">
        <v>0</v>
      </c>
      <c r="V722" s="1">
        <v>0</v>
      </c>
      <c r="W722" s="1"/>
      <c r="X722" s="1"/>
      <c r="Y722" s="1"/>
      <c r="Z722" s="1"/>
      <c r="AA722" s="1"/>
      <c r="AB722" s="1" t="s">
        <v>0</v>
      </c>
      <c r="AC722" s="1" t="s">
        <v>0</v>
      </c>
      <c r="AD722" s="1" t="s">
        <v>0</v>
      </c>
      <c r="AE722" s="1" t="s">
        <v>0</v>
      </c>
      <c r="AF722" s="1" t="s">
        <v>0</v>
      </c>
      <c r="AG722" s="1" t="s">
        <v>0</v>
      </c>
      <c r="AH722" s="1"/>
      <c r="AI722" s="1"/>
      <c r="AJ722" s="1"/>
      <c r="AK722" s="1"/>
      <c r="AL722" s="1"/>
      <c r="AM722" s="1"/>
      <c r="AN722" s="1"/>
      <c r="AO722" s="1"/>
      <c r="AP722" s="1" t="s">
        <v>0</v>
      </c>
      <c r="AQ722" s="1" t="s">
        <v>0</v>
      </c>
      <c r="AR722" s="1" t="s">
        <v>0</v>
      </c>
      <c r="AS722" s="1"/>
      <c r="AT722" s="1"/>
      <c r="AU722" s="1"/>
      <c r="AV722" s="1"/>
      <c r="AW722" s="1"/>
      <c r="AX722" s="1"/>
      <c r="AY722" s="1"/>
      <c r="AZ722" s="1" t="s">
        <v>0</v>
      </c>
      <c r="BA722" s="1"/>
      <c r="BB722" s="1" t="s">
        <v>0</v>
      </c>
      <c r="BC722" s="1" t="s">
        <v>0</v>
      </c>
      <c r="BD722" s="1" t="s">
        <v>0</v>
      </c>
      <c r="BE722" s="1" t="s">
        <v>0</v>
      </c>
      <c r="BF722" s="1" t="s">
        <v>0</v>
      </c>
      <c r="BG722" s="1" t="s">
        <v>0</v>
      </c>
      <c r="BH722" s="1" t="s">
        <v>0</v>
      </c>
      <c r="BI722" s="1" t="s">
        <v>0</v>
      </c>
      <c r="BJ722" s="1" t="s">
        <v>0</v>
      </c>
      <c r="BK722" s="1" t="s">
        <v>0</v>
      </c>
      <c r="BL722" s="1" t="s">
        <v>0</v>
      </c>
      <c r="BM722" s="1" t="s">
        <v>0</v>
      </c>
      <c r="BN722" s="1" t="s">
        <v>0</v>
      </c>
      <c r="BO722" s="1" t="s">
        <v>0</v>
      </c>
      <c r="BP722" s="1" t="s">
        <v>0</v>
      </c>
      <c r="BQ722" s="1"/>
      <c r="BR722" s="1"/>
      <c r="BS722" s="1"/>
      <c r="BT722" s="1"/>
      <c r="BU722" s="1"/>
      <c r="BV722" s="1"/>
      <c r="BW722" s="1"/>
      <c r="BX722" s="1">
        <v>0</v>
      </c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>
        <v>0</v>
      </c>
    </row>
    <row r="724" spans="1:206" x14ac:dyDescent="0.2">
      <c r="A724" s="2">
        <v>52</v>
      </c>
      <c r="B724" s="2">
        <f t="shared" ref="B724:G724" si="440">B747</f>
        <v>1</v>
      </c>
      <c r="C724" s="2">
        <f t="shared" si="440"/>
        <v>5</v>
      </c>
      <c r="D724" s="2">
        <f t="shared" si="440"/>
        <v>722</v>
      </c>
      <c r="E724" s="2">
        <f t="shared" si="440"/>
        <v>0</v>
      </c>
      <c r="F724" s="2" t="str">
        <f t="shared" si="440"/>
        <v>Новый подраздел</v>
      </c>
      <c r="G724" s="2" t="str">
        <f t="shared" si="440"/>
        <v>Ремонтные работы</v>
      </c>
      <c r="H724" s="2"/>
      <c r="I724" s="2"/>
      <c r="J724" s="2"/>
      <c r="K724" s="2"/>
      <c r="L724" s="2"/>
      <c r="M724" s="2"/>
      <c r="N724" s="2"/>
      <c r="O724" s="2">
        <f t="shared" ref="O724:AT724" si="441">O747</f>
        <v>12661.75</v>
      </c>
      <c r="P724" s="2">
        <f t="shared" si="441"/>
        <v>8271.92</v>
      </c>
      <c r="Q724" s="2">
        <f t="shared" si="441"/>
        <v>36.450000000000003</v>
      </c>
      <c r="R724" s="2">
        <f t="shared" si="441"/>
        <v>11.54</v>
      </c>
      <c r="S724" s="2">
        <f t="shared" si="441"/>
        <v>4353.38</v>
      </c>
      <c r="T724" s="2">
        <f t="shared" si="441"/>
        <v>0</v>
      </c>
      <c r="U724" s="2">
        <f t="shared" si="441"/>
        <v>22.34618</v>
      </c>
      <c r="V724" s="2">
        <f t="shared" si="441"/>
        <v>0</v>
      </c>
      <c r="W724" s="2">
        <f t="shared" si="441"/>
        <v>0</v>
      </c>
      <c r="X724" s="2">
        <f t="shared" si="441"/>
        <v>3047.36</v>
      </c>
      <c r="Y724" s="2">
        <f t="shared" si="441"/>
        <v>435.34</v>
      </c>
      <c r="Z724" s="2">
        <f t="shared" si="441"/>
        <v>0</v>
      </c>
      <c r="AA724" s="2">
        <f t="shared" si="441"/>
        <v>0</v>
      </c>
      <c r="AB724" s="2">
        <f t="shared" si="441"/>
        <v>12661.75</v>
      </c>
      <c r="AC724" s="2">
        <f t="shared" si="441"/>
        <v>8271.92</v>
      </c>
      <c r="AD724" s="2">
        <f t="shared" si="441"/>
        <v>36.450000000000003</v>
      </c>
      <c r="AE724" s="2">
        <f t="shared" si="441"/>
        <v>11.54</v>
      </c>
      <c r="AF724" s="2">
        <f t="shared" si="441"/>
        <v>4353.38</v>
      </c>
      <c r="AG724" s="2">
        <f t="shared" si="441"/>
        <v>0</v>
      </c>
      <c r="AH724" s="2">
        <f t="shared" si="441"/>
        <v>22.34618</v>
      </c>
      <c r="AI724" s="2">
        <f t="shared" si="441"/>
        <v>0</v>
      </c>
      <c r="AJ724" s="2">
        <f t="shared" si="441"/>
        <v>0</v>
      </c>
      <c r="AK724" s="2">
        <f t="shared" si="441"/>
        <v>3047.36</v>
      </c>
      <c r="AL724" s="2">
        <f t="shared" si="441"/>
        <v>435.34</v>
      </c>
      <c r="AM724" s="2">
        <f t="shared" si="441"/>
        <v>0</v>
      </c>
      <c r="AN724" s="2">
        <f t="shared" si="441"/>
        <v>0</v>
      </c>
      <c r="AO724" s="2">
        <f t="shared" si="441"/>
        <v>0</v>
      </c>
      <c r="AP724" s="2">
        <f t="shared" si="441"/>
        <v>0</v>
      </c>
      <c r="AQ724" s="2">
        <f t="shared" si="441"/>
        <v>0</v>
      </c>
      <c r="AR724" s="2">
        <f t="shared" si="441"/>
        <v>16156.91</v>
      </c>
      <c r="AS724" s="2">
        <f t="shared" si="441"/>
        <v>0</v>
      </c>
      <c r="AT724" s="2">
        <f t="shared" si="441"/>
        <v>0</v>
      </c>
      <c r="AU724" s="2">
        <f t="shared" ref="AU724:BZ724" si="442">AU747</f>
        <v>16156.91</v>
      </c>
      <c r="AV724" s="2">
        <f t="shared" si="442"/>
        <v>8271.92</v>
      </c>
      <c r="AW724" s="2">
        <f t="shared" si="442"/>
        <v>8271.92</v>
      </c>
      <c r="AX724" s="2">
        <f t="shared" si="442"/>
        <v>0</v>
      </c>
      <c r="AY724" s="2">
        <f t="shared" si="442"/>
        <v>8271.92</v>
      </c>
      <c r="AZ724" s="2">
        <f t="shared" si="442"/>
        <v>0</v>
      </c>
      <c r="BA724" s="2">
        <f t="shared" si="442"/>
        <v>0</v>
      </c>
      <c r="BB724" s="2">
        <f t="shared" si="442"/>
        <v>0</v>
      </c>
      <c r="BC724" s="2">
        <f t="shared" si="442"/>
        <v>0</v>
      </c>
      <c r="BD724" s="2">
        <f t="shared" si="442"/>
        <v>0</v>
      </c>
      <c r="BE724" s="2">
        <f t="shared" si="442"/>
        <v>16156.91</v>
      </c>
      <c r="BF724" s="2">
        <f t="shared" si="442"/>
        <v>0</v>
      </c>
      <c r="BG724" s="2">
        <f t="shared" si="442"/>
        <v>0</v>
      </c>
      <c r="BH724" s="2">
        <f t="shared" si="442"/>
        <v>16156.91</v>
      </c>
      <c r="BI724" s="2">
        <f t="shared" si="442"/>
        <v>8271.92</v>
      </c>
      <c r="BJ724" s="2">
        <f t="shared" si="442"/>
        <v>8271.92</v>
      </c>
      <c r="BK724" s="2">
        <f t="shared" si="442"/>
        <v>0</v>
      </c>
      <c r="BL724" s="2">
        <f t="shared" si="442"/>
        <v>8271.92</v>
      </c>
      <c r="BM724" s="2">
        <f t="shared" si="442"/>
        <v>0</v>
      </c>
      <c r="BN724" s="2">
        <f t="shared" si="442"/>
        <v>0</v>
      </c>
      <c r="BO724" s="3">
        <f t="shared" si="442"/>
        <v>0</v>
      </c>
      <c r="BP724" s="3">
        <f t="shared" si="442"/>
        <v>0</v>
      </c>
      <c r="BQ724" s="3">
        <f t="shared" si="442"/>
        <v>0</v>
      </c>
      <c r="BR724" s="3">
        <f t="shared" si="442"/>
        <v>0</v>
      </c>
      <c r="BS724" s="3">
        <f t="shared" si="442"/>
        <v>0</v>
      </c>
      <c r="BT724" s="3">
        <f t="shared" si="442"/>
        <v>0</v>
      </c>
      <c r="BU724" s="3">
        <f t="shared" si="442"/>
        <v>0</v>
      </c>
      <c r="BV724" s="3">
        <f t="shared" si="442"/>
        <v>0</v>
      </c>
      <c r="BW724" s="3">
        <f t="shared" si="442"/>
        <v>0</v>
      </c>
      <c r="BX724" s="3">
        <f t="shared" si="442"/>
        <v>0</v>
      </c>
      <c r="BY724" s="3">
        <f t="shared" si="442"/>
        <v>0</v>
      </c>
      <c r="BZ724" s="3">
        <f t="shared" si="442"/>
        <v>0</v>
      </c>
      <c r="CA724" s="3">
        <f t="shared" ref="CA724:DF724" si="443">CA747</f>
        <v>0</v>
      </c>
      <c r="CB724" s="3">
        <f t="shared" si="443"/>
        <v>0</v>
      </c>
      <c r="CC724" s="3">
        <f t="shared" si="443"/>
        <v>0</v>
      </c>
      <c r="CD724" s="3">
        <f t="shared" si="443"/>
        <v>0</v>
      </c>
      <c r="CE724" s="3">
        <f t="shared" si="443"/>
        <v>0</v>
      </c>
      <c r="CF724" s="3">
        <f t="shared" si="443"/>
        <v>0</v>
      </c>
      <c r="CG724" s="3">
        <f t="shared" si="443"/>
        <v>0</v>
      </c>
      <c r="CH724" s="3">
        <f t="shared" si="443"/>
        <v>0</v>
      </c>
      <c r="CI724" s="3">
        <f t="shared" si="443"/>
        <v>0</v>
      </c>
      <c r="CJ724" s="3">
        <f t="shared" si="443"/>
        <v>0</v>
      </c>
      <c r="CK724" s="3">
        <f t="shared" si="443"/>
        <v>0</v>
      </c>
      <c r="CL724" s="3">
        <f t="shared" si="443"/>
        <v>0</v>
      </c>
      <c r="CM724" s="3">
        <f t="shared" si="443"/>
        <v>0</v>
      </c>
      <c r="CN724" s="3">
        <f t="shared" si="443"/>
        <v>0</v>
      </c>
      <c r="CO724" s="3">
        <f t="shared" si="443"/>
        <v>0</v>
      </c>
      <c r="CP724" s="3">
        <f t="shared" si="443"/>
        <v>0</v>
      </c>
      <c r="CQ724" s="3">
        <f t="shared" si="443"/>
        <v>0</v>
      </c>
      <c r="CR724" s="3">
        <f t="shared" si="443"/>
        <v>0</v>
      </c>
      <c r="CS724" s="3">
        <f t="shared" si="443"/>
        <v>0</v>
      </c>
      <c r="CT724" s="3">
        <f t="shared" si="443"/>
        <v>0</v>
      </c>
      <c r="CU724" s="3">
        <f t="shared" si="443"/>
        <v>0</v>
      </c>
      <c r="CV724" s="3">
        <f t="shared" si="443"/>
        <v>0</v>
      </c>
      <c r="CW724" s="3">
        <f t="shared" si="443"/>
        <v>0</v>
      </c>
      <c r="CX724" s="3">
        <f t="shared" si="443"/>
        <v>0</v>
      </c>
      <c r="CY724" s="3">
        <f t="shared" si="443"/>
        <v>0</v>
      </c>
      <c r="CZ724" s="3">
        <f t="shared" si="443"/>
        <v>0</v>
      </c>
      <c r="DA724" s="3">
        <f t="shared" si="443"/>
        <v>0</v>
      </c>
      <c r="DB724" s="3">
        <f t="shared" si="443"/>
        <v>0</v>
      </c>
      <c r="DC724" s="3">
        <f t="shared" si="443"/>
        <v>0</v>
      </c>
      <c r="DD724" s="3">
        <f t="shared" si="443"/>
        <v>0</v>
      </c>
      <c r="DE724" s="3">
        <f t="shared" si="443"/>
        <v>0</v>
      </c>
      <c r="DF724" s="3">
        <f t="shared" si="443"/>
        <v>0</v>
      </c>
      <c r="DG724" s="3">
        <f t="shared" ref="DG724:DN724" si="444">DG747</f>
        <v>0</v>
      </c>
      <c r="DH724" s="3">
        <f t="shared" si="444"/>
        <v>0</v>
      </c>
      <c r="DI724" s="3">
        <f t="shared" si="444"/>
        <v>0</v>
      </c>
      <c r="DJ724" s="3">
        <f t="shared" si="444"/>
        <v>0</v>
      </c>
      <c r="DK724" s="3">
        <f t="shared" si="444"/>
        <v>0</v>
      </c>
      <c r="DL724" s="3">
        <f t="shared" si="444"/>
        <v>0</v>
      </c>
      <c r="DM724" s="3">
        <f t="shared" si="444"/>
        <v>0</v>
      </c>
      <c r="DN724" s="3">
        <f t="shared" si="444"/>
        <v>0</v>
      </c>
    </row>
    <row r="726" spans="1:206" x14ac:dyDescent="0.2">
      <c r="A726">
        <v>17</v>
      </c>
      <c r="B726">
        <v>1</v>
      </c>
      <c r="C726">
        <f>ROW(SmtRes!A449)</f>
        <v>449</v>
      </c>
      <c r="D726">
        <f>ROW(EtalonRes!A445)</f>
        <v>445</v>
      </c>
      <c r="E726" t="s">
        <v>13</v>
      </c>
      <c r="F726" t="s">
        <v>306</v>
      </c>
      <c r="G726" t="s">
        <v>307</v>
      </c>
      <c r="H726" t="s">
        <v>28</v>
      </c>
      <c r="I726">
        <f>ROUND(4/100,9)</f>
        <v>0.04</v>
      </c>
      <c r="J726">
        <v>0</v>
      </c>
      <c r="O726">
        <f t="shared" ref="O726:O745" si="445">ROUND(CP726+GX726,2)</f>
        <v>141.74</v>
      </c>
      <c r="P726">
        <f t="shared" ref="P726:P745" si="446">ROUND(CQ726*I726,2)</f>
        <v>7.78</v>
      </c>
      <c r="Q726">
        <f t="shared" ref="Q726:Q745" si="447">ROUND(CR726*I726,2)</f>
        <v>0</v>
      </c>
      <c r="R726">
        <f t="shared" ref="R726:R745" si="448">ROUND(CS726*I726,2)</f>
        <v>0</v>
      </c>
      <c r="S726">
        <f t="shared" ref="S726:S745" si="449">ROUND(CT726*I726,2)</f>
        <v>133.96</v>
      </c>
      <c r="T726">
        <f t="shared" ref="T726:T745" si="450">ROUND(CU726*I726,2)</f>
        <v>0</v>
      </c>
      <c r="U726">
        <f t="shared" ref="U726:U745" si="451">CV726*I726</f>
        <v>0.66239999999999999</v>
      </c>
      <c r="V726">
        <f t="shared" ref="V726:V745" si="452">CW726*I726</f>
        <v>0</v>
      </c>
      <c r="W726">
        <f t="shared" ref="W726:W745" si="453">ROUND(CX726*I726,2)</f>
        <v>0</v>
      </c>
      <c r="X726">
        <f t="shared" ref="X726:X745" si="454">ROUND(CY726,2)</f>
        <v>93.77</v>
      </c>
      <c r="Y726">
        <f t="shared" ref="Y726:Y745" si="455">ROUND(CZ726,2)</f>
        <v>13.4</v>
      </c>
      <c r="AA726">
        <v>31140108</v>
      </c>
      <c r="AB726">
        <f t="shared" ref="AB726:AB745" si="456">ROUND((AC726+AD726+AF726)+GT726,6)</f>
        <v>3543.6</v>
      </c>
      <c r="AC726">
        <f t="shared" ref="AC726:AC745" si="457">ROUND((ES726),6)</f>
        <v>194.51</v>
      </c>
      <c r="AD726">
        <f t="shared" ref="AD726:AD745" si="458">ROUND((((ET726)-(EU726))+AE726),6)</f>
        <v>0</v>
      </c>
      <c r="AE726">
        <f t="shared" ref="AE726:AE745" si="459">ROUND((EU726),6)</f>
        <v>0</v>
      </c>
      <c r="AF726">
        <f t="shared" ref="AF726:AF745" si="460">ROUND((EV726),6)</f>
        <v>3349.09</v>
      </c>
      <c r="AG726">
        <f t="shared" ref="AG726:AG745" si="461">ROUND((AP726),6)</f>
        <v>0</v>
      </c>
      <c r="AH726">
        <f t="shared" ref="AH726:AH745" si="462">(EW726)</f>
        <v>16.559999999999999</v>
      </c>
      <c r="AI726">
        <f t="shared" ref="AI726:AI745" si="463">(EX726)</f>
        <v>0</v>
      </c>
      <c r="AJ726">
        <f t="shared" ref="AJ726:AJ745" si="464">ROUND((AS726),6)</f>
        <v>0</v>
      </c>
      <c r="AK726">
        <v>3543.6</v>
      </c>
      <c r="AL726">
        <v>194.51</v>
      </c>
      <c r="AM726">
        <v>0</v>
      </c>
      <c r="AN726">
        <v>0</v>
      </c>
      <c r="AO726">
        <v>3349.09</v>
      </c>
      <c r="AP726">
        <v>0</v>
      </c>
      <c r="AQ726">
        <v>16.559999999999999</v>
      </c>
      <c r="AR726">
        <v>0</v>
      </c>
      <c r="AS726">
        <v>0</v>
      </c>
      <c r="AT726">
        <v>70</v>
      </c>
      <c r="AU726">
        <v>10</v>
      </c>
      <c r="AV726">
        <v>1</v>
      </c>
      <c r="AW726">
        <v>1</v>
      </c>
      <c r="AZ726">
        <v>1</v>
      </c>
      <c r="BA726">
        <v>1</v>
      </c>
      <c r="BB726">
        <v>1</v>
      </c>
      <c r="BC726">
        <v>1</v>
      </c>
      <c r="BD726" t="s">
        <v>0</v>
      </c>
      <c r="BE726" t="s">
        <v>0</v>
      </c>
      <c r="BF726" t="s">
        <v>0</v>
      </c>
      <c r="BG726" t="s">
        <v>0</v>
      </c>
      <c r="BH726">
        <v>0</v>
      </c>
      <c r="BI726">
        <v>4</v>
      </c>
      <c r="BJ726" t="s">
        <v>308</v>
      </c>
      <c r="BM726">
        <v>0</v>
      </c>
      <c r="BN726">
        <v>0</v>
      </c>
      <c r="BO726" t="s">
        <v>0</v>
      </c>
      <c r="BP726">
        <v>0</v>
      </c>
      <c r="BQ726">
        <v>1</v>
      </c>
      <c r="BR726">
        <v>0</v>
      </c>
      <c r="BS726">
        <v>1</v>
      </c>
      <c r="BT726">
        <v>1</v>
      </c>
      <c r="BU726">
        <v>1</v>
      </c>
      <c r="BV726">
        <v>1</v>
      </c>
      <c r="BW726">
        <v>1</v>
      </c>
      <c r="BX726">
        <v>1</v>
      </c>
      <c r="BY726" t="s">
        <v>0</v>
      </c>
      <c r="BZ726">
        <v>70</v>
      </c>
      <c r="CA726">
        <v>10</v>
      </c>
      <c r="CF726">
        <v>0</v>
      </c>
      <c r="CG726">
        <v>0</v>
      </c>
      <c r="CM726">
        <v>0</v>
      </c>
      <c r="CN726" t="s">
        <v>0</v>
      </c>
      <c r="CO726">
        <v>0</v>
      </c>
      <c r="CP726">
        <f t="shared" ref="CP726:CP745" si="465">(P726+Q726+S726)</f>
        <v>141.74</v>
      </c>
      <c r="CQ726">
        <f t="shared" ref="CQ726:CQ745" si="466">(AC726*BC726*AW726)</f>
        <v>194.51</v>
      </c>
      <c r="CR726">
        <f t="shared" ref="CR726:CR745" si="467">((((ET726)*BB726-(EU726)*BS726)+AE726*BS726)*AV726)</f>
        <v>0</v>
      </c>
      <c r="CS726">
        <f t="shared" ref="CS726:CS745" si="468">(AE726*BS726*AV726)</f>
        <v>0</v>
      </c>
      <c r="CT726">
        <f t="shared" ref="CT726:CT745" si="469">(AF726*BA726*AV726)</f>
        <v>3349.09</v>
      </c>
      <c r="CU726">
        <f t="shared" ref="CU726:CU745" si="470">AG726</f>
        <v>0</v>
      </c>
      <c r="CV726">
        <f t="shared" ref="CV726:CV745" si="471">(AH726*AV726)</f>
        <v>16.559999999999999</v>
      </c>
      <c r="CW726">
        <f t="shared" ref="CW726:CW745" si="472">AI726</f>
        <v>0</v>
      </c>
      <c r="CX726">
        <f t="shared" ref="CX726:CX745" si="473">AJ726</f>
        <v>0</v>
      </c>
      <c r="CY726">
        <f t="shared" ref="CY726:CY745" si="474">((S726*BZ726)/100)</f>
        <v>93.772000000000006</v>
      </c>
      <c r="CZ726">
        <f t="shared" ref="CZ726:CZ745" si="475">((S726*CA726)/100)</f>
        <v>13.396000000000001</v>
      </c>
      <c r="DC726" t="s">
        <v>0</v>
      </c>
      <c r="DD726" t="s">
        <v>0</v>
      </c>
      <c r="DE726" t="s">
        <v>0</v>
      </c>
      <c r="DF726" t="s">
        <v>0</v>
      </c>
      <c r="DG726" t="s">
        <v>0</v>
      </c>
      <c r="DH726" t="s">
        <v>0</v>
      </c>
      <c r="DI726" t="s">
        <v>0</v>
      </c>
      <c r="DJ726" t="s">
        <v>0</v>
      </c>
      <c r="DK726" t="s">
        <v>0</v>
      </c>
      <c r="DL726" t="s">
        <v>0</v>
      </c>
      <c r="DM726" t="s">
        <v>0</v>
      </c>
      <c r="DN726">
        <v>0</v>
      </c>
      <c r="DO726">
        <v>0</v>
      </c>
      <c r="DP726">
        <v>1</v>
      </c>
      <c r="DQ726">
        <v>1</v>
      </c>
      <c r="DU726">
        <v>1005</v>
      </c>
      <c r="DV726" t="s">
        <v>28</v>
      </c>
      <c r="DW726" t="s">
        <v>28</v>
      </c>
      <c r="DX726">
        <v>100</v>
      </c>
      <c r="EE726">
        <v>30895129</v>
      </c>
      <c r="EF726">
        <v>1</v>
      </c>
      <c r="EG726" t="s">
        <v>18</v>
      </c>
      <c r="EH726">
        <v>0</v>
      </c>
      <c r="EI726" t="s">
        <v>0</v>
      </c>
      <c r="EJ726">
        <v>4</v>
      </c>
      <c r="EK726">
        <v>0</v>
      </c>
      <c r="EL726" t="s">
        <v>19</v>
      </c>
      <c r="EM726" t="s">
        <v>20</v>
      </c>
      <c r="EO726" t="s">
        <v>0</v>
      </c>
      <c r="EQ726">
        <v>0</v>
      </c>
      <c r="ER726">
        <v>3543.6</v>
      </c>
      <c r="ES726">
        <v>194.51</v>
      </c>
      <c r="ET726">
        <v>0</v>
      </c>
      <c r="EU726">
        <v>0</v>
      </c>
      <c r="EV726">
        <v>3349.09</v>
      </c>
      <c r="EW726">
        <v>16.559999999999999</v>
      </c>
      <c r="EX726">
        <v>0</v>
      </c>
      <c r="EY726">
        <v>0</v>
      </c>
      <c r="FQ726">
        <v>0</v>
      </c>
      <c r="FR726">
        <f t="shared" ref="FR726:FR745" si="476">ROUND(IF(AND(BH726=3,BI726=3),P726,0),2)</f>
        <v>0</v>
      </c>
      <c r="FS726">
        <v>0</v>
      </c>
      <c r="FX726">
        <v>70</v>
      </c>
      <c r="FY726">
        <v>10</v>
      </c>
      <c r="GA726" t="s">
        <v>0</v>
      </c>
      <c r="GD726">
        <v>0</v>
      </c>
      <c r="GF726">
        <v>138057685</v>
      </c>
      <c r="GG726">
        <v>2</v>
      </c>
      <c r="GH726">
        <v>1</v>
      </c>
      <c r="GI726">
        <v>-2</v>
      </c>
      <c r="GJ726">
        <v>0</v>
      </c>
      <c r="GK726">
        <f>ROUND(R726*(R12)/100,2)</f>
        <v>0</v>
      </c>
      <c r="GL726">
        <f t="shared" ref="GL726:GL745" si="477">ROUND(IF(AND(BH726=3,BI726=3,FS726&lt;&gt;0),P726,0),2)</f>
        <v>0</v>
      </c>
      <c r="GM726">
        <f t="shared" ref="GM726:GM745" si="478">O726+X726+Y726+GK726</f>
        <v>248.91</v>
      </c>
      <c r="GN726">
        <f t="shared" ref="GN726:GN745" si="479">ROUND(IF(OR(BI726=0,BI726=1),O726+X726+Y726+GK726-GX726,0),2)</f>
        <v>0</v>
      </c>
      <c r="GO726">
        <f t="shared" ref="GO726:GO745" si="480">ROUND(IF(BI726=2,O726+X726+Y726+GK726-GX726,0),2)</f>
        <v>0</v>
      </c>
      <c r="GP726">
        <f t="shared" ref="GP726:GP745" si="481">ROUND(IF(BI726=4,O726+X726+Y726+GK726,GX726),2)</f>
        <v>248.91</v>
      </c>
      <c r="GT726">
        <v>0</v>
      </c>
      <c r="GU726">
        <v>1</v>
      </c>
      <c r="GV726">
        <v>0</v>
      </c>
      <c r="GW726">
        <v>0</v>
      </c>
      <c r="GX726">
        <f t="shared" ref="GX726:GX745" si="482">ROUND(GT726*GU726*I726,2)</f>
        <v>0</v>
      </c>
    </row>
    <row r="727" spans="1:206" x14ac:dyDescent="0.2">
      <c r="A727">
        <v>17</v>
      </c>
      <c r="B727">
        <v>1</v>
      </c>
      <c r="C727">
        <f>ROW(SmtRes!A457)</f>
        <v>457</v>
      </c>
      <c r="D727">
        <f>ROW(EtalonRes!A453)</f>
        <v>453</v>
      </c>
      <c r="E727" t="s">
        <v>21</v>
      </c>
      <c r="F727" t="s">
        <v>309</v>
      </c>
      <c r="G727" t="s">
        <v>310</v>
      </c>
      <c r="H727" t="s">
        <v>28</v>
      </c>
      <c r="I727">
        <f>ROUND(5/100,9)</f>
        <v>0.05</v>
      </c>
      <c r="J727">
        <v>0</v>
      </c>
      <c r="O727">
        <f t="shared" si="445"/>
        <v>559.65</v>
      </c>
      <c r="P727">
        <f t="shared" si="446"/>
        <v>254.01</v>
      </c>
      <c r="Q727">
        <f t="shared" si="447"/>
        <v>0</v>
      </c>
      <c r="R727">
        <f t="shared" si="448"/>
        <v>0</v>
      </c>
      <c r="S727">
        <f t="shared" si="449"/>
        <v>305.64</v>
      </c>
      <c r="T727">
        <f t="shared" si="450"/>
        <v>0</v>
      </c>
      <c r="U727">
        <f t="shared" si="451"/>
        <v>1.7050000000000001</v>
      </c>
      <c r="V727">
        <f t="shared" si="452"/>
        <v>0</v>
      </c>
      <c r="W727">
        <f t="shared" si="453"/>
        <v>0</v>
      </c>
      <c r="X727">
        <f t="shared" si="454"/>
        <v>213.95</v>
      </c>
      <c r="Y727">
        <f t="shared" si="455"/>
        <v>30.56</v>
      </c>
      <c r="AA727">
        <v>31140108</v>
      </c>
      <c r="AB727">
        <f t="shared" si="456"/>
        <v>11192.94</v>
      </c>
      <c r="AC727">
        <f t="shared" si="457"/>
        <v>5080.17</v>
      </c>
      <c r="AD727">
        <f t="shared" si="458"/>
        <v>0</v>
      </c>
      <c r="AE727">
        <f t="shared" si="459"/>
        <v>0</v>
      </c>
      <c r="AF727">
        <f t="shared" si="460"/>
        <v>6112.77</v>
      </c>
      <c r="AG727">
        <f t="shared" si="461"/>
        <v>0</v>
      </c>
      <c r="AH727">
        <f t="shared" si="462"/>
        <v>34.1</v>
      </c>
      <c r="AI727">
        <f t="shared" si="463"/>
        <v>0</v>
      </c>
      <c r="AJ727">
        <f t="shared" si="464"/>
        <v>0</v>
      </c>
      <c r="AK727">
        <v>11192.94</v>
      </c>
      <c r="AL727">
        <v>5080.17</v>
      </c>
      <c r="AM727">
        <v>0</v>
      </c>
      <c r="AN727">
        <v>0</v>
      </c>
      <c r="AO727">
        <v>6112.77</v>
      </c>
      <c r="AP727">
        <v>0</v>
      </c>
      <c r="AQ727">
        <v>34.1</v>
      </c>
      <c r="AR727">
        <v>0</v>
      </c>
      <c r="AS727">
        <v>0</v>
      </c>
      <c r="AT727">
        <v>70</v>
      </c>
      <c r="AU727">
        <v>10</v>
      </c>
      <c r="AV727">
        <v>1</v>
      </c>
      <c r="AW727">
        <v>1</v>
      </c>
      <c r="AZ727">
        <v>1</v>
      </c>
      <c r="BA727">
        <v>1</v>
      </c>
      <c r="BB727">
        <v>1</v>
      </c>
      <c r="BC727">
        <v>1</v>
      </c>
      <c r="BD727" t="s">
        <v>0</v>
      </c>
      <c r="BE727" t="s">
        <v>0</v>
      </c>
      <c r="BF727" t="s">
        <v>0</v>
      </c>
      <c r="BG727" t="s">
        <v>0</v>
      </c>
      <c r="BH727">
        <v>0</v>
      </c>
      <c r="BI727">
        <v>4</v>
      </c>
      <c r="BJ727" t="s">
        <v>311</v>
      </c>
      <c r="BM727">
        <v>0</v>
      </c>
      <c r="BN727">
        <v>0</v>
      </c>
      <c r="BO727" t="s">
        <v>0</v>
      </c>
      <c r="BP727">
        <v>0</v>
      </c>
      <c r="BQ727">
        <v>1</v>
      </c>
      <c r="BR727">
        <v>0</v>
      </c>
      <c r="BS727">
        <v>1</v>
      </c>
      <c r="BT727">
        <v>1</v>
      </c>
      <c r="BU727">
        <v>1</v>
      </c>
      <c r="BV727">
        <v>1</v>
      </c>
      <c r="BW727">
        <v>1</v>
      </c>
      <c r="BX727">
        <v>1</v>
      </c>
      <c r="BY727" t="s">
        <v>0</v>
      </c>
      <c r="BZ727">
        <v>70</v>
      </c>
      <c r="CA727">
        <v>10</v>
      </c>
      <c r="CF727">
        <v>0</v>
      </c>
      <c r="CG727">
        <v>0</v>
      </c>
      <c r="CM727">
        <v>0</v>
      </c>
      <c r="CN727" t="s">
        <v>0</v>
      </c>
      <c r="CO727">
        <v>0</v>
      </c>
      <c r="CP727">
        <f t="shared" si="465"/>
        <v>559.65</v>
      </c>
      <c r="CQ727">
        <f t="shared" si="466"/>
        <v>5080.17</v>
      </c>
      <c r="CR727">
        <f t="shared" si="467"/>
        <v>0</v>
      </c>
      <c r="CS727">
        <f t="shared" si="468"/>
        <v>0</v>
      </c>
      <c r="CT727">
        <f t="shared" si="469"/>
        <v>6112.77</v>
      </c>
      <c r="CU727">
        <f t="shared" si="470"/>
        <v>0</v>
      </c>
      <c r="CV727">
        <f t="shared" si="471"/>
        <v>34.1</v>
      </c>
      <c r="CW727">
        <f t="shared" si="472"/>
        <v>0</v>
      </c>
      <c r="CX727">
        <f t="shared" si="473"/>
        <v>0</v>
      </c>
      <c r="CY727">
        <f t="shared" si="474"/>
        <v>213.94799999999998</v>
      </c>
      <c r="CZ727">
        <f t="shared" si="475"/>
        <v>30.563999999999997</v>
      </c>
      <c r="DC727" t="s">
        <v>0</v>
      </c>
      <c r="DD727" t="s">
        <v>0</v>
      </c>
      <c r="DE727" t="s">
        <v>0</v>
      </c>
      <c r="DF727" t="s">
        <v>0</v>
      </c>
      <c r="DG727" t="s">
        <v>0</v>
      </c>
      <c r="DH727" t="s">
        <v>0</v>
      </c>
      <c r="DI727" t="s">
        <v>0</v>
      </c>
      <c r="DJ727" t="s">
        <v>0</v>
      </c>
      <c r="DK727" t="s">
        <v>0</v>
      </c>
      <c r="DL727" t="s">
        <v>0</v>
      </c>
      <c r="DM727" t="s">
        <v>0</v>
      </c>
      <c r="DN727">
        <v>0</v>
      </c>
      <c r="DO727">
        <v>0</v>
      </c>
      <c r="DP727">
        <v>1</v>
      </c>
      <c r="DQ727">
        <v>1</v>
      </c>
      <c r="DU727">
        <v>1005</v>
      </c>
      <c r="DV727" t="s">
        <v>28</v>
      </c>
      <c r="DW727" t="s">
        <v>28</v>
      </c>
      <c r="DX727">
        <v>100</v>
      </c>
      <c r="EE727">
        <v>30895129</v>
      </c>
      <c r="EF727">
        <v>1</v>
      </c>
      <c r="EG727" t="s">
        <v>18</v>
      </c>
      <c r="EH727">
        <v>0</v>
      </c>
      <c r="EI727" t="s">
        <v>0</v>
      </c>
      <c r="EJ727">
        <v>4</v>
      </c>
      <c r="EK727">
        <v>0</v>
      </c>
      <c r="EL727" t="s">
        <v>19</v>
      </c>
      <c r="EM727" t="s">
        <v>20</v>
      </c>
      <c r="EO727" t="s">
        <v>0</v>
      </c>
      <c r="EQ727">
        <v>0</v>
      </c>
      <c r="ER727">
        <v>11192.94</v>
      </c>
      <c r="ES727">
        <v>5080.17</v>
      </c>
      <c r="ET727">
        <v>0</v>
      </c>
      <c r="EU727">
        <v>0</v>
      </c>
      <c r="EV727">
        <v>6112.77</v>
      </c>
      <c r="EW727">
        <v>34.1</v>
      </c>
      <c r="EX727">
        <v>0</v>
      </c>
      <c r="EY727">
        <v>0</v>
      </c>
      <c r="FQ727">
        <v>0</v>
      </c>
      <c r="FR727">
        <f t="shared" si="476"/>
        <v>0</v>
      </c>
      <c r="FS727">
        <v>0</v>
      </c>
      <c r="FX727">
        <v>70</v>
      </c>
      <c r="FY727">
        <v>10</v>
      </c>
      <c r="GA727" t="s">
        <v>0</v>
      </c>
      <c r="GD727">
        <v>0</v>
      </c>
      <c r="GF727">
        <v>755616101</v>
      </c>
      <c r="GG727">
        <v>2</v>
      </c>
      <c r="GH727">
        <v>1</v>
      </c>
      <c r="GI727">
        <v>-2</v>
      </c>
      <c r="GJ727">
        <v>0</v>
      </c>
      <c r="GK727">
        <f>ROUND(R727*(R12)/100,2)</f>
        <v>0</v>
      </c>
      <c r="GL727">
        <f t="shared" si="477"/>
        <v>0</v>
      </c>
      <c r="GM727">
        <f t="shared" si="478"/>
        <v>804.15999999999985</v>
      </c>
      <c r="GN727">
        <f t="shared" si="479"/>
        <v>0</v>
      </c>
      <c r="GO727">
        <f t="shared" si="480"/>
        <v>0</v>
      </c>
      <c r="GP727">
        <f t="shared" si="481"/>
        <v>804.16</v>
      </c>
      <c r="GT727">
        <v>0</v>
      </c>
      <c r="GU727">
        <v>1</v>
      </c>
      <c r="GV727">
        <v>0</v>
      </c>
      <c r="GW727">
        <v>0</v>
      </c>
      <c r="GX727">
        <f t="shared" si="482"/>
        <v>0</v>
      </c>
    </row>
    <row r="728" spans="1:206" x14ac:dyDescent="0.2">
      <c r="A728">
        <v>17</v>
      </c>
      <c r="B728">
        <v>1</v>
      </c>
      <c r="C728">
        <f>ROW(SmtRes!A465)</f>
        <v>465</v>
      </c>
      <c r="D728">
        <f>ROW(EtalonRes!A461)</f>
        <v>461</v>
      </c>
      <c r="E728" t="s">
        <v>25</v>
      </c>
      <c r="F728" t="s">
        <v>312</v>
      </c>
      <c r="G728" t="s">
        <v>313</v>
      </c>
      <c r="H728" t="s">
        <v>28</v>
      </c>
      <c r="I728">
        <f>ROUND(1.5/100,9)</f>
        <v>1.4999999999999999E-2</v>
      </c>
      <c r="J728">
        <v>0</v>
      </c>
      <c r="O728">
        <f t="shared" si="445"/>
        <v>144.85</v>
      </c>
      <c r="P728">
        <f t="shared" si="446"/>
        <v>74.13</v>
      </c>
      <c r="Q728">
        <f t="shared" si="447"/>
        <v>0</v>
      </c>
      <c r="R728">
        <f t="shared" si="448"/>
        <v>0</v>
      </c>
      <c r="S728">
        <f t="shared" si="449"/>
        <v>70.72</v>
      </c>
      <c r="T728">
        <f t="shared" si="450"/>
        <v>0</v>
      </c>
      <c r="U728">
        <f t="shared" si="451"/>
        <v>0.39450000000000002</v>
      </c>
      <c r="V728">
        <f t="shared" si="452"/>
        <v>0</v>
      </c>
      <c r="W728">
        <f t="shared" si="453"/>
        <v>0</v>
      </c>
      <c r="X728">
        <f t="shared" si="454"/>
        <v>49.5</v>
      </c>
      <c r="Y728">
        <f t="shared" si="455"/>
        <v>7.07</v>
      </c>
      <c r="AA728">
        <v>31140108</v>
      </c>
      <c r="AB728">
        <f t="shared" si="456"/>
        <v>9656.33</v>
      </c>
      <c r="AC728">
        <f t="shared" si="457"/>
        <v>4941.79</v>
      </c>
      <c r="AD728">
        <f t="shared" si="458"/>
        <v>0</v>
      </c>
      <c r="AE728">
        <f t="shared" si="459"/>
        <v>0</v>
      </c>
      <c r="AF728">
        <f t="shared" si="460"/>
        <v>4714.54</v>
      </c>
      <c r="AG728">
        <f t="shared" si="461"/>
        <v>0</v>
      </c>
      <c r="AH728">
        <f t="shared" si="462"/>
        <v>26.3</v>
      </c>
      <c r="AI728">
        <f t="shared" si="463"/>
        <v>0</v>
      </c>
      <c r="AJ728">
        <f t="shared" si="464"/>
        <v>0</v>
      </c>
      <c r="AK728">
        <v>9656.33</v>
      </c>
      <c r="AL728">
        <v>4941.79</v>
      </c>
      <c r="AM728">
        <v>0</v>
      </c>
      <c r="AN728">
        <v>0</v>
      </c>
      <c r="AO728">
        <v>4714.54</v>
      </c>
      <c r="AP728">
        <v>0</v>
      </c>
      <c r="AQ728">
        <v>26.3</v>
      </c>
      <c r="AR728">
        <v>0</v>
      </c>
      <c r="AS728">
        <v>0</v>
      </c>
      <c r="AT728">
        <v>70</v>
      </c>
      <c r="AU728">
        <v>10</v>
      </c>
      <c r="AV728">
        <v>1</v>
      </c>
      <c r="AW728">
        <v>1</v>
      </c>
      <c r="AZ728">
        <v>1</v>
      </c>
      <c r="BA728">
        <v>1</v>
      </c>
      <c r="BB728">
        <v>1</v>
      </c>
      <c r="BC728">
        <v>1</v>
      </c>
      <c r="BD728" t="s">
        <v>0</v>
      </c>
      <c r="BE728" t="s">
        <v>0</v>
      </c>
      <c r="BF728" t="s">
        <v>0</v>
      </c>
      <c r="BG728" t="s">
        <v>0</v>
      </c>
      <c r="BH728">
        <v>0</v>
      </c>
      <c r="BI728">
        <v>4</v>
      </c>
      <c r="BJ728" t="s">
        <v>314</v>
      </c>
      <c r="BM728">
        <v>0</v>
      </c>
      <c r="BN728">
        <v>0</v>
      </c>
      <c r="BO728" t="s">
        <v>0</v>
      </c>
      <c r="BP728">
        <v>0</v>
      </c>
      <c r="BQ728">
        <v>1</v>
      </c>
      <c r="BR728">
        <v>0</v>
      </c>
      <c r="BS728">
        <v>1</v>
      </c>
      <c r="BT728">
        <v>1</v>
      </c>
      <c r="BU728">
        <v>1</v>
      </c>
      <c r="BV728">
        <v>1</v>
      </c>
      <c r="BW728">
        <v>1</v>
      </c>
      <c r="BX728">
        <v>1</v>
      </c>
      <c r="BY728" t="s">
        <v>0</v>
      </c>
      <c r="BZ728">
        <v>70</v>
      </c>
      <c r="CA728">
        <v>10</v>
      </c>
      <c r="CF728">
        <v>0</v>
      </c>
      <c r="CG728">
        <v>0</v>
      </c>
      <c r="CM728">
        <v>0</v>
      </c>
      <c r="CN728" t="s">
        <v>0</v>
      </c>
      <c r="CO728">
        <v>0</v>
      </c>
      <c r="CP728">
        <f t="shared" si="465"/>
        <v>144.85</v>
      </c>
      <c r="CQ728">
        <f t="shared" si="466"/>
        <v>4941.79</v>
      </c>
      <c r="CR728">
        <f t="shared" si="467"/>
        <v>0</v>
      </c>
      <c r="CS728">
        <f t="shared" si="468"/>
        <v>0</v>
      </c>
      <c r="CT728">
        <f t="shared" si="469"/>
        <v>4714.54</v>
      </c>
      <c r="CU728">
        <f t="shared" si="470"/>
        <v>0</v>
      </c>
      <c r="CV728">
        <f t="shared" si="471"/>
        <v>26.3</v>
      </c>
      <c r="CW728">
        <f t="shared" si="472"/>
        <v>0</v>
      </c>
      <c r="CX728">
        <f t="shared" si="473"/>
        <v>0</v>
      </c>
      <c r="CY728">
        <f t="shared" si="474"/>
        <v>49.503999999999998</v>
      </c>
      <c r="CZ728">
        <f t="shared" si="475"/>
        <v>7.0720000000000001</v>
      </c>
      <c r="DC728" t="s">
        <v>0</v>
      </c>
      <c r="DD728" t="s">
        <v>0</v>
      </c>
      <c r="DE728" t="s">
        <v>0</v>
      </c>
      <c r="DF728" t="s">
        <v>0</v>
      </c>
      <c r="DG728" t="s">
        <v>0</v>
      </c>
      <c r="DH728" t="s">
        <v>0</v>
      </c>
      <c r="DI728" t="s">
        <v>0</v>
      </c>
      <c r="DJ728" t="s">
        <v>0</v>
      </c>
      <c r="DK728" t="s">
        <v>0</v>
      </c>
      <c r="DL728" t="s">
        <v>0</v>
      </c>
      <c r="DM728" t="s">
        <v>0</v>
      </c>
      <c r="DN728">
        <v>0</v>
      </c>
      <c r="DO728">
        <v>0</v>
      </c>
      <c r="DP728">
        <v>1</v>
      </c>
      <c r="DQ728">
        <v>1</v>
      </c>
      <c r="DU728">
        <v>1005</v>
      </c>
      <c r="DV728" t="s">
        <v>28</v>
      </c>
      <c r="DW728" t="s">
        <v>28</v>
      </c>
      <c r="DX728">
        <v>100</v>
      </c>
      <c r="EE728">
        <v>30895129</v>
      </c>
      <c r="EF728">
        <v>1</v>
      </c>
      <c r="EG728" t="s">
        <v>18</v>
      </c>
      <c r="EH728">
        <v>0</v>
      </c>
      <c r="EI728" t="s">
        <v>0</v>
      </c>
      <c r="EJ728">
        <v>4</v>
      </c>
      <c r="EK728">
        <v>0</v>
      </c>
      <c r="EL728" t="s">
        <v>19</v>
      </c>
      <c r="EM728" t="s">
        <v>20</v>
      </c>
      <c r="EO728" t="s">
        <v>0</v>
      </c>
      <c r="EQ728">
        <v>0</v>
      </c>
      <c r="ER728">
        <v>9656.33</v>
      </c>
      <c r="ES728">
        <v>4941.79</v>
      </c>
      <c r="ET728">
        <v>0</v>
      </c>
      <c r="EU728">
        <v>0</v>
      </c>
      <c r="EV728">
        <v>4714.54</v>
      </c>
      <c r="EW728">
        <v>26.3</v>
      </c>
      <c r="EX728">
        <v>0</v>
      </c>
      <c r="EY728">
        <v>0</v>
      </c>
      <c r="FQ728">
        <v>0</v>
      </c>
      <c r="FR728">
        <f t="shared" si="476"/>
        <v>0</v>
      </c>
      <c r="FS728">
        <v>0</v>
      </c>
      <c r="FX728">
        <v>70</v>
      </c>
      <c r="FY728">
        <v>10</v>
      </c>
      <c r="GA728" t="s">
        <v>0</v>
      </c>
      <c r="GD728">
        <v>0</v>
      </c>
      <c r="GF728">
        <v>-2118688572</v>
      </c>
      <c r="GG728">
        <v>2</v>
      </c>
      <c r="GH728">
        <v>1</v>
      </c>
      <c r="GI728">
        <v>-2</v>
      </c>
      <c r="GJ728">
        <v>0</v>
      </c>
      <c r="GK728">
        <f>ROUND(R728*(R12)/100,2)</f>
        <v>0</v>
      </c>
      <c r="GL728">
        <f t="shared" si="477"/>
        <v>0</v>
      </c>
      <c r="GM728">
        <f t="shared" si="478"/>
        <v>201.42</v>
      </c>
      <c r="GN728">
        <f t="shared" si="479"/>
        <v>0</v>
      </c>
      <c r="GO728">
        <f t="shared" si="480"/>
        <v>0</v>
      </c>
      <c r="GP728">
        <f t="shared" si="481"/>
        <v>201.42</v>
      </c>
      <c r="GT728">
        <v>0</v>
      </c>
      <c r="GU728">
        <v>1</v>
      </c>
      <c r="GV728">
        <v>0</v>
      </c>
      <c r="GW728">
        <v>0</v>
      </c>
      <c r="GX728">
        <f t="shared" si="482"/>
        <v>0</v>
      </c>
    </row>
    <row r="729" spans="1:206" x14ac:dyDescent="0.2">
      <c r="A729">
        <v>17</v>
      </c>
      <c r="B729">
        <v>1</v>
      </c>
      <c r="C729">
        <f>ROW(SmtRes!A467)</f>
        <v>467</v>
      </c>
      <c r="D729">
        <f>ROW(EtalonRes!A463)</f>
        <v>463</v>
      </c>
      <c r="E729" t="s">
        <v>30</v>
      </c>
      <c r="F729" t="s">
        <v>315</v>
      </c>
      <c r="G729" t="s">
        <v>316</v>
      </c>
      <c r="H729" t="s">
        <v>84</v>
      </c>
      <c r="I729">
        <v>3</v>
      </c>
      <c r="J729">
        <v>0</v>
      </c>
      <c r="O729">
        <f t="shared" si="445"/>
        <v>336.24</v>
      </c>
      <c r="P729">
        <f t="shared" si="446"/>
        <v>268.8</v>
      </c>
      <c r="Q729">
        <f t="shared" si="447"/>
        <v>0</v>
      </c>
      <c r="R729">
        <f t="shared" si="448"/>
        <v>0</v>
      </c>
      <c r="S729">
        <f t="shared" si="449"/>
        <v>67.44</v>
      </c>
      <c r="T729">
        <f t="shared" si="450"/>
        <v>0</v>
      </c>
      <c r="U729">
        <f t="shared" si="451"/>
        <v>0.42000000000000004</v>
      </c>
      <c r="V729">
        <f t="shared" si="452"/>
        <v>0</v>
      </c>
      <c r="W729">
        <f t="shared" si="453"/>
        <v>0</v>
      </c>
      <c r="X729">
        <f t="shared" si="454"/>
        <v>47.21</v>
      </c>
      <c r="Y729">
        <f t="shared" si="455"/>
        <v>6.74</v>
      </c>
      <c r="AA729">
        <v>31140108</v>
      </c>
      <c r="AB729">
        <f t="shared" si="456"/>
        <v>112.08</v>
      </c>
      <c r="AC729">
        <f t="shared" si="457"/>
        <v>89.6</v>
      </c>
      <c r="AD729">
        <f t="shared" si="458"/>
        <v>0</v>
      </c>
      <c r="AE729">
        <f t="shared" si="459"/>
        <v>0</v>
      </c>
      <c r="AF729">
        <f t="shared" si="460"/>
        <v>22.48</v>
      </c>
      <c r="AG729">
        <f t="shared" si="461"/>
        <v>0</v>
      </c>
      <c r="AH729">
        <f t="shared" si="462"/>
        <v>0.14000000000000001</v>
      </c>
      <c r="AI729">
        <f t="shared" si="463"/>
        <v>0</v>
      </c>
      <c r="AJ729">
        <f t="shared" si="464"/>
        <v>0</v>
      </c>
      <c r="AK729">
        <v>112.08</v>
      </c>
      <c r="AL729">
        <v>89.6</v>
      </c>
      <c r="AM729">
        <v>0</v>
      </c>
      <c r="AN729">
        <v>0</v>
      </c>
      <c r="AO729">
        <v>22.48</v>
      </c>
      <c r="AP729">
        <v>0</v>
      </c>
      <c r="AQ729">
        <v>0.14000000000000001</v>
      </c>
      <c r="AR729">
        <v>0</v>
      </c>
      <c r="AS729">
        <v>0</v>
      </c>
      <c r="AT729">
        <v>70</v>
      </c>
      <c r="AU729">
        <v>10</v>
      </c>
      <c r="AV729">
        <v>1</v>
      </c>
      <c r="AW729">
        <v>1</v>
      </c>
      <c r="AZ729">
        <v>1</v>
      </c>
      <c r="BA729">
        <v>1</v>
      </c>
      <c r="BB729">
        <v>1</v>
      </c>
      <c r="BC729">
        <v>1</v>
      </c>
      <c r="BD729" t="s">
        <v>0</v>
      </c>
      <c r="BE729" t="s">
        <v>0</v>
      </c>
      <c r="BF729" t="s">
        <v>0</v>
      </c>
      <c r="BG729" t="s">
        <v>0</v>
      </c>
      <c r="BH729">
        <v>0</v>
      </c>
      <c r="BI729">
        <v>4</v>
      </c>
      <c r="BJ729" t="s">
        <v>317</v>
      </c>
      <c r="BM729">
        <v>0</v>
      </c>
      <c r="BN729">
        <v>0</v>
      </c>
      <c r="BO729" t="s">
        <v>0</v>
      </c>
      <c r="BP729">
        <v>0</v>
      </c>
      <c r="BQ729">
        <v>1</v>
      </c>
      <c r="BR729">
        <v>0</v>
      </c>
      <c r="BS729">
        <v>1</v>
      </c>
      <c r="BT729">
        <v>1</v>
      </c>
      <c r="BU729">
        <v>1</v>
      </c>
      <c r="BV729">
        <v>1</v>
      </c>
      <c r="BW729">
        <v>1</v>
      </c>
      <c r="BX729">
        <v>1</v>
      </c>
      <c r="BY729" t="s">
        <v>0</v>
      </c>
      <c r="BZ729">
        <v>70</v>
      </c>
      <c r="CA729">
        <v>10</v>
      </c>
      <c r="CF729">
        <v>0</v>
      </c>
      <c r="CG729">
        <v>0</v>
      </c>
      <c r="CM729">
        <v>0</v>
      </c>
      <c r="CN729" t="s">
        <v>0</v>
      </c>
      <c r="CO729">
        <v>0</v>
      </c>
      <c r="CP729">
        <f t="shared" si="465"/>
        <v>336.24</v>
      </c>
      <c r="CQ729">
        <f t="shared" si="466"/>
        <v>89.6</v>
      </c>
      <c r="CR729">
        <f t="shared" si="467"/>
        <v>0</v>
      </c>
      <c r="CS729">
        <f t="shared" si="468"/>
        <v>0</v>
      </c>
      <c r="CT729">
        <f t="shared" si="469"/>
        <v>22.48</v>
      </c>
      <c r="CU729">
        <f t="shared" si="470"/>
        <v>0</v>
      </c>
      <c r="CV729">
        <f t="shared" si="471"/>
        <v>0.14000000000000001</v>
      </c>
      <c r="CW729">
        <f t="shared" si="472"/>
        <v>0</v>
      </c>
      <c r="CX729">
        <f t="shared" si="473"/>
        <v>0</v>
      </c>
      <c r="CY729">
        <f t="shared" si="474"/>
        <v>47.207999999999998</v>
      </c>
      <c r="CZ729">
        <f t="shared" si="475"/>
        <v>6.7439999999999998</v>
      </c>
      <c r="DC729" t="s">
        <v>0</v>
      </c>
      <c r="DD729" t="s">
        <v>0</v>
      </c>
      <c r="DE729" t="s">
        <v>0</v>
      </c>
      <c r="DF729" t="s">
        <v>0</v>
      </c>
      <c r="DG729" t="s">
        <v>0</v>
      </c>
      <c r="DH729" t="s">
        <v>0</v>
      </c>
      <c r="DI729" t="s">
        <v>0</v>
      </c>
      <c r="DJ729" t="s">
        <v>0</v>
      </c>
      <c r="DK729" t="s">
        <v>0</v>
      </c>
      <c r="DL729" t="s">
        <v>0</v>
      </c>
      <c r="DM729" t="s">
        <v>0</v>
      </c>
      <c r="DN729">
        <v>0</v>
      </c>
      <c r="DO729">
        <v>0</v>
      </c>
      <c r="DP729">
        <v>1</v>
      </c>
      <c r="DQ729">
        <v>1</v>
      </c>
      <c r="DU729">
        <v>1010</v>
      </c>
      <c r="DV729" t="s">
        <v>84</v>
      </c>
      <c r="DW729" t="s">
        <v>84</v>
      </c>
      <c r="DX729">
        <v>1</v>
      </c>
      <c r="EE729">
        <v>30895129</v>
      </c>
      <c r="EF729">
        <v>1</v>
      </c>
      <c r="EG729" t="s">
        <v>18</v>
      </c>
      <c r="EH729">
        <v>0</v>
      </c>
      <c r="EI729" t="s">
        <v>0</v>
      </c>
      <c r="EJ729">
        <v>4</v>
      </c>
      <c r="EK729">
        <v>0</v>
      </c>
      <c r="EL729" t="s">
        <v>19</v>
      </c>
      <c r="EM729" t="s">
        <v>20</v>
      </c>
      <c r="EO729" t="s">
        <v>0</v>
      </c>
      <c r="EQ729">
        <v>0</v>
      </c>
      <c r="ER729">
        <v>112.08</v>
      </c>
      <c r="ES729">
        <v>89.6</v>
      </c>
      <c r="ET729">
        <v>0</v>
      </c>
      <c r="EU729">
        <v>0</v>
      </c>
      <c r="EV729">
        <v>22.48</v>
      </c>
      <c r="EW729">
        <v>0.14000000000000001</v>
      </c>
      <c r="EX729">
        <v>0</v>
      </c>
      <c r="EY729">
        <v>0</v>
      </c>
      <c r="FQ729">
        <v>0</v>
      </c>
      <c r="FR729">
        <f t="shared" si="476"/>
        <v>0</v>
      </c>
      <c r="FS729">
        <v>0</v>
      </c>
      <c r="FX729">
        <v>70</v>
      </c>
      <c r="FY729">
        <v>10</v>
      </c>
      <c r="GA729" t="s">
        <v>0</v>
      </c>
      <c r="GD729">
        <v>0</v>
      </c>
      <c r="GF729">
        <v>-614268913</v>
      </c>
      <c r="GG729">
        <v>2</v>
      </c>
      <c r="GH729">
        <v>1</v>
      </c>
      <c r="GI729">
        <v>-2</v>
      </c>
      <c r="GJ729">
        <v>0</v>
      </c>
      <c r="GK729">
        <f>ROUND(R729*(R12)/100,2)</f>
        <v>0</v>
      </c>
      <c r="GL729">
        <f t="shared" si="477"/>
        <v>0</v>
      </c>
      <c r="GM729">
        <f t="shared" si="478"/>
        <v>390.19</v>
      </c>
      <c r="GN729">
        <f t="shared" si="479"/>
        <v>0</v>
      </c>
      <c r="GO729">
        <f t="shared" si="480"/>
        <v>0</v>
      </c>
      <c r="GP729">
        <f t="shared" si="481"/>
        <v>390.19</v>
      </c>
      <c r="GT729">
        <v>0</v>
      </c>
      <c r="GU729">
        <v>1</v>
      </c>
      <c r="GV729">
        <v>0</v>
      </c>
      <c r="GW729">
        <v>0</v>
      </c>
      <c r="GX729">
        <f t="shared" si="482"/>
        <v>0</v>
      </c>
    </row>
    <row r="730" spans="1:206" x14ac:dyDescent="0.2">
      <c r="A730">
        <v>17</v>
      </c>
      <c r="B730">
        <v>1</v>
      </c>
      <c r="C730">
        <f>ROW(SmtRes!A471)</f>
        <v>471</v>
      </c>
      <c r="D730">
        <f>ROW(EtalonRes!A467)</f>
        <v>467</v>
      </c>
      <c r="E730" t="s">
        <v>34</v>
      </c>
      <c r="F730" t="s">
        <v>318</v>
      </c>
      <c r="G730" t="s">
        <v>319</v>
      </c>
      <c r="H730" t="s">
        <v>61</v>
      </c>
      <c r="I730">
        <f>ROUND(5.2/100,9)</f>
        <v>5.1999999999999998E-2</v>
      </c>
      <c r="J730">
        <v>0</v>
      </c>
      <c r="O730">
        <f t="shared" si="445"/>
        <v>286.39999999999998</v>
      </c>
      <c r="P730">
        <f t="shared" si="446"/>
        <v>218.47</v>
      </c>
      <c r="Q730">
        <f t="shared" si="447"/>
        <v>0.03</v>
      </c>
      <c r="R730">
        <f t="shared" si="448"/>
        <v>0</v>
      </c>
      <c r="S730">
        <f t="shared" si="449"/>
        <v>67.900000000000006</v>
      </c>
      <c r="T730">
        <f t="shared" si="450"/>
        <v>0</v>
      </c>
      <c r="U730">
        <f t="shared" si="451"/>
        <v>0.41807999999999995</v>
      </c>
      <c r="V730">
        <f t="shared" si="452"/>
        <v>0</v>
      </c>
      <c r="W730">
        <f t="shared" si="453"/>
        <v>0</v>
      </c>
      <c r="X730">
        <f t="shared" si="454"/>
        <v>47.53</v>
      </c>
      <c r="Y730">
        <f t="shared" si="455"/>
        <v>6.79</v>
      </c>
      <c r="AA730">
        <v>31140108</v>
      </c>
      <c r="AB730">
        <f t="shared" si="456"/>
        <v>5507.86</v>
      </c>
      <c r="AC730">
        <f t="shared" si="457"/>
        <v>4201.41</v>
      </c>
      <c r="AD730">
        <f t="shared" si="458"/>
        <v>0.59</v>
      </c>
      <c r="AE730">
        <f t="shared" si="459"/>
        <v>0.06</v>
      </c>
      <c r="AF730">
        <f t="shared" si="460"/>
        <v>1305.8599999999999</v>
      </c>
      <c r="AG730">
        <f t="shared" si="461"/>
        <v>0</v>
      </c>
      <c r="AH730">
        <f t="shared" si="462"/>
        <v>8.0399999999999991</v>
      </c>
      <c r="AI730">
        <f t="shared" si="463"/>
        <v>0</v>
      </c>
      <c r="AJ730">
        <f t="shared" si="464"/>
        <v>0</v>
      </c>
      <c r="AK730">
        <v>5507.86</v>
      </c>
      <c r="AL730">
        <v>4201.41</v>
      </c>
      <c r="AM730">
        <v>0.59</v>
      </c>
      <c r="AN730">
        <v>0.06</v>
      </c>
      <c r="AO730">
        <v>1305.8599999999999</v>
      </c>
      <c r="AP730">
        <v>0</v>
      </c>
      <c r="AQ730">
        <v>8.0399999999999991</v>
      </c>
      <c r="AR730">
        <v>0</v>
      </c>
      <c r="AS730">
        <v>0</v>
      </c>
      <c r="AT730">
        <v>70</v>
      </c>
      <c r="AU730">
        <v>10</v>
      </c>
      <c r="AV730">
        <v>1</v>
      </c>
      <c r="AW730">
        <v>1</v>
      </c>
      <c r="AZ730">
        <v>1</v>
      </c>
      <c r="BA730">
        <v>1</v>
      </c>
      <c r="BB730">
        <v>1</v>
      </c>
      <c r="BC730">
        <v>1</v>
      </c>
      <c r="BD730" t="s">
        <v>0</v>
      </c>
      <c r="BE730" t="s">
        <v>0</v>
      </c>
      <c r="BF730" t="s">
        <v>0</v>
      </c>
      <c r="BG730" t="s">
        <v>0</v>
      </c>
      <c r="BH730">
        <v>0</v>
      </c>
      <c r="BI730">
        <v>4</v>
      </c>
      <c r="BJ730" t="s">
        <v>320</v>
      </c>
      <c r="BM730">
        <v>0</v>
      </c>
      <c r="BN730">
        <v>0</v>
      </c>
      <c r="BO730" t="s">
        <v>0</v>
      </c>
      <c r="BP730">
        <v>0</v>
      </c>
      <c r="BQ730">
        <v>1</v>
      </c>
      <c r="BR730">
        <v>0</v>
      </c>
      <c r="BS730">
        <v>1</v>
      </c>
      <c r="BT730">
        <v>1</v>
      </c>
      <c r="BU730">
        <v>1</v>
      </c>
      <c r="BV730">
        <v>1</v>
      </c>
      <c r="BW730">
        <v>1</v>
      </c>
      <c r="BX730">
        <v>1</v>
      </c>
      <c r="BY730" t="s">
        <v>0</v>
      </c>
      <c r="BZ730">
        <v>70</v>
      </c>
      <c r="CA730">
        <v>10</v>
      </c>
      <c r="CF730">
        <v>0</v>
      </c>
      <c r="CG730">
        <v>0</v>
      </c>
      <c r="CM730">
        <v>0</v>
      </c>
      <c r="CN730" t="s">
        <v>0</v>
      </c>
      <c r="CO730">
        <v>0</v>
      </c>
      <c r="CP730">
        <f t="shared" si="465"/>
        <v>286.39999999999998</v>
      </c>
      <c r="CQ730">
        <f t="shared" si="466"/>
        <v>4201.41</v>
      </c>
      <c r="CR730">
        <f t="shared" si="467"/>
        <v>0.59000000000000008</v>
      </c>
      <c r="CS730">
        <f t="shared" si="468"/>
        <v>0.06</v>
      </c>
      <c r="CT730">
        <f t="shared" si="469"/>
        <v>1305.8599999999999</v>
      </c>
      <c r="CU730">
        <f t="shared" si="470"/>
        <v>0</v>
      </c>
      <c r="CV730">
        <f t="shared" si="471"/>
        <v>8.0399999999999991</v>
      </c>
      <c r="CW730">
        <f t="shared" si="472"/>
        <v>0</v>
      </c>
      <c r="CX730">
        <f t="shared" si="473"/>
        <v>0</v>
      </c>
      <c r="CY730">
        <f t="shared" si="474"/>
        <v>47.53</v>
      </c>
      <c r="CZ730">
        <f t="shared" si="475"/>
        <v>6.79</v>
      </c>
      <c r="DC730" t="s">
        <v>0</v>
      </c>
      <c r="DD730" t="s">
        <v>0</v>
      </c>
      <c r="DE730" t="s">
        <v>0</v>
      </c>
      <c r="DF730" t="s">
        <v>0</v>
      </c>
      <c r="DG730" t="s">
        <v>0</v>
      </c>
      <c r="DH730" t="s">
        <v>0</v>
      </c>
      <c r="DI730" t="s">
        <v>0</v>
      </c>
      <c r="DJ730" t="s">
        <v>0</v>
      </c>
      <c r="DK730" t="s">
        <v>0</v>
      </c>
      <c r="DL730" t="s">
        <v>0</v>
      </c>
      <c r="DM730" t="s">
        <v>0</v>
      </c>
      <c r="DN730">
        <v>0</v>
      </c>
      <c r="DO730">
        <v>0</v>
      </c>
      <c r="DP730">
        <v>1</v>
      </c>
      <c r="DQ730">
        <v>1</v>
      </c>
      <c r="DU730">
        <v>1003</v>
      </c>
      <c r="DV730" t="s">
        <v>61</v>
      </c>
      <c r="DW730" t="s">
        <v>61</v>
      </c>
      <c r="DX730">
        <v>100</v>
      </c>
      <c r="EE730">
        <v>30895129</v>
      </c>
      <c r="EF730">
        <v>1</v>
      </c>
      <c r="EG730" t="s">
        <v>18</v>
      </c>
      <c r="EH730">
        <v>0</v>
      </c>
      <c r="EI730" t="s">
        <v>0</v>
      </c>
      <c r="EJ730">
        <v>4</v>
      </c>
      <c r="EK730">
        <v>0</v>
      </c>
      <c r="EL730" t="s">
        <v>19</v>
      </c>
      <c r="EM730" t="s">
        <v>20</v>
      </c>
      <c r="EO730" t="s">
        <v>0</v>
      </c>
      <c r="EQ730">
        <v>0</v>
      </c>
      <c r="ER730">
        <v>5507.86</v>
      </c>
      <c r="ES730">
        <v>4201.41</v>
      </c>
      <c r="ET730">
        <v>0.59</v>
      </c>
      <c r="EU730">
        <v>0.06</v>
      </c>
      <c r="EV730">
        <v>1305.8599999999999</v>
      </c>
      <c r="EW730">
        <v>8.0399999999999991</v>
      </c>
      <c r="EX730">
        <v>0</v>
      </c>
      <c r="EY730">
        <v>0</v>
      </c>
      <c r="FQ730">
        <v>0</v>
      </c>
      <c r="FR730">
        <f t="shared" si="476"/>
        <v>0</v>
      </c>
      <c r="FS730">
        <v>0</v>
      </c>
      <c r="FX730">
        <v>70</v>
      </c>
      <c r="FY730">
        <v>10</v>
      </c>
      <c r="GA730" t="s">
        <v>0</v>
      </c>
      <c r="GD730">
        <v>0</v>
      </c>
      <c r="GF730">
        <v>691279253</v>
      </c>
      <c r="GG730">
        <v>2</v>
      </c>
      <c r="GH730">
        <v>1</v>
      </c>
      <c r="GI730">
        <v>-2</v>
      </c>
      <c r="GJ730">
        <v>0</v>
      </c>
      <c r="GK730">
        <f>ROUND(R730*(R12)/100,2)</f>
        <v>0</v>
      </c>
      <c r="GL730">
        <f t="shared" si="477"/>
        <v>0</v>
      </c>
      <c r="GM730">
        <f t="shared" si="478"/>
        <v>340.71999999999997</v>
      </c>
      <c r="GN730">
        <f t="shared" si="479"/>
        <v>0</v>
      </c>
      <c r="GO730">
        <f t="shared" si="480"/>
        <v>0</v>
      </c>
      <c r="GP730">
        <f t="shared" si="481"/>
        <v>340.72</v>
      </c>
      <c r="GT730">
        <v>0</v>
      </c>
      <c r="GU730">
        <v>1</v>
      </c>
      <c r="GV730">
        <v>0</v>
      </c>
      <c r="GW730">
        <v>0</v>
      </c>
      <c r="GX730">
        <f t="shared" si="482"/>
        <v>0</v>
      </c>
    </row>
    <row r="731" spans="1:206" x14ac:dyDescent="0.2">
      <c r="A731">
        <v>17</v>
      </c>
      <c r="B731">
        <v>1</v>
      </c>
      <c r="C731">
        <f>ROW(SmtRes!A477)</f>
        <v>477</v>
      </c>
      <c r="D731">
        <f>ROW(EtalonRes!A473)</f>
        <v>473</v>
      </c>
      <c r="E731" t="s">
        <v>38</v>
      </c>
      <c r="F731" t="s">
        <v>197</v>
      </c>
      <c r="G731" t="s">
        <v>198</v>
      </c>
      <c r="H731" t="s">
        <v>28</v>
      </c>
      <c r="I731">
        <f>ROUND(1.35/100,9)</f>
        <v>1.35E-2</v>
      </c>
      <c r="J731">
        <v>0</v>
      </c>
      <c r="O731">
        <f t="shared" si="445"/>
        <v>1340.73</v>
      </c>
      <c r="P731">
        <f t="shared" si="446"/>
        <v>833.07</v>
      </c>
      <c r="Q731">
        <f t="shared" si="447"/>
        <v>0.02</v>
      </c>
      <c r="R731">
        <f t="shared" si="448"/>
        <v>0</v>
      </c>
      <c r="S731">
        <f t="shared" si="449"/>
        <v>507.64</v>
      </c>
      <c r="T731">
        <f t="shared" si="450"/>
        <v>0</v>
      </c>
      <c r="U731">
        <f t="shared" si="451"/>
        <v>2.5585200000000001</v>
      </c>
      <c r="V731">
        <f t="shared" si="452"/>
        <v>0</v>
      </c>
      <c r="W731">
        <f t="shared" si="453"/>
        <v>0</v>
      </c>
      <c r="X731">
        <f t="shared" si="454"/>
        <v>355.35</v>
      </c>
      <c r="Y731">
        <f t="shared" si="455"/>
        <v>50.76</v>
      </c>
      <c r="AA731">
        <v>31140108</v>
      </c>
      <c r="AB731">
        <f t="shared" si="456"/>
        <v>99313.26</v>
      </c>
      <c r="AC731">
        <f t="shared" si="457"/>
        <v>61709.18</v>
      </c>
      <c r="AD731">
        <f t="shared" si="458"/>
        <v>1.42</v>
      </c>
      <c r="AE731">
        <f t="shared" si="459"/>
        <v>0.27</v>
      </c>
      <c r="AF731">
        <f t="shared" si="460"/>
        <v>37602.660000000003</v>
      </c>
      <c r="AG731">
        <f t="shared" si="461"/>
        <v>0</v>
      </c>
      <c r="AH731">
        <f t="shared" si="462"/>
        <v>189.52</v>
      </c>
      <c r="AI731">
        <f t="shared" si="463"/>
        <v>0</v>
      </c>
      <c r="AJ731">
        <f t="shared" si="464"/>
        <v>0</v>
      </c>
      <c r="AK731">
        <v>99313.26</v>
      </c>
      <c r="AL731">
        <v>61709.18</v>
      </c>
      <c r="AM731">
        <v>1.42</v>
      </c>
      <c r="AN731">
        <v>0.27</v>
      </c>
      <c r="AO731">
        <v>37602.660000000003</v>
      </c>
      <c r="AP731">
        <v>0</v>
      </c>
      <c r="AQ731">
        <v>189.52</v>
      </c>
      <c r="AR731">
        <v>0</v>
      </c>
      <c r="AS731">
        <v>0</v>
      </c>
      <c r="AT731">
        <v>70</v>
      </c>
      <c r="AU731">
        <v>10</v>
      </c>
      <c r="AV731">
        <v>1</v>
      </c>
      <c r="AW731">
        <v>1</v>
      </c>
      <c r="AZ731">
        <v>1</v>
      </c>
      <c r="BA731">
        <v>1</v>
      </c>
      <c r="BB731">
        <v>1</v>
      </c>
      <c r="BC731">
        <v>1</v>
      </c>
      <c r="BD731" t="s">
        <v>0</v>
      </c>
      <c r="BE731" t="s">
        <v>0</v>
      </c>
      <c r="BF731" t="s">
        <v>0</v>
      </c>
      <c r="BG731" t="s">
        <v>0</v>
      </c>
      <c r="BH731">
        <v>0</v>
      </c>
      <c r="BI731">
        <v>4</v>
      </c>
      <c r="BJ731" t="s">
        <v>199</v>
      </c>
      <c r="BM731">
        <v>0</v>
      </c>
      <c r="BN731">
        <v>0</v>
      </c>
      <c r="BO731" t="s">
        <v>0</v>
      </c>
      <c r="BP731">
        <v>0</v>
      </c>
      <c r="BQ731">
        <v>1</v>
      </c>
      <c r="BR731">
        <v>0</v>
      </c>
      <c r="BS731">
        <v>1</v>
      </c>
      <c r="BT731">
        <v>1</v>
      </c>
      <c r="BU731">
        <v>1</v>
      </c>
      <c r="BV731">
        <v>1</v>
      </c>
      <c r="BW731">
        <v>1</v>
      </c>
      <c r="BX731">
        <v>1</v>
      </c>
      <c r="BY731" t="s">
        <v>0</v>
      </c>
      <c r="BZ731">
        <v>70</v>
      </c>
      <c r="CA731">
        <v>10</v>
      </c>
      <c r="CF731">
        <v>0</v>
      </c>
      <c r="CG731">
        <v>0</v>
      </c>
      <c r="CM731">
        <v>0</v>
      </c>
      <c r="CN731" t="s">
        <v>0</v>
      </c>
      <c r="CO731">
        <v>0</v>
      </c>
      <c r="CP731">
        <f t="shared" si="465"/>
        <v>1340.73</v>
      </c>
      <c r="CQ731">
        <f t="shared" si="466"/>
        <v>61709.18</v>
      </c>
      <c r="CR731">
        <f t="shared" si="467"/>
        <v>1.42</v>
      </c>
      <c r="CS731">
        <f t="shared" si="468"/>
        <v>0.27</v>
      </c>
      <c r="CT731">
        <f t="shared" si="469"/>
        <v>37602.660000000003</v>
      </c>
      <c r="CU731">
        <f t="shared" si="470"/>
        <v>0</v>
      </c>
      <c r="CV731">
        <f t="shared" si="471"/>
        <v>189.52</v>
      </c>
      <c r="CW731">
        <f t="shared" si="472"/>
        <v>0</v>
      </c>
      <c r="CX731">
        <f t="shared" si="473"/>
        <v>0</v>
      </c>
      <c r="CY731">
        <f t="shared" si="474"/>
        <v>355.34799999999996</v>
      </c>
      <c r="CZ731">
        <f t="shared" si="475"/>
        <v>50.763999999999996</v>
      </c>
      <c r="DC731" t="s">
        <v>0</v>
      </c>
      <c r="DD731" t="s">
        <v>0</v>
      </c>
      <c r="DE731" t="s">
        <v>0</v>
      </c>
      <c r="DF731" t="s">
        <v>0</v>
      </c>
      <c r="DG731" t="s">
        <v>0</v>
      </c>
      <c r="DH731" t="s">
        <v>0</v>
      </c>
      <c r="DI731" t="s">
        <v>0</v>
      </c>
      <c r="DJ731" t="s">
        <v>0</v>
      </c>
      <c r="DK731" t="s">
        <v>0</v>
      </c>
      <c r="DL731" t="s">
        <v>0</v>
      </c>
      <c r="DM731" t="s">
        <v>0</v>
      </c>
      <c r="DN731">
        <v>0</v>
      </c>
      <c r="DO731">
        <v>0</v>
      </c>
      <c r="DP731">
        <v>1</v>
      </c>
      <c r="DQ731">
        <v>1</v>
      </c>
      <c r="DU731">
        <v>1005</v>
      </c>
      <c r="DV731" t="s">
        <v>28</v>
      </c>
      <c r="DW731" t="s">
        <v>28</v>
      </c>
      <c r="DX731">
        <v>100</v>
      </c>
      <c r="EE731">
        <v>30895129</v>
      </c>
      <c r="EF731">
        <v>1</v>
      </c>
      <c r="EG731" t="s">
        <v>18</v>
      </c>
      <c r="EH731">
        <v>0</v>
      </c>
      <c r="EI731" t="s">
        <v>0</v>
      </c>
      <c r="EJ731">
        <v>4</v>
      </c>
      <c r="EK731">
        <v>0</v>
      </c>
      <c r="EL731" t="s">
        <v>19</v>
      </c>
      <c r="EM731" t="s">
        <v>20</v>
      </c>
      <c r="EO731" t="s">
        <v>0</v>
      </c>
      <c r="EQ731">
        <v>0</v>
      </c>
      <c r="ER731">
        <v>99313.26</v>
      </c>
      <c r="ES731">
        <v>61709.18</v>
      </c>
      <c r="ET731">
        <v>1.42</v>
      </c>
      <c r="EU731">
        <v>0.27</v>
      </c>
      <c r="EV731">
        <v>37602.660000000003</v>
      </c>
      <c r="EW731">
        <v>189.52</v>
      </c>
      <c r="EX731">
        <v>0</v>
      </c>
      <c r="EY731">
        <v>0</v>
      </c>
      <c r="FQ731">
        <v>0</v>
      </c>
      <c r="FR731">
        <f t="shared" si="476"/>
        <v>0</v>
      </c>
      <c r="FS731">
        <v>0</v>
      </c>
      <c r="FX731">
        <v>70</v>
      </c>
      <c r="FY731">
        <v>10</v>
      </c>
      <c r="GA731" t="s">
        <v>0</v>
      </c>
      <c r="GD731">
        <v>0</v>
      </c>
      <c r="GF731">
        <v>-360969231</v>
      </c>
      <c r="GG731">
        <v>2</v>
      </c>
      <c r="GH731">
        <v>1</v>
      </c>
      <c r="GI731">
        <v>-2</v>
      </c>
      <c r="GJ731">
        <v>0</v>
      </c>
      <c r="GK731">
        <f>ROUND(R731*(R12)/100,2)</f>
        <v>0</v>
      </c>
      <c r="GL731">
        <f t="shared" si="477"/>
        <v>0</v>
      </c>
      <c r="GM731">
        <f t="shared" si="478"/>
        <v>1746.84</v>
      </c>
      <c r="GN731">
        <f t="shared" si="479"/>
        <v>0</v>
      </c>
      <c r="GO731">
        <f t="shared" si="480"/>
        <v>0</v>
      </c>
      <c r="GP731">
        <f t="shared" si="481"/>
        <v>1746.84</v>
      </c>
      <c r="GT731">
        <v>0</v>
      </c>
      <c r="GU731">
        <v>1</v>
      </c>
      <c r="GV731">
        <v>0</v>
      </c>
      <c r="GW731">
        <v>0</v>
      </c>
      <c r="GX731">
        <f t="shared" si="482"/>
        <v>0</v>
      </c>
    </row>
    <row r="732" spans="1:206" x14ac:dyDescent="0.2">
      <c r="A732">
        <v>17</v>
      </c>
      <c r="B732">
        <v>1</v>
      </c>
      <c r="C732">
        <f>ROW(SmtRes!A485)</f>
        <v>485</v>
      </c>
      <c r="D732">
        <f>ROW(EtalonRes!A481)</f>
        <v>481</v>
      </c>
      <c r="E732" t="s">
        <v>42</v>
      </c>
      <c r="F732" t="s">
        <v>321</v>
      </c>
      <c r="G732" t="s">
        <v>322</v>
      </c>
      <c r="H732" t="s">
        <v>28</v>
      </c>
      <c r="I732">
        <f>ROUND(3.22/100,9)</f>
        <v>3.2199999999999999E-2</v>
      </c>
      <c r="J732">
        <v>0</v>
      </c>
      <c r="O732">
        <f t="shared" si="445"/>
        <v>2979.31</v>
      </c>
      <c r="P732">
        <f t="shared" si="446"/>
        <v>2305.13</v>
      </c>
      <c r="Q732">
        <f t="shared" si="447"/>
        <v>15.36</v>
      </c>
      <c r="R732">
        <f t="shared" si="448"/>
        <v>4.87</v>
      </c>
      <c r="S732">
        <f t="shared" si="449"/>
        <v>658.82</v>
      </c>
      <c r="T732">
        <f t="shared" si="450"/>
        <v>0</v>
      </c>
      <c r="U732">
        <f t="shared" si="451"/>
        <v>3.4486199999999996</v>
      </c>
      <c r="V732">
        <f t="shared" si="452"/>
        <v>0</v>
      </c>
      <c r="W732">
        <f t="shared" si="453"/>
        <v>0</v>
      </c>
      <c r="X732">
        <f t="shared" si="454"/>
        <v>461.17</v>
      </c>
      <c r="Y732">
        <f t="shared" si="455"/>
        <v>65.88</v>
      </c>
      <c r="AA732">
        <v>31140108</v>
      </c>
      <c r="AB732">
        <f t="shared" si="456"/>
        <v>92524.97</v>
      </c>
      <c r="AC732">
        <f t="shared" si="457"/>
        <v>71587.78</v>
      </c>
      <c r="AD732">
        <f t="shared" si="458"/>
        <v>477</v>
      </c>
      <c r="AE732">
        <f t="shared" si="459"/>
        <v>151.1</v>
      </c>
      <c r="AF732">
        <f t="shared" si="460"/>
        <v>20460.189999999999</v>
      </c>
      <c r="AG732">
        <f t="shared" si="461"/>
        <v>0</v>
      </c>
      <c r="AH732">
        <f t="shared" si="462"/>
        <v>107.1</v>
      </c>
      <c r="AI732">
        <f t="shared" si="463"/>
        <v>0</v>
      </c>
      <c r="AJ732">
        <f t="shared" si="464"/>
        <v>0</v>
      </c>
      <c r="AK732">
        <v>92524.97</v>
      </c>
      <c r="AL732">
        <v>71587.78</v>
      </c>
      <c r="AM732">
        <v>477</v>
      </c>
      <c r="AN732">
        <v>151.1</v>
      </c>
      <c r="AO732">
        <v>20460.189999999999</v>
      </c>
      <c r="AP732">
        <v>0</v>
      </c>
      <c r="AQ732">
        <v>107.1</v>
      </c>
      <c r="AR732">
        <v>0</v>
      </c>
      <c r="AS732">
        <v>0</v>
      </c>
      <c r="AT732">
        <v>70</v>
      </c>
      <c r="AU732">
        <v>10</v>
      </c>
      <c r="AV732">
        <v>1</v>
      </c>
      <c r="AW732">
        <v>1</v>
      </c>
      <c r="AZ732">
        <v>1</v>
      </c>
      <c r="BA732">
        <v>1</v>
      </c>
      <c r="BB732">
        <v>1</v>
      </c>
      <c r="BC732">
        <v>1</v>
      </c>
      <c r="BD732" t="s">
        <v>0</v>
      </c>
      <c r="BE732" t="s">
        <v>0</v>
      </c>
      <c r="BF732" t="s">
        <v>0</v>
      </c>
      <c r="BG732" t="s">
        <v>0</v>
      </c>
      <c r="BH732">
        <v>0</v>
      </c>
      <c r="BI732">
        <v>4</v>
      </c>
      <c r="BJ732" t="s">
        <v>323</v>
      </c>
      <c r="BM732">
        <v>0</v>
      </c>
      <c r="BN732">
        <v>0</v>
      </c>
      <c r="BO732" t="s">
        <v>0</v>
      </c>
      <c r="BP732">
        <v>0</v>
      </c>
      <c r="BQ732">
        <v>1</v>
      </c>
      <c r="BR732">
        <v>0</v>
      </c>
      <c r="BS732">
        <v>1</v>
      </c>
      <c r="BT732">
        <v>1</v>
      </c>
      <c r="BU732">
        <v>1</v>
      </c>
      <c r="BV732">
        <v>1</v>
      </c>
      <c r="BW732">
        <v>1</v>
      </c>
      <c r="BX732">
        <v>1</v>
      </c>
      <c r="BY732" t="s">
        <v>0</v>
      </c>
      <c r="BZ732">
        <v>70</v>
      </c>
      <c r="CA732">
        <v>10</v>
      </c>
      <c r="CF732">
        <v>0</v>
      </c>
      <c r="CG732">
        <v>0</v>
      </c>
      <c r="CM732">
        <v>0</v>
      </c>
      <c r="CN732" t="s">
        <v>0</v>
      </c>
      <c r="CO732">
        <v>0</v>
      </c>
      <c r="CP732">
        <f t="shared" si="465"/>
        <v>2979.3100000000004</v>
      </c>
      <c r="CQ732">
        <f t="shared" si="466"/>
        <v>71587.78</v>
      </c>
      <c r="CR732">
        <f t="shared" si="467"/>
        <v>477</v>
      </c>
      <c r="CS732">
        <f t="shared" si="468"/>
        <v>151.1</v>
      </c>
      <c r="CT732">
        <f t="shared" si="469"/>
        <v>20460.189999999999</v>
      </c>
      <c r="CU732">
        <f t="shared" si="470"/>
        <v>0</v>
      </c>
      <c r="CV732">
        <f t="shared" si="471"/>
        <v>107.1</v>
      </c>
      <c r="CW732">
        <f t="shared" si="472"/>
        <v>0</v>
      </c>
      <c r="CX732">
        <f t="shared" si="473"/>
        <v>0</v>
      </c>
      <c r="CY732">
        <f t="shared" si="474"/>
        <v>461.17400000000004</v>
      </c>
      <c r="CZ732">
        <f t="shared" si="475"/>
        <v>65.882000000000005</v>
      </c>
      <c r="DC732" t="s">
        <v>0</v>
      </c>
      <c r="DD732" t="s">
        <v>0</v>
      </c>
      <c r="DE732" t="s">
        <v>0</v>
      </c>
      <c r="DF732" t="s">
        <v>0</v>
      </c>
      <c r="DG732" t="s">
        <v>0</v>
      </c>
      <c r="DH732" t="s">
        <v>0</v>
      </c>
      <c r="DI732" t="s">
        <v>0</v>
      </c>
      <c r="DJ732" t="s">
        <v>0</v>
      </c>
      <c r="DK732" t="s">
        <v>0</v>
      </c>
      <c r="DL732" t="s">
        <v>0</v>
      </c>
      <c r="DM732" t="s">
        <v>0</v>
      </c>
      <c r="DN732">
        <v>0</v>
      </c>
      <c r="DO732">
        <v>0</v>
      </c>
      <c r="DP732">
        <v>1</v>
      </c>
      <c r="DQ732">
        <v>1</v>
      </c>
      <c r="DU732">
        <v>1005</v>
      </c>
      <c r="DV732" t="s">
        <v>28</v>
      </c>
      <c r="DW732" t="s">
        <v>28</v>
      </c>
      <c r="DX732">
        <v>100</v>
      </c>
      <c r="EE732">
        <v>30895129</v>
      </c>
      <c r="EF732">
        <v>1</v>
      </c>
      <c r="EG732" t="s">
        <v>18</v>
      </c>
      <c r="EH732">
        <v>0</v>
      </c>
      <c r="EI732" t="s">
        <v>0</v>
      </c>
      <c r="EJ732">
        <v>4</v>
      </c>
      <c r="EK732">
        <v>0</v>
      </c>
      <c r="EL732" t="s">
        <v>19</v>
      </c>
      <c r="EM732" t="s">
        <v>20</v>
      </c>
      <c r="EO732" t="s">
        <v>0</v>
      </c>
      <c r="EQ732">
        <v>0</v>
      </c>
      <c r="ER732">
        <v>92524.97</v>
      </c>
      <c r="ES732">
        <v>71587.78</v>
      </c>
      <c r="ET732">
        <v>477</v>
      </c>
      <c r="EU732">
        <v>151.1</v>
      </c>
      <c r="EV732">
        <v>20460.189999999999</v>
      </c>
      <c r="EW732">
        <v>107.1</v>
      </c>
      <c r="EX732">
        <v>0</v>
      </c>
      <c r="EY732">
        <v>0</v>
      </c>
      <c r="FQ732">
        <v>0</v>
      </c>
      <c r="FR732">
        <f t="shared" si="476"/>
        <v>0</v>
      </c>
      <c r="FS732">
        <v>0</v>
      </c>
      <c r="FX732">
        <v>70</v>
      </c>
      <c r="FY732">
        <v>10</v>
      </c>
      <c r="GA732" t="s">
        <v>0</v>
      </c>
      <c r="GD732">
        <v>0</v>
      </c>
      <c r="GF732">
        <v>763265468</v>
      </c>
      <c r="GG732">
        <v>2</v>
      </c>
      <c r="GH732">
        <v>1</v>
      </c>
      <c r="GI732">
        <v>-2</v>
      </c>
      <c r="GJ732">
        <v>0</v>
      </c>
      <c r="GK732">
        <f>ROUND(R732*(R12)/100,2)</f>
        <v>5.26</v>
      </c>
      <c r="GL732">
        <f t="shared" si="477"/>
        <v>0</v>
      </c>
      <c r="GM732">
        <f t="shared" si="478"/>
        <v>3511.6200000000003</v>
      </c>
      <c r="GN732">
        <f t="shared" si="479"/>
        <v>0</v>
      </c>
      <c r="GO732">
        <f t="shared" si="480"/>
        <v>0</v>
      </c>
      <c r="GP732">
        <f t="shared" si="481"/>
        <v>3511.62</v>
      </c>
      <c r="GT732">
        <v>0</v>
      </c>
      <c r="GU732">
        <v>1</v>
      </c>
      <c r="GV732">
        <v>0</v>
      </c>
      <c r="GW732">
        <v>0</v>
      </c>
      <c r="GX732">
        <f t="shared" si="482"/>
        <v>0</v>
      </c>
    </row>
    <row r="733" spans="1:206" x14ac:dyDescent="0.2">
      <c r="A733">
        <v>17</v>
      </c>
      <c r="B733">
        <v>1</v>
      </c>
      <c r="C733">
        <f>ROW(SmtRes!A487)</f>
        <v>487</v>
      </c>
      <c r="D733">
        <f>ROW(EtalonRes!A483)</f>
        <v>483</v>
      </c>
      <c r="E733" t="s">
        <v>46</v>
      </c>
      <c r="F733" t="s">
        <v>337</v>
      </c>
      <c r="G733" t="s">
        <v>338</v>
      </c>
      <c r="H733" t="s">
        <v>28</v>
      </c>
      <c r="I733">
        <f>ROUND(2.7/100,9)</f>
        <v>2.7E-2</v>
      </c>
      <c r="J733">
        <v>0</v>
      </c>
      <c r="O733">
        <f t="shared" si="445"/>
        <v>137.81</v>
      </c>
      <c r="P733">
        <f t="shared" si="446"/>
        <v>2.74</v>
      </c>
      <c r="Q733">
        <f t="shared" si="447"/>
        <v>0</v>
      </c>
      <c r="R733">
        <f t="shared" si="448"/>
        <v>0</v>
      </c>
      <c r="S733">
        <f t="shared" si="449"/>
        <v>135.07</v>
      </c>
      <c r="T733">
        <f t="shared" si="450"/>
        <v>0</v>
      </c>
      <c r="U733">
        <f t="shared" si="451"/>
        <v>0.83160000000000001</v>
      </c>
      <c r="V733">
        <f t="shared" si="452"/>
        <v>0</v>
      </c>
      <c r="W733">
        <f t="shared" si="453"/>
        <v>0</v>
      </c>
      <c r="X733">
        <f t="shared" si="454"/>
        <v>94.55</v>
      </c>
      <c r="Y733">
        <f t="shared" si="455"/>
        <v>13.51</v>
      </c>
      <c r="AA733">
        <v>31140108</v>
      </c>
      <c r="AB733">
        <f t="shared" si="456"/>
        <v>5104.1899999999996</v>
      </c>
      <c r="AC733">
        <f t="shared" si="457"/>
        <v>101.65</v>
      </c>
      <c r="AD733">
        <f t="shared" si="458"/>
        <v>0</v>
      </c>
      <c r="AE733">
        <f t="shared" si="459"/>
        <v>0</v>
      </c>
      <c r="AF733">
        <f t="shared" si="460"/>
        <v>5002.54</v>
      </c>
      <c r="AG733">
        <f t="shared" si="461"/>
        <v>0</v>
      </c>
      <c r="AH733">
        <f t="shared" si="462"/>
        <v>30.8</v>
      </c>
      <c r="AI733">
        <f t="shared" si="463"/>
        <v>0</v>
      </c>
      <c r="AJ733">
        <f t="shared" si="464"/>
        <v>0</v>
      </c>
      <c r="AK733">
        <v>5104.1899999999996</v>
      </c>
      <c r="AL733">
        <v>101.65</v>
      </c>
      <c r="AM733">
        <v>0</v>
      </c>
      <c r="AN733">
        <v>0</v>
      </c>
      <c r="AO733">
        <v>5002.54</v>
      </c>
      <c r="AP733">
        <v>0</v>
      </c>
      <c r="AQ733">
        <v>30.8</v>
      </c>
      <c r="AR733">
        <v>0</v>
      </c>
      <c r="AS733">
        <v>0</v>
      </c>
      <c r="AT733">
        <v>70</v>
      </c>
      <c r="AU733">
        <v>10</v>
      </c>
      <c r="AV733">
        <v>1</v>
      </c>
      <c r="AW733">
        <v>1</v>
      </c>
      <c r="AZ733">
        <v>1</v>
      </c>
      <c r="BA733">
        <v>1</v>
      </c>
      <c r="BB733">
        <v>1</v>
      </c>
      <c r="BC733">
        <v>1</v>
      </c>
      <c r="BD733" t="s">
        <v>0</v>
      </c>
      <c r="BE733" t="s">
        <v>0</v>
      </c>
      <c r="BF733" t="s">
        <v>0</v>
      </c>
      <c r="BG733" t="s">
        <v>0</v>
      </c>
      <c r="BH733">
        <v>0</v>
      </c>
      <c r="BI733">
        <v>4</v>
      </c>
      <c r="BJ733" t="s">
        <v>339</v>
      </c>
      <c r="BM733">
        <v>0</v>
      </c>
      <c r="BN733">
        <v>0</v>
      </c>
      <c r="BO733" t="s">
        <v>0</v>
      </c>
      <c r="BP733">
        <v>0</v>
      </c>
      <c r="BQ733">
        <v>1</v>
      </c>
      <c r="BR733">
        <v>0</v>
      </c>
      <c r="BS733">
        <v>1</v>
      </c>
      <c r="BT733">
        <v>1</v>
      </c>
      <c r="BU733">
        <v>1</v>
      </c>
      <c r="BV733">
        <v>1</v>
      </c>
      <c r="BW733">
        <v>1</v>
      </c>
      <c r="BX733">
        <v>1</v>
      </c>
      <c r="BY733" t="s">
        <v>0</v>
      </c>
      <c r="BZ733">
        <v>70</v>
      </c>
      <c r="CA733">
        <v>10</v>
      </c>
      <c r="CF733">
        <v>0</v>
      </c>
      <c r="CG733">
        <v>0</v>
      </c>
      <c r="CM733">
        <v>0</v>
      </c>
      <c r="CN733" t="s">
        <v>0</v>
      </c>
      <c r="CO733">
        <v>0</v>
      </c>
      <c r="CP733">
        <f t="shared" si="465"/>
        <v>137.81</v>
      </c>
      <c r="CQ733">
        <f t="shared" si="466"/>
        <v>101.65</v>
      </c>
      <c r="CR733">
        <f t="shared" si="467"/>
        <v>0</v>
      </c>
      <c r="CS733">
        <f t="shared" si="468"/>
        <v>0</v>
      </c>
      <c r="CT733">
        <f t="shared" si="469"/>
        <v>5002.54</v>
      </c>
      <c r="CU733">
        <f t="shared" si="470"/>
        <v>0</v>
      </c>
      <c r="CV733">
        <f t="shared" si="471"/>
        <v>30.8</v>
      </c>
      <c r="CW733">
        <f t="shared" si="472"/>
        <v>0</v>
      </c>
      <c r="CX733">
        <f t="shared" si="473"/>
        <v>0</v>
      </c>
      <c r="CY733">
        <f t="shared" si="474"/>
        <v>94.548999999999992</v>
      </c>
      <c r="CZ733">
        <f t="shared" si="475"/>
        <v>13.506999999999998</v>
      </c>
      <c r="DC733" t="s">
        <v>0</v>
      </c>
      <c r="DD733" t="s">
        <v>0</v>
      </c>
      <c r="DE733" t="s">
        <v>0</v>
      </c>
      <c r="DF733" t="s">
        <v>0</v>
      </c>
      <c r="DG733" t="s">
        <v>0</v>
      </c>
      <c r="DH733" t="s">
        <v>0</v>
      </c>
      <c r="DI733" t="s">
        <v>0</v>
      </c>
      <c r="DJ733" t="s">
        <v>0</v>
      </c>
      <c r="DK733" t="s">
        <v>0</v>
      </c>
      <c r="DL733" t="s">
        <v>0</v>
      </c>
      <c r="DM733" t="s">
        <v>0</v>
      </c>
      <c r="DN733">
        <v>0</v>
      </c>
      <c r="DO733">
        <v>0</v>
      </c>
      <c r="DP733">
        <v>1</v>
      </c>
      <c r="DQ733">
        <v>1</v>
      </c>
      <c r="DU733">
        <v>1005</v>
      </c>
      <c r="DV733" t="s">
        <v>28</v>
      </c>
      <c r="DW733" t="s">
        <v>28</v>
      </c>
      <c r="DX733">
        <v>100</v>
      </c>
      <c r="EE733">
        <v>30895129</v>
      </c>
      <c r="EF733">
        <v>1</v>
      </c>
      <c r="EG733" t="s">
        <v>18</v>
      </c>
      <c r="EH733">
        <v>0</v>
      </c>
      <c r="EI733" t="s">
        <v>0</v>
      </c>
      <c r="EJ733">
        <v>4</v>
      </c>
      <c r="EK733">
        <v>0</v>
      </c>
      <c r="EL733" t="s">
        <v>19</v>
      </c>
      <c r="EM733" t="s">
        <v>20</v>
      </c>
      <c r="EO733" t="s">
        <v>0</v>
      </c>
      <c r="EQ733">
        <v>0</v>
      </c>
      <c r="ER733">
        <v>5104.1899999999996</v>
      </c>
      <c r="ES733">
        <v>101.65</v>
      </c>
      <c r="ET733">
        <v>0</v>
      </c>
      <c r="EU733">
        <v>0</v>
      </c>
      <c r="EV733">
        <v>5002.54</v>
      </c>
      <c r="EW733">
        <v>30.8</v>
      </c>
      <c r="EX733">
        <v>0</v>
      </c>
      <c r="EY733">
        <v>0</v>
      </c>
      <c r="FQ733">
        <v>0</v>
      </c>
      <c r="FR733">
        <f t="shared" si="476"/>
        <v>0</v>
      </c>
      <c r="FS733">
        <v>0</v>
      </c>
      <c r="FX733">
        <v>70</v>
      </c>
      <c r="FY733">
        <v>10</v>
      </c>
      <c r="GA733" t="s">
        <v>0</v>
      </c>
      <c r="GD733">
        <v>0</v>
      </c>
      <c r="GF733">
        <v>1600722860</v>
      </c>
      <c r="GG733">
        <v>2</v>
      </c>
      <c r="GH733">
        <v>1</v>
      </c>
      <c r="GI733">
        <v>-2</v>
      </c>
      <c r="GJ733">
        <v>0</v>
      </c>
      <c r="GK733">
        <f>ROUND(R733*(R12)/100,2)</f>
        <v>0</v>
      </c>
      <c r="GL733">
        <f t="shared" si="477"/>
        <v>0</v>
      </c>
      <c r="GM733">
        <f t="shared" si="478"/>
        <v>245.87</v>
      </c>
      <c r="GN733">
        <f t="shared" si="479"/>
        <v>0</v>
      </c>
      <c r="GO733">
        <f t="shared" si="480"/>
        <v>0</v>
      </c>
      <c r="GP733">
        <f t="shared" si="481"/>
        <v>245.87</v>
      </c>
      <c r="GT733">
        <v>0</v>
      </c>
      <c r="GU733">
        <v>1</v>
      </c>
      <c r="GV733">
        <v>0</v>
      </c>
      <c r="GW733">
        <v>0</v>
      </c>
      <c r="GX733">
        <f t="shared" si="482"/>
        <v>0</v>
      </c>
    </row>
    <row r="734" spans="1:206" x14ac:dyDescent="0.2">
      <c r="A734">
        <v>17</v>
      </c>
      <c r="B734">
        <v>1</v>
      </c>
      <c r="C734">
        <f>ROW(SmtRes!A491)</f>
        <v>491</v>
      </c>
      <c r="D734">
        <f>ROW(EtalonRes!A487)</f>
        <v>487</v>
      </c>
      <c r="E734" t="s">
        <v>50</v>
      </c>
      <c r="F734" t="s">
        <v>223</v>
      </c>
      <c r="G734" t="s">
        <v>224</v>
      </c>
      <c r="H734" t="s">
        <v>28</v>
      </c>
      <c r="I734">
        <f>ROUND(3.6/100,9)</f>
        <v>3.5999999999999997E-2</v>
      </c>
      <c r="J734">
        <v>0</v>
      </c>
      <c r="O734">
        <f t="shared" si="445"/>
        <v>1227.02</v>
      </c>
      <c r="P734">
        <f t="shared" si="446"/>
        <v>911.25</v>
      </c>
      <c r="Q734">
        <f t="shared" si="447"/>
        <v>0</v>
      </c>
      <c r="R734">
        <f t="shared" si="448"/>
        <v>0</v>
      </c>
      <c r="S734">
        <f t="shared" si="449"/>
        <v>315.77</v>
      </c>
      <c r="T734">
        <f t="shared" si="450"/>
        <v>0</v>
      </c>
      <c r="U734">
        <f t="shared" si="451"/>
        <v>1.7999999999999998</v>
      </c>
      <c r="V734">
        <f t="shared" si="452"/>
        <v>0</v>
      </c>
      <c r="W734">
        <f t="shared" si="453"/>
        <v>0</v>
      </c>
      <c r="X734">
        <f t="shared" si="454"/>
        <v>221.04</v>
      </c>
      <c r="Y734">
        <f t="shared" si="455"/>
        <v>31.58</v>
      </c>
      <c r="AA734">
        <v>31140108</v>
      </c>
      <c r="AB734">
        <f t="shared" si="456"/>
        <v>34084.04</v>
      </c>
      <c r="AC734">
        <f t="shared" si="457"/>
        <v>25312.54</v>
      </c>
      <c r="AD734">
        <f t="shared" si="458"/>
        <v>0</v>
      </c>
      <c r="AE734">
        <f t="shared" si="459"/>
        <v>0</v>
      </c>
      <c r="AF734">
        <f t="shared" si="460"/>
        <v>8771.5</v>
      </c>
      <c r="AG734">
        <f t="shared" si="461"/>
        <v>0</v>
      </c>
      <c r="AH734">
        <f t="shared" si="462"/>
        <v>50</v>
      </c>
      <c r="AI734">
        <f t="shared" si="463"/>
        <v>0</v>
      </c>
      <c r="AJ734">
        <f t="shared" si="464"/>
        <v>0</v>
      </c>
      <c r="AK734">
        <v>34084.04</v>
      </c>
      <c r="AL734">
        <v>25312.54</v>
      </c>
      <c r="AM734">
        <v>0</v>
      </c>
      <c r="AN734">
        <v>0</v>
      </c>
      <c r="AO734">
        <v>8771.5</v>
      </c>
      <c r="AP734">
        <v>0</v>
      </c>
      <c r="AQ734">
        <v>50</v>
      </c>
      <c r="AR734">
        <v>0</v>
      </c>
      <c r="AS734">
        <v>0</v>
      </c>
      <c r="AT734">
        <v>70</v>
      </c>
      <c r="AU734">
        <v>10</v>
      </c>
      <c r="AV734">
        <v>1</v>
      </c>
      <c r="AW734">
        <v>1</v>
      </c>
      <c r="AZ734">
        <v>1</v>
      </c>
      <c r="BA734">
        <v>1</v>
      </c>
      <c r="BB734">
        <v>1</v>
      </c>
      <c r="BC734">
        <v>1</v>
      </c>
      <c r="BD734" t="s">
        <v>0</v>
      </c>
      <c r="BE734" t="s">
        <v>0</v>
      </c>
      <c r="BF734" t="s">
        <v>0</v>
      </c>
      <c r="BG734" t="s">
        <v>0</v>
      </c>
      <c r="BH734">
        <v>0</v>
      </c>
      <c r="BI734">
        <v>4</v>
      </c>
      <c r="BJ734" t="s">
        <v>225</v>
      </c>
      <c r="BM734">
        <v>0</v>
      </c>
      <c r="BN734">
        <v>0</v>
      </c>
      <c r="BO734" t="s">
        <v>0</v>
      </c>
      <c r="BP734">
        <v>0</v>
      </c>
      <c r="BQ734">
        <v>1</v>
      </c>
      <c r="BR734">
        <v>0</v>
      </c>
      <c r="BS734">
        <v>1</v>
      </c>
      <c r="BT734">
        <v>1</v>
      </c>
      <c r="BU734">
        <v>1</v>
      </c>
      <c r="BV734">
        <v>1</v>
      </c>
      <c r="BW734">
        <v>1</v>
      </c>
      <c r="BX734">
        <v>1</v>
      </c>
      <c r="BY734" t="s">
        <v>0</v>
      </c>
      <c r="BZ734">
        <v>70</v>
      </c>
      <c r="CA734">
        <v>10</v>
      </c>
      <c r="CF734">
        <v>0</v>
      </c>
      <c r="CG734">
        <v>0</v>
      </c>
      <c r="CM734">
        <v>0</v>
      </c>
      <c r="CN734" t="s">
        <v>0</v>
      </c>
      <c r="CO734">
        <v>0</v>
      </c>
      <c r="CP734">
        <f t="shared" si="465"/>
        <v>1227.02</v>
      </c>
      <c r="CQ734">
        <f t="shared" si="466"/>
        <v>25312.54</v>
      </c>
      <c r="CR734">
        <f t="shared" si="467"/>
        <v>0</v>
      </c>
      <c r="CS734">
        <f t="shared" si="468"/>
        <v>0</v>
      </c>
      <c r="CT734">
        <f t="shared" si="469"/>
        <v>8771.5</v>
      </c>
      <c r="CU734">
        <f t="shared" si="470"/>
        <v>0</v>
      </c>
      <c r="CV734">
        <f t="shared" si="471"/>
        <v>50</v>
      </c>
      <c r="CW734">
        <f t="shared" si="472"/>
        <v>0</v>
      </c>
      <c r="CX734">
        <f t="shared" si="473"/>
        <v>0</v>
      </c>
      <c r="CY734">
        <f t="shared" si="474"/>
        <v>221.03899999999999</v>
      </c>
      <c r="CZ734">
        <f t="shared" si="475"/>
        <v>31.576999999999998</v>
      </c>
      <c r="DC734" t="s">
        <v>0</v>
      </c>
      <c r="DD734" t="s">
        <v>0</v>
      </c>
      <c r="DE734" t="s">
        <v>0</v>
      </c>
      <c r="DF734" t="s">
        <v>0</v>
      </c>
      <c r="DG734" t="s">
        <v>0</v>
      </c>
      <c r="DH734" t="s">
        <v>0</v>
      </c>
      <c r="DI734" t="s">
        <v>0</v>
      </c>
      <c r="DJ734" t="s">
        <v>0</v>
      </c>
      <c r="DK734" t="s">
        <v>0</v>
      </c>
      <c r="DL734" t="s">
        <v>0</v>
      </c>
      <c r="DM734" t="s">
        <v>0</v>
      </c>
      <c r="DN734">
        <v>0</v>
      </c>
      <c r="DO734">
        <v>0</v>
      </c>
      <c r="DP734">
        <v>1</v>
      </c>
      <c r="DQ734">
        <v>1</v>
      </c>
      <c r="DU734">
        <v>1005</v>
      </c>
      <c r="DV734" t="s">
        <v>28</v>
      </c>
      <c r="DW734" t="s">
        <v>28</v>
      </c>
      <c r="DX734">
        <v>100</v>
      </c>
      <c r="EE734">
        <v>30895129</v>
      </c>
      <c r="EF734">
        <v>1</v>
      </c>
      <c r="EG734" t="s">
        <v>18</v>
      </c>
      <c r="EH734">
        <v>0</v>
      </c>
      <c r="EI734" t="s">
        <v>0</v>
      </c>
      <c r="EJ734">
        <v>4</v>
      </c>
      <c r="EK734">
        <v>0</v>
      </c>
      <c r="EL734" t="s">
        <v>19</v>
      </c>
      <c r="EM734" t="s">
        <v>20</v>
      </c>
      <c r="EO734" t="s">
        <v>0</v>
      </c>
      <c r="EQ734">
        <v>0</v>
      </c>
      <c r="ER734">
        <v>34084.04</v>
      </c>
      <c r="ES734">
        <v>25312.54</v>
      </c>
      <c r="ET734">
        <v>0</v>
      </c>
      <c r="EU734">
        <v>0</v>
      </c>
      <c r="EV734">
        <v>8771.5</v>
      </c>
      <c r="EW734">
        <v>50</v>
      </c>
      <c r="EX734">
        <v>0</v>
      </c>
      <c r="EY734">
        <v>0</v>
      </c>
      <c r="FQ734">
        <v>0</v>
      </c>
      <c r="FR734">
        <f t="shared" si="476"/>
        <v>0</v>
      </c>
      <c r="FS734">
        <v>0</v>
      </c>
      <c r="FX734">
        <v>70</v>
      </c>
      <c r="FY734">
        <v>10</v>
      </c>
      <c r="GA734" t="s">
        <v>0</v>
      </c>
      <c r="GD734">
        <v>0</v>
      </c>
      <c r="GF734">
        <v>-1810686771</v>
      </c>
      <c r="GG734">
        <v>2</v>
      </c>
      <c r="GH734">
        <v>1</v>
      </c>
      <c r="GI734">
        <v>-2</v>
      </c>
      <c r="GJ734">
        <v>0</v>
      </c>
      <c r="GK734">
        <f>ROUND(R734*(R12)/100,2)</f>
        <v>0</v>
      </c>
      <c r="GL734">
        <f t="shared" si="477"/>
        <v>0</v>
      </c>
      <c r="GM734">
        <f t="shared" si="478"/>
        <v>1479.6399999999999</v>
      </c>
      <c r="GN734">
        <f t="shared" si="479"/>
        <v>0</v>
      </c>
      <c r="GO734">
        <f t="shared" si="480"/>
        <v>0</v>
      </c>
      <c r="GP734">
        <f t="shared" si="481"/>
        <v>1479.64</v>
      </c>
      <c r="GT734">
        <v>0</v>
      </c>
      <c r="GU734">
        <v>1</v>
      </c>
      <c r="GV734">
        <v>0</v>
      </c>
      <c r="GW734">
        <v>0</v>
      </c>
      <c r="GX734">
        <f t="shared" si="482"/>
        <v>0</v>
      </c>
    </row>
    <row r="735" spans="1:206" x14ac:dyDescent="0.2">
      <c r="A735">
        <v>17</v>
      </c>
      <c r="B735">
        <v>1</v>
      </c>
      <c r="C735">
        <f>ROW(SmtRes!A497)</f>
        <v>497</v>
      </c>
      <c r="D735">
        <f>ROW(EtalonRes!A493)</f>
        <v>493</v>
      </c>
      <c r="E735" t="s">
        <v>54</v>
      </c>
      <c r="F735" t="s">
        <v>324</v>
      </c>
      <c r="G735" t="s">
        <v>325</v>
      </c>
      <c r="H735" t="s">
        <v>28</v>
      </c>
      <c r="I735">
        <f>ROUND(3.6/100,9)</f>
        <v>3.5999999999999997E-2</v>
      </c>
      <c r="J735">
        <v>0</v>
      </c>
      <c r="O735">
        <f t="shared" si="445"/>
        <v>1795.52</v>
      </c>
      <c r="P735">
        <f t="shared" si="446"/>
        <v>1160.03</v>
      </c>
      <c r="Q735">
        <f t="shared" si="447"/>
        <v>4.0999999999999996</v>
      </c>
      <c r="R735">
        <f t="shared" si="448"/>
        <v>0.68</v>
      </c>
      <c r="S735">
        <f t="shared" si="449"/>
        <v>631.39</v>
      </c>
      <c r="T735">
        <f t="shared" si="450"/>
        <v>0</v>
      </c>
      <c r="U735">
        <f t="shared" si="451"/>
        <v>3.0639599999999998</v>
      </c>
      <c r="V735">
        <f t="shared" si="452"/>
        <v>0</v>
      </c>
      <c r="W735">
        <f t="shared" si="453"/>
        <v>0</v>
      </c>
      <c r="X735">
        <f t="shared" si="454"/>
        <v>441.97</v>
      </c>
      <c r="Y735">
        <f t="shared" si="455"/>
        <v>63.14</v>
      </c>
      <c r="AA735">
        <v>31140108</v>
      </c>
      <c r="AB735">
        <f t="shared" si="456"/>
        <v>49875.519999999997</v>
      </c>
      <c r="AC735">
        <f t="shared" si="457"/>
        <v>32223.08</v>
      </c>
      <c r="AD735">
        <f t="shared" si="458"/>
        <v>113.82</v>
      </c>
      <c r="AE735">
        <f t="shared" si="459"/>
        <v>18.920000000000002</v>
      </c>
      <c r="AF735">
        <f t="shared" si="460"/>
        <v>17538.62</v>
      </c>
      <c r="AG735">
        <f t="shared" si="461"/>
        <v>0</v>
      </c>
      <c r="AH735">
        <f t="shared" si="462"/>
        <v>85.11</v>
      </c>
      <c r="AI735">
        <f t="shared" si="463"/>
        <v>0</v>
      </c>
      <c r="AJ735">
        <f t="shared" si="464"/>
        <v>0</v>
      </c>
      <c r="AK735">
        <v>49875.519999999997</v>
      </c>
      <c r="AL735">
        <v>32223.08</v>
      </c>
      <c r="AM735">
        <v>113.82</v>
      </c>
      <c r="AN735">
        <v>18.920000000000002</v>
      </c>
      <c r="AO735">
        <v>17538.62</v>
      </c>
      <c r="AP735">
        <v>0</v>
      </c>
      <c r="AQ735">
        <v>85.11</v>
      </c>
      <c r="AR735">
        <v>0</v>
      </c>
      <c r="AS735">
        <v>0</v>
      </c>
      <c r="AT735">
        <v>70</v>
      </c>
      <c r="AU735">
        <v>10</v>
      </c>
      <c r="AV735">
        <v>1</v>
      </c>
      <c r="AW735">
        <v>1</v>
      </c>
      <c r="AZ735">
        <v>1</v>
      </c>
      <c r="BA735">
        <v>1</v>
      </c>
      <c r="BB735">
        <v>1</v>
      </c>
      <c r="BC735">
        <v>1</v>
      </c>
      <c r="BD735" t="s">
        <v>0</v>
      </c>
      <c r="BE735" t="s">
        <v>0</v>
      </c>
      <c r="BF735" t="s">
        <v>0</v>
      </c>
      <c r="BG735" t="s">
        <v>0</v>
      </c>
      <c r="BH735">
        <v>0</v>
      </c>
      <c r="BI735">
        <v>4</v>
      </c>
      <c r="BJ735" t="s">
        <v>326</v>
      </c>
      <c r="BM735">
        <v>0</v>
      </c>
      <c r="BN735">
        <v>0</v>
      </c>
      <c r="BO735" t="s">
        <v>0</v>
      </c>
      <c r="BP735">
        <v>0</v>
      </c>
      <c r="BQ735">
        <v>1</v>
      </c>
      <c r="BR735">
        <v>0</v>
      </c>
      <c r="BS735">
        <v>1</v>
      </c>
      <c r="BT735">
        <v>1</v>
      </c>
      <c r="BU735">
        <v>1</v>
      </c>
      <c r="BV735">
        <v>1</v>
      </c>
      <c r="BW735">
        <v>1</v>
      </c>
      <c r="BX735">
        <v>1</v>
      </c>
      <c r="BY735" t="s">
        <v>0</v>
      </c>
      <c r="BZ735">
        <v>70</v>
      </c>
      <c r="CA735">
        <v>10</v>
      </c>
      <c r="CF735">
        <v>0</v>
      </c>
      <c r="CG735">
        <v>0</v>
      </c>
      <c r="CM735">
        <v>0</v>
      </c>
      <c r="CN735" t="s">
        <v>0</v>
      </c>
      <c r="CO735">
        <v>0</v>
      </c>
      <c r="CP735">
        <f t="shared" si="465"/>
        <v>1795.52</v>
      </c>
      <c r="CQ735">
        <f t="shared" si="466"/>
        <v>32223.08</v>
      </c>
      <c r="CR735">
        <f t="shared" si="467"/>
        <v>113.82</v>
      </c>
      <c r="CS735">
        <f t="shared" si="468"/>
        <v>18.920000000000002</v>
      </c>
      <c r="CT735">
        <f t="shared" si="469"/>
        <v>17538.62</v>
      </c>
      <c r="CU735">
        <f t="shared" si="470"/>
        <v>0</v>
      </c>
      <c r="CV735">
        <f t="shared" si="471"/>
        <v>85.11</v>
      </c>
      <c r="CW735">
        <f t="shared" si="472"/>
        <v>0</v>
      </c>
      <c r="CX735">
        <f t="shared" si="473"/>
        <v>0</v>
      </c>
      <c r="CY735">
        <f t="shared" si="474"/>
        <v>441.97299999999996</v>
      </c>
      <c r="CZ735">
        <f t="shared" si="475"/>
        <v>63.138999999999996</v>
      </c>
      <c r="DC735" t="s">
        <v>0</v>
      </c>
      <c r="DD735" t="s">
        <v>0</v>
      </c>
      <c r="DE735" t="s">
        <v>0</v>
      </c>
      <c r="DF735" t="s">
        <v>0</v>
      </c>
      <c r="DG735" t="s">
        <v>0</v>
      </c>
      <c r="DH735" t="s">
        <v>0</v>
      </c>
      <c r="DI735" t="s">
        <v>0</v>
      </c>
      <c r="DJ735" t="s">
        <v>0</v>
      </c>
      <c r="DK735" t="s">
        <v>0</v>
      </c>
      <c r="DL735" t="s">
        <v>0</v>
      </c>
      <c r="DM735" t="s">
        <v>0</v>
      </c>
      <c r="DN735">
        <v>0</v>
      </c>
      <c r="DO735">
        <v>0</v>
      </c>
      <c r="DP735">
        <v>1</v>
      </c>
      <c r="DQ735">
        <v>1</v>
      </c>
      <c r="DU735">
        <v>1005</v>
      </c>
      <c r="DV735" t="s">
        <v>28</v>
      </c>
      <c r="DW735" t="s">
        <v>28</v>
      </c>
      <c r="DX735">
        <v>100</v>
      </c>
      <c r="EE735">
        <v>30895129</v>
      </c>
      <c r="EF735">
        <v>1</v>
      </c>
      <c r="EG735" t="s">
        <v>18</v>
      </c>
      <c r="EH735">
        <v>0</v>
      </c>
      <c r="EI735" t="s">
        <v>0</v>
      </c>
      <c r="EJ735">
        <v>4</v>
      </c>
      <c r="EK735">
        <v>0</v>
      </c>
      <c r="EL735" t="s">
        <v>19</v>
      </c>
      <c r="EM735" t="s">
        <v>20</v>
      </c>
      <c r="EO735" t="s">
        <v>0</v>
      </c>
      <c r="EQ735">
        <v>0</v>
      </c>
      <c r="ER735">
        <v>49875.519999999997</v>
      </c>
      <c r="ES735">
        <v>32223.08</v>
      </c>
      <c r="ET735">
        <v>113.82</v>
      </c>
      <c r="EU735">
        <v>18.920000000000002</v>
      </c>
      <c r="EV735">
        <v>17538.62</v>
      </c>
      <c r="EW735">
        <v>85.11</v>
      </c>
      <c r="EX735">
        <v>0</v>
      </c>
      <c r="EY735">
        <v>0</v>
      </c>
      <c r="FQ735">
        <v>0</v>
      </c>
      <c r="FR735">
        <f t="shared" si="476"/>
        <v>0</v>
      </c>
      <c r="FS735">
        <v>0</v>
      </c>
      <c r="FX735">
        <v>70</v>
      </c>
      <c r="FY735">
        <v>10</v>
      </c>
      <c r="GA735" t="s">
        <v>0</v>
      </c>
      <c r="GD735">
        <v>0</v>
      </c>
      <c r="GF735">
        <v>-1569585553</v>
      </c>
      <c r="GG735">
        <v>2</v>
      </c>
      <c r="GH735">
        <v>1</v>
      </c>
      <c r="GI735">
        <v>-2</v>
      </c>
      <c r="GJ735">
        <v>0</v>
      </c>
      <c r="GK735">
        <f>ROUND(R735*(R12)/100,2)</f>
        <v>0.73</v>
      </c>
      <c r="GL735">
        <f t="shared" si="477"/>
        <v>0</v>
      </c>
      <c r="GM735">
        <f t="shared" si="478"/>
        <v>2301.3599999999997</v>
      </c>
      <c r="GN735">
        <f t="shared" si="479"/>
        <v>0</v>
      </c>
      <c r="GO735">
        <f t="shared" si="480"/>
        <v>0</v>
      </c>
      <c r="GP735">
        <f t="shared" si="481"/>
        <v>2301.36</v>
      </c>
      <c r="GT735">
        <v>0</v>
      </c>
      <c r="GU735">
        <v>1</v>
      </c>
      <c r="GV735">
        <v>0</v>
      </c>
      <c r="GW735">
        <v>0</v>
      </c>
      <c r="GX735">
        <f t="shared" si="482"/>
        <v>0</v>
      </c>
    </row>
    <row r="736" spans="1:206" x14ac:dyDescent="0.2">
      <c r="A736">
        <v>17</v>
      </c>
      <c r="B736">
        <v>1</v>
      </c>
      <c r="C736">
        <f>ROW(SmtRes!A501)</f>
        <v>501</v>
      </c>
      <c r="D736">
        <f>ROW(EtalonRes!A497)</f>
        <v>497</v>
      </c>
      <c r="E736" t="s">
        <v>58</v>
      </c>
      <c r="F736" t="s">
        <v>245</v>
      </c>
      <c r="G736" t="s">
        <v>246</v>
      </c>
      <c r="H736" t="s">
        <v>61</v>
      </c>
      <c r="I736">
        <f>ROUND(3/100,9)</f>
        <v>0.03</v>
      </c>
      <c r="J736">
        <v>0</v>
      </c>
      <c r="O736">
        <f t="shared" si="445"/>
        <v>663.52</v>
      </c>
      <c r="P736">
        <f t="shared" si="446"/>
        <v>589.08000000000004</v>
      </c>
      <c r="Q736">
        <f t="shared" si="447"/>
        <v>0</v>
      </c>
      <c r="R736">
        <f t="shared" si="448"/>
        <v>0</v>
      </c>
      <c r="S736">
        <f t="shared" si="449"/>
        <v>74.44</v>
      </c>
      <c r="T736">
        <f t="shared" si="450"/>
        <v>0</v>
      </c>
      <c r="U736">
        <f t="shared" si="451"/>
        <v>0.43349999999999994</v>
      </c>
      <c r="V736">
        <f t="shared" si="452"/>
        <v>0</v>
      </c>
      <c r="W736">
        <f t="shared" si="453"/>
        <v>0</v>
      </c>
      <c r="X736">
        <f t="shared" si="454"/>
        <v>52.11</v>
      </c>
      <c r="Y736">
        <f t="shared" si="455"/>
        <v>7.44</v>
      </c>
      <c r="AA736">
        <v>31140108</v>
      </c>
      <c r="AB736">
        <f t="shared" si="456"/>
        <v>22117.32</v>
      </c>
      <c r="AC736">
        <f t="shared" si="457"/>
        <v>19636.11</v>
      </c>
      <c r="AD736">
        <f t="shared" si="458"/>
        <v>0</v>
      </c>
      <c r="AE736">
        <f t="shared" si="459"/>
        <v>0</v>
      </c>
      <c r="AF736">
        <f t="shared" si="460"/>
        <v>2481.21</v>
      </c>
      <c r="AG736">
        <f t="shared" si="461"/>
        <v>0</v>
      </c>
      <c r="AH736">
        <f t="shared" si="462"/>
        <v>14.45</v>
      </c>
      <c r="AI736">
        <f t="shared" si="463"/>
        <v>0</v>
      </c>
      <c r="AJ736">
        <f t="shared" si="464"/>
        <v>0</v>
      </c>
      <c r="AK736">
        <v>22117.32</v>
      </c>
      <c r="AL736">
        <v>19636.11</v>
      </c>
      <c r="AM736">
        <v>0</v>
      </c>
      <c r="AN736">
        <v>0</v>
      </c>
      <c r="AO736">
        <v>2481.21</v>
      </c>
      <c r="AP736">
        <v>0</v>
      </c>
      <c r="AQ736">
        <v>14.45</v>
      </c>
      <c r="AR736">
        <v>0</v>
      </c>
      <c r="AS736">
        <v>0</v>
      </c>
      <c r="AT736">
        <v>70</v>
      </c>
      <c r="AU736">
        <v>10</v>
      </c>
      <c r="AV736">
        <v>1</v>
      </c>
      <c r="AW736">
        <v>1</v>
      </c>
      <c r="AZ736">
        <v>1</v>
      </c>
      <c r="BA736">
        <v>1</v>
      </c>
      <c r="BB736">
        <v>1</v>
      </c>
      <c r="BC736">
        <v>1</v>
      </c>
      <c r="BD736" t="s">
        <v>0</v>
      </c>
      <c r="BE736" t="s">
        <v>0</v>
      </c>
      <c r="BF736" t="s">
        <v>0</v>
      </c>
      <c r="BG736" t="s">
        <v>0</v>
      </c>
      <c r="BH736">
        <v>0</v>
      </c>
      <c r="BI736">
        <v>4</v>
      </c>
      <c r="BJ736" t="s">
        <v>247</v>
      </c>
      <c r="BM736">
        <v>0</v>
      </c>
      <c r="BN736">
        <v>0</v>
      </c>
      <c r="BO736" t="s">
        <v>0</v>
      </c>
      <c r="BP736">
        <v>0</v>
      </c>
      <c r="BQ736">
        <v>1</v>
      </c>
      <c r="BR736">
        <v>0</v>
      </c>
      <c r="BS736">
        <v>1</v>
      </c>
      <c r="BT736">
        <v>1</v>
      </c>
      <c r="BU736">
        <v>1</v>
      </c>
      <c r="BV736">
        <v>1</v>
      </c>
      <c r="BW736">
        <v>1</v>
      </c>
      <c r="BX736">
        <v>1</v>
      </c>
      <c r="BY736" t="s">
        <v>0</v>
      </c>
      <c r="BZ736">
        <v>70</v>
      </c>
      <c r="CA736">
        <v>10</v>
      </c>
      <c r="CF736">
        <v>0</v>
      </c>
      <c r="CG736">
        <v>0</v>
      </c>
      <c r="CM736">
        <v>0</v>
      </c>
      <c r="CN736" t="s">
        <v>0</v>
      </c>
      <c r="CO736">
        <v>0</v>
      </c>
      <c r="CP736">
        <f t="shared" si="465"/>
        <v>663.52</v>
      </c>
      <c r="CQ736">
        <f t="shared" si="466"/>
        <v>19636.11</v>
      </c>
      <c r="CR736">
        <f t="shared" si="467"/>
        <v>0</v>
      </c>
      <c r="CS736">
        <f t="shared" si="468"/>
        <v>0</v>
      </c>
      <c r="CT736">
        <f t="shared" si="469"/>
        <v>2481.21</v>
      </c>
      <c r="CU736">
        <f t="shared" si="470"/>
        <v>0</v>
      </c>
      <c r="CV736">
        <f t="shared" si="471"/>
        <v>14.45</v>
      </c>
      <c r="CW736">
        <f t="shared" si="472"/>
        <v>0</v>
      </c>
      <c r="CX736">
        <f t="shared" si="473"/>
        <v>0</v>
      </c>
      <c r="CY736">
        <f t="shared" si="474"/>
        <v>52.108000000000004</v>
      </c>
      <c r="CZ736">
        <f t="shared" si="475"/>
        <v>7.444</v>
      </c>
      <c r="DC736" t="s">
        <v>0</v>
      </c>
      <c r="DD736" t="s">
        <v>0</v>
      </c>
      <c r="DE736" t="s">
        <v>0</v>
      </c>
      <c r="DF736" t="s">
        <v>0</v>
      </c>
      <c r="DG736" t="s">
        <v>0</v>
      </c>
      <c r="DH736" t="s">
        <v>0</v>
      </c>
      <c r="DI736" t="s">
        <v>0</v>
      </c>
      <c r="DJ736" t="s">
        <v>0</v>
      </c>
      <c r="DK736" t="s">
        <v>0</v>
      </c>
      <c r="DL736" t="s">
        <v>0</v>
      </c>
      <c r="DM736" t="s">
        <v>0</v>
      </c>
      <c r="DN736">
        <v>0</v>
      </c>
      <c r="DO736">
        <v>0</v>
      </c>
      <c r="DP736">
        <v>1</v>
      </c>
      <c r="DQ736">
        <v>1</v>
      </c>
      <c r="DU736">
        <v>1003</v>
      </c>
      <c r="DV736" t="s">
        <v>61</v>
      </c>
      <c r="DW736" t="s">
        <v>61</v>
      </c>
      <c r="DX736">
        <v>100</v>
      </c>
      <c r="EE736">
        <v>30895129</v>
      </c>
      <c r="EF736">
        <v>1</v>
      </c>
      <c r="EG736" t="s">
        <v>18</v>
      </c>
      <c r="EH736">
        <v>0</v>
      </c>
      <c r="EI736" t="s">
        <v>0</v>
      </c>
      <c r="EJ736">
        <v>4</v>
      </c>
      <c r="EK736">
        <v>0</v>
      </c>
      <c r="EL736" t="s">
        <v>19</v>
      </c>
      <c r="EM736" t="s">
        <v>20</v>
      </c>
      <c r="EO736" t="s">
        <v>0</v>
      </c>
      <c r="EQ736">
        <v>0</v>
      </c>
      <c r="ER736">
        <v>22117.32</v>
      </c>
      <c r="ES736">
        <v>19636.11</v>
      </c>
      <c r="ET736">
        <v>0</v>
      </c>
      <c r="EU736">
        <v>0</v>
      </c>
      <c r="EV736">
        <v>2481.21</v>
      </c>
      <c r="EW736">
        <v>14.45</v>
      </c>
      <c r="EX736">
        <v>0</v>
      </c>
      <c r="EY736">
        <v>0</v>
      </c>
      <c r="FQ736">
        <v>0</v>
      </c>
      <c r="FR736">
        <f t="shared" si="476"/>
        <v>0</v>
      </c>
      <c r="FS736">
        <v>0</v>
      </c>
      <c r="FX736">
        <v>70</v>
      </c>
      <c r="FY736">
        <v>10</v>
      </c>
      <c r="GA736" t="s">
        <v>0</v>
      </c>
      <c r="GD736">
        <v>0</v>
      </c>
      <c r="GF736">
        <v>1299148935</v>
      </c>
      <c r="GG736">
        <v>2</v>
      </c>
      <c r="GH736">
        <v>1</v>
      </c>
      <c r="GI736">
        <v>-2</v>
      </c>
      <c r="GJ736">
        <v>0</v>
      </c>
      <c r="GK736">
        <f>ROUND(R736*(R12)/100,2)</f>
        <v>0</v>
      </c>
      <c r="GL736">
        <f t="shared" si="477"/>
        <v>0</v>
      </c>
      <c r="GM736">
        <f t="shared" si="478"/>
        <v>723.07</v>
      </c>
      <c r="GN736">
        <f t="shared" si="479"/>
        <v>0</v>
      </c>
      <c r="GO736">
        <f t="shared" si="480"/>
        <v>0</v>
      </c>
      <c r="GP736">
        <f t="shared" si="481"/>
        <v>723.07</v>
      </c>
      <c r="GT736">
        <v>0</v>
      </c>
      <c r="GU736">
        <v>1</v>
      </c>
      <c r="GV736">
        <v>0</v>
      </c>
      <c r="GW736">
        <v>0</v>
      </c>
      <c r="GX736">
        <f t="shared" si="482"/>
        <v>0</v>
      </c>
    </row>
    <row r="737" spans="1:206" x14ac:dyDescent="0.2">
      <c r="A737">
        <v>17</v>
      </c>
      <c r="B737">
        <v>1</v>
      </c>
      <c r="C737">
        <f>ROW(SmtRes!A507)</f>
        <v>507</v>
      </c>
      <c r="D737">
        <f>ROW(EtalonRes!A503)</f>
        <v>503</v>
      </c>
      <c r="E737" t="s">
        <v>63</v>
      </c>
      <c r="F737" t="s">
        <v>251</v>
      </c>
      <c r="G737" t="s">
        <v>252</v>
      </c>
      <c r="H737" t="s">
        <v>61</v>
      </c>
      <c r="I737">
        <f>ROUND(3/100,9)</f>
        <v>0.03</v>
      </c>
      <c r="J737">
        <v>0</v>
      </c>
      <c r="O737">
        <f t="shared" si="445"/>
        <v>418.76</v>
      </c>
      <c r="P737">
        <f t="shared" si="446"/>
        <v>327.86</v>
      </c>
      <c r="Q737">
        <f t="shared" si="447"/>
        <v>0.73</v>
      </c>
      <c r="R737">
        <f t="shared" si="448"/>
        <v>0.08</v>
      </c>
      <c r="S737">
        <f t="shared" si="449"/>
        <v>90.17</v>
      </c>
      <c r="T737">
        <f t="shared" si="450"/>
        <v>0</v>
      </c>
      <c r="U737">
        <f t="shared" si="451"/>
        <v>0.43559999999999999</v>
      </c>
      <c r="V737">
        <f t="shared" si="452"/>
        <v>0</v>
      </c>
      <c r="W737">
        <f t="shared" si="453"/>
        <v>0</v>
      </c>
      <c r="X737">
        <f t="shared" si="454"/>
        <v>63.12</v>
      </c>
      <c r="Y737">
        <f t="shared" si="455"/>
        <v>9.02</v>
      </c>
      <c r="AA737">
        <v>31140108</v>
      </c>
      <c r="AB737">
        <f t="shared" si="456"/>
        <v>13958.91</v>
      </c>
      <c r="AC737">
        <f t="shared" si="457"/>
        <v>10928.81</v>
      </c>
      <c r="AD737">
        <f t="shared" si="458"/>
        <v>24.36</v>
      </c>
      <c r="AE737">
        <f t="shared" si="459"/>
        <v>2.78</v>
      </c>
      <c r="AF737">
        <f t="shared" si="460"/>
        <v>3005.74</v>
      </c>
      <c r="AG737">
        <f t="shared" si="461"/>
        <v>0</v>
      </c>
      <c r="AH737">
        <f t="shared" si="462"/>
        <v>14.52</v>
      </c>
      <c r="AI737">
        <f t="shared" si="463"/>
        <v>0</v>
      </c>
      <c r="AJ737">
        <f t="shared" si="464"/>
        <v>0</v>
      </c>
      <c r="AK737">
        <v>13958.91</v>
      </c>
      <c r="AL737">
        <v>10928.81</v>
      </c>
      <c r="AM737">
        <v>24.36</v>
      </c>
      <c r="AN737">
        <v>2.78</v>
      </c>
      <c r="AO737">
        <v>3005.74</v>
      </c>
      <c r="AP737">
        <v>0</v>
      </c>
      <c r="AQ737">
        <v>14.52</v>
      </c>
      <c r="AR737">
        <v>0</v>
      </c>
      <c r="AS737">
        <v>0</v>
      </c>
      <c r="AT737">
        <v>70</v>
      </c>
      <c r="AU737">
        <v>10</v>
      </c>
      <c r="AV737">
        <v>1</v>
      </c>
      <c r="AW737">
        <v>1</v>
      </c>
      <c r="AZ737">
        <v>1</v>
      </c>
      <c r="BA737">
        <v>1</v>
      </c>
      <c r="BB737">
        <v>1</v>
      </c>
      <c r="BC737">
        <v>1</v>
      </c>
      <c r="BD737" t="s">
        <v>0</v>
      </c>
      <c r="BE737" t="s">
        <v>0</v>
      </c>
      <c r="BF737" t="s">
        <v>0</v>
      </c>
      <c r="BG737" t="s">
        <v>0</v>
      </c>
      <c r="BH737">
        <v>0</v>
      </c>
      <c r="BI737">
        <v>4</v>
      </c>
      <c r="BJ737" t="s">
        <v>253</v>
      </c>
      <c r="BM737">
        <v>0</v>
      </c>
      <c r="BN737">
        <v>0</v>
      </c>
      <c r="BO737" t="s">
        <v>0</v>
      </c>
      <c r="BP737">
        <v>0</v>
      </c>
      <c r="BQ737">
        <v>1</v>
      </c>
      <c r="BR737">
        <v>0</v>
      </c>
      <c r="BS737">
        <v>1</v>
      </c>
      <c r="BT737">
        <v>1</v>
      </c>
      <c r="BU737">
        <v>1</v>
      </c>
      <c r="BV737">
        <v>1</v>
      </c>
      <c r="BW737">
        <v>1</v>
      </c>
      <c r="BX737">
        <v>1</v>
      </c>
      <c r="BY737" t="s">
        <v>0</v>
      </c>
      <c r="BZ737">
        <v>70</v>
      </c>
      <c r="CA737">
        <v>10</v>
      </c>
      <c r="CF737">
        <v>0</v>
      </c>
      <c r="CG737">
        <v>0</v>
      </c>
      <c r="CM737">
        <v>0</v>
      </c>
      <c r="CN737" t="s">
        <v>0</v>
      </c>
      <c r="CO737">
        <v>0</v>
      </c>
      <c r="CP737">
        <f t="shared" si="465"/>
        <v>418.76000000000005</v>
      </c>
      <c r="CQ737">
        <f t="shared" si="466"/>
        <v>10928.81</v>
      </c>
      <c r="CR737">
        <f t="shared" si="467"/>
        <v>24.36</v>
      </c>
      <c r="CS737">
        <f t="shared" si="468"/>
        <v>2.78</v>
      </c>
      <c r="CT737">
        <f t="shared" si="469"/>
        <v>3005.74</v>
      </c>
      <c r="CU737">
        <f t="shared" si="470"/>
        <v>0</v>
      </c>
      <c r="CV737">
        <f t="shared" si="471"/>
        <v>14.52</v>
      </c>
      <c r="CW737">
        <f t="shared" si="472"/>
        <v>0</v>
      </c>
      <c r="CX737">
        <f t="shared" si="473"/>
        <v>0</v>
      </c>
      <c r="CY737">
        <f t="shared" si="474"/>
        <v>63.119000000000007</v>
      </c>
      <c r="CZ737">
        <f t="shared" si="475"/>
        <v>9.0170000000000012</v>
      </c>
      <c r="DC737" t="s">
        <v>0</v>
      </c>
      <c r="DD737" t="s">
        <v>0</v>
      </c>
      <c r="DE737" t="s">
        <v>0</v>
      </c>
      <c r="DF737" t="s">
        <v>0</v>
      </c>
      <c r="DG737" t="s">
        <v>0</v>
      </c>
      <c r="DH737" t="s">
        <v>0</v>
      </c>
      <c r="DI737" t="s">
        <v>0</v>
      </c>
      <c r="DJ737" t="s">
        <v>0</v>
      </c>
      <c r="DK737" t="s">
        <v>0</v>
      </c>
      <c r="DL737" t="s">
        <v>0</v>
      </c>
      <c r="DM737" t="s">
        <v>0</v>
      </c>
      <c r="DN737">
        <v>0</v>
      </c>
      <c r="DO737">
        <v>0</v>
      </c>
      <c r="DP737">
        <v>1</v>
      </c>
      <c r="DQ737">
        <v>1</v>
      </c>
      <c r="DU737">
        <v>1003</v>
      </c>
      <c r="DV737" t="s">
        <v>61</v>
      </c>
      <c r="DW737" t="s">
        <v>61</v>
      </c>
      <c r="DX737">
        <v>100</v>
      </c>
      <c r="EE737">
        <v>30895129</v>
      </c>
      <c r="EF737">
        <v>1</v>
      </c>
      <c r="EG737" t="s">
        <v>18</v>
      </c>
      <c r="EH737">
        <v>0</v>
      </c>
      <c r="EI737" t="s">
        <v>0</v>
      </c>
      <c r="EJ737">
        <v>4</v>
      </c>
      <c r="EK737">
        <v>0</v>
      </c>
      <c r="EL737" t="s">
        <v>19</v>
      </c>
      <c r="EM737" t="s">
        <v>20</v>
      </c>
      <c r="EO737" t="s">
        <v>0</v>
      </c>
      <c r="EQ737">
        <v>0</v>
      </c>
      <c r="ER737">
        <v>13958.91</v>
      </c>
      <c r="ES737">
        <v>10928.81</v>
      </c>
      <c r="ET737">
        <v>24.36</v>
      </c>
      <c r="EU737">
        <v>2.78</v>
      </c>
      <c r="EV737">
        <v>3005.74</v>
      </c>
      <c r="EW737">
        <v>14.52</v>
      </c>
      <c r="EX737">
        <v>0</v>
      </c>
      <c r="EY737">
        <v>0</v>
      </c>
      <c r="FQ737">
        <v>0</v>
      </c>
      <c r="FR737">
        <f t="shared" si="476"/>
        <v>0</v>
      </c>
      <c r="FS737">
        <v>0</v>
      </c>
      <c r="FX737">
        <v>70</v>
      </c>
      <c r="FY737">
        <v>10</v>
      </c>
      <c r="GA737" t="s">
        <v>0</v>
      </c>
      <c r="GD737">
        <v>0</v>
      </c>
      <c r="GF737">
        <v>1847709981</v>
      </c>
      <c r="GG737">
        <v>2</v>
      </c>
      <c r="GH737">
        <v>1</v>
      </c>
      <c r="GI737">
        <v>-2</v>
      </c>
      <c r="GJ737">
        <v>0</v>
      </c>
      <c r="GK737">
        <f>ROUND(R737*(R12)/100,2)</f>
        <v>0.09</v>
      </c>
      <c r="GL737">
        <f t="shared" si="477"/>
        <v>0</v>
      </c>
      <c r="GM737">
        <f t="shared" si="478"/>
        <v>490.98999999999995</v>
      </c>
      <c r="GN737">
        <f t="shared" si="479"/>
        <v>0</v>
      </c>
      <c r="GO737">
        <f t="shared" si="480"/>
        <v>0</v>
      </c>
      <c r="GP737">
        <f t="shared" si="481"/>
        <v>490.99</v>
      </c>
      <c r="GT737">
        <v>0</v>
      </c>
      <c r="GU737">
        <v>1</v>
      </c>
      <c r="GV737">
        <v>0</v>
      </c>
      <c r="GW737">
        <v>0</v>
      </c>
      <c r="GX737">
        <f t="shared" si="482"/>
        <v>0</v>
      </c>
    </row>
    <row r="738" spans="1:206" x14ac:dyDescent="0.2">
      <c r="A738">
        <v>17</v>
      </c>
      <c r="B738">
        <v>1</v>
      </c>
      <c r="E738" t="s">
        <v>76</v>
      </c>
      <c r="F738" t="s">
        <v>327</v>
      </c>
      <c r="G738" t="s">
        <v>328</v>
      </c>
      <c r="H738" t="s">
        <v>28</v>
      </c>
      <c r="I738">
        <f>ROUND(1.6/100,9)</f>
        <v>1.6E-2</v>
      </c>
      <c r="J738">
        <v>0</v>
      </c>
      <c r="O738">
        <f t="shared" si="445"/>
        <v>92.31</v>
      </c>
      <c r="P738">
        <f t="shared" si="446"/>
        <v>64.489999999999995</v>
      </c>
      <c r="Q738">
        <f t="shared" si="447"/>
        <v>7.09</v>
      </c>
      <c r="R738">
        <f t="shared" si="448"/>
        <v>2.78</v>
      </c>
      <c r="S738">
        <f t="shared" si="449"/>
        <v>20.73</v>
      </c>
      <c r="T738">
        <f t="shared" si="450"/>
        <v>0</v>
      </c>
      <c r="U738">
        <f t="shared" si="451"/>
        <v>0.1008</v>
      </c>
      <c r="V738">
        <f t="shared" si="452"/>
        <v>0</v>
      </c>
      <c r="W738">
        <f t="shared" si="453"/>
        <v>0</v>
      </c>
      <c r="X738">
        <f t="shared" si="454"/>
        <v>14.51</v>
      </c>
      <c r="Y738">
        <f t="shared" si="455"/>
        <v>2.0699999999999998</v>
      </c>
      <c r="AA738">
        <v>31140108</v>
      </c>
      <c r="AB738">
        <f t="shared" si="456"/>
        <v>5769.76</v>
      </c>
      <c r="AC738">
        <f t="shared" si="457"/>
        <v>4030.67</v>
      </c>
      <c r="AD738">
        <f t="shared" si="458"/>
        <v>443.18</v>
      </c>
      <c r="AE738">
        <f t="shared" si="459"/>
        <v>173.73</v>
      </c>
      <c r="AF738">
        <f t="shared" si="460"/>
        <v>1295.9100000000001</v>
      </c>
      <c r="AG738">
        <f t="shared" si="461"/>
        <v>0</v>
      </c>
      <c r="AH738">
        <f t="shared" si="462"/>
        <v>6.3</v>
      </c>
      <c r="AI738">
        <f t="shared" si="463"/>
        <v>0</v>
      </c>
      <c r="AJ738">
        <f t="shared" si="464"/>
        <v>0</v>
      </c>
      <c r="AK738">
        <v>5769.76</v>
      </c>
      <c r="AL738">
        <v>4030.67</v>
      </c>
      <c r="AM738">
        <v>443.18</v>
      </c>
      <c r="AN738">
        <v>173.73</v>
      </c>
      <c r="AO738">
        <v>1295.9100000000001</v>
      </c>
      <c r="AP738">
        <v>0</v>
      </c>
      <c r="AQ738">
        <v>6.3</v>
      </c>
      <c r="AR738">
        <v>0</v>
      </c>
      <c r="AS738">
        <v>0</v>
      </c>
      <c r="AT738">
        <v>70</v>
      </c>
      <c r="AU738">
        <v>10</v>
      </c>
      <c r="AV738">
        <v>1</v>
      </c>
      <c r="AW738">
        <v>1</v>
      </c>
      <c r="AZ738">
        <v>1</v>
      </c>
      <c r="BA738">
        <v>1</v>
      </c>
      <c r="BB738">
        <v>1</v>
      </c>
      <c r="BC738">
        <v>1</v>
      </c>
      <c r="BD738" t="s">
        <v>0</v>
      </c>
      <c r="BE738" t="s">
        <v>0</v>
      </c>
      <c r="BF738" t="s">
        <v>0</v>
      </c>
      <c r="BG738" t="s">
        <v>0</v>
      </c>
      <c r="BH738">
        <v>0</v>
      </c>
      <c r="BI738">
        <v>4</v>
      </c>
      <c r="BJ738" t="s">
        <v>329</v>
      </c>
      <c r="BM738">
        <v>0</v>
      </c>
      <c r="BN738">
        <v>0</v>
      </c>
      <c r="BO738" t="s">
        <v>0</v>
      </c>
      <c r="BP738">
        <v>0</v>
      </c>
      <c r="BQ738">
        <v>1</v>
      </c>
      <c r="BR738">
        <v>0</v>
      </c>
      <c r="BS738">
        <v>1</v>
      </c>
      <c r="BT738">
        <v>1</v>
      </c>
      <c r="BU738">
        <v>1</v>
      </c>
      <c r="BV738">
        <v>1</v>
      </c>
      <c r="BW738">
        <v>1</v>
      </c>
      <c r="BX738">
        <v>1</v>
      </c>
      <c r="BY738" t="s">
        <v>0</v>
      </c>
      <c r="BZ738">
        <v>70</v>
      </c>
      <c r="CA738">
        <v>10</v>
      </c>
      <c r="CF738">
        <v>0</v>
      </c>
      <c r="CG738">
        <v>0</v>
      </c>
      <c r="CM738">
        <v>0</v>
      </c>
      <c r="CN738" t="s">
        <v>0</v>
      </c>
      <c r="CO738">
        <v>0</v>
      </c>
      <c r="CP738">
        <f t="shared" si="465"/>
        <v>92.31</v>
      </c>
      <c r="CQ738">
        <f t="shared" si="466"/>
        <v>4030.67</v>
      </c>
      <c r="CR738">
        <f t="shared" si="467"/>
        <v>443.18000000000006</v>
      </c>
      <c r="CS738">
        <f t="shared" si="468"/>
        <v>173.73</v>
      </c>
      <c r="CT738">
        <f t="shared" si="469"/>
        <v>1295.9100000000001</v>
      </c>
      <c r="CU738">
        <f t="shared" si="470"/>
        <v>0</v>
      </c>
      <c r="CV738">
        <f t="shared" si="471"/>
        <v>6.3</v>
      </c>
      <c r="CW738">
        <f t="shared" si="472"/>
        <v>0</v>
      </c>
      <c r="CX738">
        <f t="shared" si="473"/>
        <v>0</v>
      </c>
      <c r="CY738">
        <f t="shared" si="474"/>
        <v>14.511000000000001</v>
      </c>
      <c r="CZ738">
        <f t="shared" si="475"/>
        <v>2.073</v>
      </c>
      <c r="DC738" t="s">
        <v>0</v>
      </c>
      <c r="DD738" t="s">
        <v>0</v>
      </c>
      <c r="DE738" t="s">
        <v>0</v>
      </c>
      <c r="DF738" t="s">
        <v>0</v>
      </c>
      <c r="DG738" t="s">
        <v>0</v>
      </c>
      <c r="DH738" t="s">
        <v>0</v>
      </c>
      <c r="DI738" t="s">
        <v>0</v>
      </c>
      <c r="DJ738" t="s">
        <v>0</v>
      </c>
      <c r="DK738" t="s">
        <v>0</v>
      </c>
      <c r="DL738" t="s">
        <v>0</v>
      </c>
      <c r="DM738" t="s">
        <v>0</v>
      </c>
      <c r="DN738">
        <v>0</v>
      </c>
      <c r="DO738">
        <v>0</v>
      </c>
      <c r="DP738">
        <v>1</v>
      </c>
      <c r="DQ738">
        <v>1</v>
      </c>
      <c r="DU738">
        <v>1005</v>
      </c>
      <c r="DV738" t="s">
        <v>28</v>
      </c>
      <c r="DW738" t="s">
        <v>28</v>
      </c>
      <c r="DX738">
        <v>100</v>
      </c>
      <c r="EE738">
        <v>30895129</v>
      </c>
      <c r="EF738">
        <v>1</v>
      </c>
      <c r="EG738" t="s">
        <v>18</v>
      </c>
      <c r="EH738">
        <v>0</v>
      </c>
      <c r="EI738" t="s">
        <v>0</v>
      </c>
      <c r="EJ738">
        <v>4</v>
      </c>
      <c r="EK738">
        <v>0</v>
      </c>
      <c r="EL738" t="s">
        <v>19</v>
      </c>
      <c r="EM738" t="s">
        <v>20</v>
      </c>
      <c r="EO738" t="s">
        <v>0</v>
      </c>
      <c r="EQ738">
        <v>0</v>
      </c>
      <c r="ER738">
        <v>5769.76</v>
      </c>
      <c r="ES738">
        <v>4030.67</v>
      </c>
      <c r="ET738">
        <v>443.18</v>
      </c>
      <c r="EU738">
        <v>173.73</v>
      </c>
      <c r="EV738">
        <v>1295.9100000000001</v>
      </c>
      <c r="EW738">
        <v>6.3</v>
      </c>
      <c r="EX738">
        <v>0</v>
      </c>
      <c r="EY738">
        <v>0</v>
      </c>
      <c r="FQ738">
        <v>0</v>
      </c>
      <c r="FR738">
        <f t="shared" si="476"/>
        <v>0</v>
      </c>
      <c r="FS738">
        <v>0</v>
      </c>
      <c r="FX738">
        <v>70</v>
      </c>
      <c r="FY738">
        <v>10</v>
      </c>
      <c r="GA738" t="s">
        <v>0</v>
      </c>
      <c r="GD738">
        <v>0</v>
      </c>
      <c r="GF738">
        <v>1019183951</v>
      </c>
      <c r="GG738">
        <v>2</v>
      </c>
      <c r="GH738">
        <v>1</v>
      </c>
      <c r="GI738">
        <v>-2</v>
      </c>
      <c r="GJ738">
        <v>0</v>
      </c>
      <c r="GK738">
        <f>ROUND(R738*(R12)/100,2)</f>
        <v>3</v>
      </c>
      <c r="GL738">
        <f t="shared" si="477"/>
        <v>0</v>
      </c>
      <c r="GM738">
        <f t="shared" si="478"/>
        <v>111.89</v>
      </c>
      <c r="GN738">
        <f t="shared" si="479"/>
        <v>0</v>
      </c>
      <c r="GO738">
        <f t="shared" si="480"/>
        <v>0</v>
      </c>
      <c r="GP738">
        <f t="shared" si="481"/>
        <v>111.89</v>
      </c>
      <c r="GT738">
        <v>0</v>
      </c>
      <c r="GU738">
        <v>1</v>
      </c>
      <c r="GV738">
        <v>0</v>
      </c>
      <c r="GW738">
        <v>0</v>
      </c>
      <c r="GX738">
        <f t="shared" si="482"/>
        <v>0</v>
      </c>
    </row>
    <row r="739" spans="1:206" x14ac:dyDescent="0.2">
      <c r="A739">
        <v>17</v>
      </c>
      <c r="B739">
        <v>1</v>
      </c>
      <c r="C739">
        <f>ROW(SmtRes!A513)</f>
        <v>513</v>
      </c>
      <c r="D739">
        <f>ROW(EtalonRes!A509)</f>
        <v>509</v>
      </c>
      <c r="E739" t="s">
        <v>86</v>
      </c>
      <c r="F739" t="s">
        <v>330</v>
      </c>
      <c r="G739" t="s">
        <v>331</v>
      </c>
      <c r="H739" t="s">
        <v>84</v>
      </c>
      <c r="I739">
        <v>1</v>
      </c>
      <c r="J739">
        <v>0</v>
      </c>
      <c r="O739">
        <f t="shared" si="445"/>
        <v>829.37</v>
      </c>
      <c r="P739">
        <f t="shared" si="446"/>
        <v>399.11</v>
      </c>
      <c r="Q739">
        <f t="shared" si="447"/>
        <v>0</v>
      </c>
      <c r="R739">
        <f t="shared" si="448"/>
        <v>0</v>
      </c>
      <c r="S739">
        <f t="shared" si="449"/>
        <v>430.26</v>
      </c>
      <c r="T739">
        <f t="shared" si="450"/>
        <v>0</v>
      </c>
      <c r="U739">
        <f t="shared" si="451"/>
        <v>2.35</v>
      </c>
      <c r="V739">
        <f t="shared" si="452"/>
        <v>0</v>
      </c>
      <c r="W739">
        <f t="shared" si="453"/>
        <v>0</v>
      </c>
      <c r="X739">
        <f t="shared" si="454"/>
        <v>301.18</v>
      </c>
      <c r="Y739">
        <f t="shared" si="455"/>
        <v>43.03</v>
      </c>
      <c r="AA739">
        <v>31140108</v>
      </c>
      <c r="AB739">
        <f t="shared" si="456"/>
        <v>829.37</v>
      </c>
      <c r="AC739">
        <f t="shared" si="457"/>
        <v>399.11</v>
      </c>
      <c r="AD739">
        <f t="shared" si="458"/>
        <v>0</v>
      </c>
      <c r="AE739">
        <f t="shared" si="459"/>
        <v>0</v>
      </c>
      <c r="AF739">
        <f t="shared" si="460"/>
        <v>430.26</v>
      </c>
      <c r="AG739">
        <f t="shared" si="461"/>
        <v>0</v>
      </c>
      <c r="AH739">
        <f t="shared" si="462"/>
        <v>2.35</v>
      </c>
      <c r="AI739">
        <f t="shared" si="463"/>
        <v>0</v>
      </c>
      <c r="AJ739">
        <f t="shared" si="464"/>
        <v>0</v>
      </c>
      <c r="AK739">
        <v>829.37</v>
      </c>
      <c r="AL739">
        <v>399.11</v>
      </c>
      <c r="AM739">
        <v>0</v>
      </c>
      <c r="AN739">
        <v>0</v>
      </c>
      <c r="AO739">
        <v>430.26</v>
      </c>
      <c r="AP739">
        <v>0</v>
      </c>
      <c r="AQ739">
        <v>2.35</v>
      </c>
      <c r="AR739">
        <v>0</v>
      </c>
      <c r="AS739">
        <v>0</v>
      </c>
      <c r="AT739">
        <v>70</v>
      </c>
      <c r="AU739">
        <v>10</v>
      </c>
      <c r="AV739">
        <v>1</v>
      </c>
      <c r="AW739">
        <v>1</v>
      </c>
      <c r="AZ739">
        <v>1</v>
      </c>
      <c r="BA739">
        <v>1</v>
      </c>
      <c r="BB739">
        <v>1</v>
      </c>
      <c r="BC739">
        <v>1</v>
      </c>
      <c r="BD739" t="s">
        <v>0</v>
      </c>
      <c r="BE739" t="s">
        <v>0</v>
      </c>
      <c r="BF739" t="s">
        <v>0</v>
      </c>
      <c r="BG739" t="s">
        <v>0</v>
      </c>
      <c r="BH739">
        <v>0</v>
      </c>
      <c r="BI739">
        <v>4</v>
      </c>
      <c r="BJ739" t="s">
        <v>332</v>
      </c>
      <c r="BM739">
        <v>0</v>
      </c>
      <c r="BN739">
        <v>0</v>
      </c>
      <c r="BO739" t="s">
        <v>0</v>
      </c>
      <c r="BP739">
        <v>0</v>
      </c>
      <c r="BQ739">
        <v>1</v>
      </c>
      <c r="BR739">
        <v>0</v>
      </c>
      <c r="BS739">
        <v>1</v>
      </c>
      <c r="BT739">
        <v>1</v>
      </c>
      <c r="BU739">
        <v>1</v>
      </c>
      <c r="BV739">
        <v>1</v>
      </c>
      <c r="BW739">
        <v>1</v>
      </c>
      <c r="BX739">
        <v>1</v>
      </c>
      <c r="BY739" t="s">
        <v>0</v>
      </c>
      <c r="BZ739">
        <v>70</v>
      </c>
      <c r="CA739">
        <v>10</v>
      </c>
      <c r="CF739">
        <v>0</v>
      </c>
      <c r="CG739">
        <v>0</v>
      </c>
      <c r="CM739">
        <v>0</v>
      </c>
      <c r="CN739" t="s">
        <v>0</v>
      </c>
      <c r="CO739">
        <v>0</v>
      </c>
      <c r="CP739">
        <f t="shared" si="465"/>
        <v>829.37</v>
      </c>
      <c r="CQ739">
        <f t="shared" si="466"/>
        <v>399.11</v>
      </c>
      <c r="CR739">
        <f t="shared" si="467"/>
        <v>0</v>
      </c>
      <c r="CS739">
        <f t="shared" si="468"/>
        <v>0</v>
      </c>
      <c r="CT739">
        <f t="shared" si="469"/>
        <v>430.26</v>
      </c>
      <c r="CU739">
        <f t="shared" si="470"/>
        <v>0</v>
      </c>
      <c r="CV739">
        <f t="shared" si="471"/>
        <v>2.35</v>
      </c>
      <c r="CW739">
        <f t="shared" si="472"/>
        <v>0</v>
      </c>
      <c r="CX739">
        <f t="shared" si="473"/>
        <v>0</v>
      </c>
      <c r="CY739">
        <f t="shared" si="474"/>
        <v>301.18200000000002</v>
      </c>
      <c r="CZ739">
        <f t="shared" si="475"/>
        <v>43.026000000000003</v>
      </c>
      <c r="DC739" t="s">
        <v>0</v>
      </c>
      <c r="DD739" t="s">
        <v>0</v>
      </c>
      <c r="DE739" t="s">
        <v>0</v>
      </c>
      <c r="DF739" t="s">
        <v>0</v>
      </c>
      <c r="DG739" t="s">
        <v>0</v>
      </c>
      <c r="DH739" t="s">
        <v>0</v>
      </c>
      <c r="DI739" t="s">
        <v>0</v>
      </c>
      <c r="DJ739" t="s">
        <v>0</v>
      </c>
      <c r="DK739" t="s">
        <v>0</v>
      </c>
      <c r="DL739" t="s">
        <v>0</v>
      </c>
      <c r="DM739" t="s">
        <v>0</v>
      </c>
      <c r="DN739">
        <v>0</v>
      </c>
      <c r="DO739">
        <v>0</v>
      </c>
      <c r="DP739">
        <v>1</v>
      </c>
      <c r="DQ739">
        <v>1</v>
      </c>
      <c r="DU739">
        <v>1010</v>
      </c>
      <c r="DV739" t="s">
        <v>84</v>
      </c>
      <c r="DW739" t="s">
        <v>84</v>
      </c>
      <c r="DX739">
        <v>1</v>
      </c>
      <c r="EE739">
        <v>30895129</v>
      </c>
      <c r="EF739">
        <v>1</v>
      </c>
      <c r="EG739" t="s">
        <v>18</v>
      </c>
      <c r="EH739">
        <v>0</v>
      </c>
      <c r="EI739" t="s">
        <v>0</v>
      </c>
      <c r="EJ739">
        <v>4</v>
      </c>
      <c r="EK739">
        <v>0</v>
      </c>
      <c r="EL739" t="s">
        <v>19</v>
      </c>
      <c r="EM739" t="s">
        <v>20</v>
      </c>
      <c r="EO739" t="s">
        <v>0</v>
      </c>
      <c r="EQ739">
        <v>0</v>
      </c>
      <c r="ER739">
        <v>829.37</v>
      </c>
      <c r="ES739">
        <v>399.11</v>
      </c>
      <c r="ET739">
        <v>0</v>
      </c>
      <c r="EU739">
        <v>0</v>
      </c>
      <c r="EV739">
        <v>430.26</v>
      </c>
      <c r="EW739">
        <v>2.35</v>
      </c>
      <c r="EX739">
        <v>0</v>
      </c>
      <c r="EY739">
        <v>0</v>
      </c>
      <c r="FQ739">
        <v>0</v>
      </c>
      <c r="FR739">
        <f t="shared" si="476"/>
        <v>0</v>
      </c>
      <c r="FS739">
        <v>0</v>
      </c>
      <c r="FX739">
        <v>70</v>
      </c>
      <c r="FY739">
        <v>10</v>
      </c>
      <c r="GA739" t="s">
        <v>0</v>
      </c>
      <c r="GD739">
        <v>0</v>
      </c>
      <c r="GF739">
        <v>1636897822</v>
      </c>
      <c r="GG739">
        <v>2</v>
      </c>
      <c r="GH739">
        <v>1</v>
      </c>
      <c r="GI739">
        <v>-2</v>
      </c>
      <c r="GJ739">
        <v>0</v>
      </c>
      <c r="GK739">
        <f>ROUND(R739*(R12)/100,2)</f>
        <v>0</v>
      </c>
      <c r="GL739">
        <f t="shared" si="477"/>
        <v>0</v>
      </c>
      <c r="GM739">
        <f t="shared" si="478"/>
        <v>1173.58</v>
      </c>
      <c r="GN739">
        <f t="shared" si="479"/>
        <v>0</v>
      </c>
      <c r="GO739">
        <f t="shared" si="480"/>
        <v>0</v>
      </c>
      <c r="GP739">
        <f t="shared" si="481"/>
        <v>1173.58</v>
      </c>
      <c r="GT739">
        <v>0</v>
      </c>
      <c r="GU739">
        <v>1</v>
      </c>
      <c r="GV739">
        <v>0</v>
      </c>
      <c r="GW739">
        <v>0</v>
      </c>
      <c r="GX739">
        <f t="shared" si="482"/>
        <v>0</v>
      </c>
    </row>
    <row r="740" spans="1:206" x14ac:dyDescent="0.2">
      <c r="A740">
        <v>17</v>
      </c>
      <c r="B740">
        <v>1</v>
      </c>
      <c r="C740">
        <f>ROW(SmtRes!A522)</f>
        <v>522</v>
      </c>
      <c r="D740">
        <f>ROW(EtalonRes!A518)</f>
        <v>518</v>
      </c>
      <c r="E740" t="s">
        <v>94</v>
      </c>
      <c r="F740" t="s">
        <v>285</v>
      </c>
      <c r="G740" t="s">
        <v>286</v>
      </c>
      <c r="H740" t="s">
        <v>61</v>
      </c>
      <c r="I740">
        <f>ROUND(4/100,9)</f>
        <v>0.04</v>
      </c>
      <c r="J740">
        <v>0</v>
      </c>
      <c r="O740">
        <f t="shared" si="445"/>
        <v>866.26</v>
      </c>
      <c r="P740">
        <f t="shared" si="446"/>
        <v>239.4</v>
      </c>
      <c r="Q740">
        <f t="shared" si="447"/>
        <v>7.09</v>
      </c>
      <c r="R740">
        <f t="shared" si="448"/>
        <v>2.93</v>
      </c>
      <c r="S740">
        <f t="shared" si="449"/>
        <v>619.77</v>
      </c>
      <c r="T740">
        <f t="shared" si="450"/>
        <v>0</v>
      </c>
      <c r="U740">
        <f t="shared" si="451"/>
        <v>2.6983999999999999</v>
      </c>
      <c r="V740">
        <f t="shared" si="452"/>
        <v>0</v>
      </c>
      <c r="W740">
        <f t="shared" si="453"/>
        <v>0</v>
      </c>
      <c r="X740">
        <f t="shared" si="454"/>
        <v>433.84</v>
      </c>
      <c r="Y740">
        <f t="shared" si="455"/>
        <v>61.98</v>
      </c>
      <c r="AA740">
        <v>31140108</v>
      </c>
      <c r="AB740">
        <f t="shared" si="456"/>
        <v>21656.26</v>
      </c>
      <c r="AC740">
        <f t="shared" si="457"/>
        <v>5984.92</v>
      </c>
      <c r="AD740">
        <f t="shared" si="458"/>
        <v>177.13</v>
      </c>
      <c r="AE740">
        <f t="shared" si="459"/>
        <v>73.13</v>
      </c>
      <c r="AF740">
        <f t="shared" si="460"/>
        <v>15494.21</v>
      </c>
      <c r="AG740">
        <f t="shared" si="461"/>
        <v>0</v>
      </c>
      <c r="AH740">
        <f t="shared" si="462"/>
        <v>67.459999999999994</v>
      </c>
      <c r="AI740">
        <f t="shared" si="463"/>
        <v>0</v>
      </c>
      <c r="AJ740">
        <f t="shared" si="464"/>
        <v>0</v>
      </c>
      <c r="AK740">
        <v>21656.26</v>
      </c>
      <c r="AL740">
        <v>5984.92</v>
      </c>
      <c r="AM740">
        <v>177.13</v>
      </c>
      <c r="AN740">
        <v>73.13</v>
      </c>
      <c r="AO740">
        <v>15494.21</v>
      </c>
      <c r="AP740">
        <v>0</v>
      </c>
      <c r="AQ740">
        <v>67.459999999999994</v>
      </c>
      <c r="AR740">
        <v>0</v>
      </c>
      <c r="AS740">
        <v>0</v>
      </c>
      <c r="AT740">
        <v>70</v>
      </c>
      <c r="AU740">
        <v>10</v>
      </c>
      <c r="AV740">
        <v>1</v>
      </c>
      <c r="AW740">
        <v>1</v>
      </c>
      <c r="AZ740">
        <v>1</v>
      </c>
      <c r="BA740">
        <v>1</v>
      </c>
      <c r="BB740">
        <v>1</v>
      </c>
      <c r="BC740">
        <v>1</v>
      </c>
      <c r="BD740" t="s">
        <v>0</v>
      </c>
      <c r="BE740" t="s">
        <v>0</v>
      </c>
      <c r="BF740" t="s">
        <v>0</v>
      </c>
      <c r="BG740" t="s">
        <v>0</v>
      </c>
      <c r="BH740">
        <v>0</v>
      </c>
      <c r="BI740">
        <v>4</v>
      </c>
      <c r="BJ740" t="s">
        <v>287</v>
      </c>
      <c r="BM740">
        <v>0</v>
      </c>
      <c r="BN740">
        <v>0</v>
      </c>
      <c r="BO740" t="s">
        <v>0</v>
      </c>
      <c r="BP740">
        <v>0</v>
      </c>
      <c r="BQ740">
        <v>1</v>
      </c>
      <c r="BR740">
        <v>0</v>
      </c>
      <c r="BS740">
        <v>1</v>
      </c>
      <c r="BT740">
        <v>1</v>
      </c>
      <c r="BU740">
        <v>1</v>
      </c>
      <c r="BV740">
        <v>1</v>
      </c>
      <c r="BW740">
        <v>1</v>
      </c>
      <c r="BX740">
        <v>1</v>
      </c>
      <c r="BY740" t="s">
        <v>0</v>
      </c>
      <c r="BZ740">
        <v>70</v>
      </c>
      <c r="CA740">
        <v>10</v>
      </c>
      <c r="CF740">
        <v>0</v>
      </c>
      <c r="CG740">
        <v>0</v>
      </c>
      <c r="CM740">
        <v>0</v>
      </c>
      <c r="CN740" t="s">
        <v>0</v>
      </c>
      <c r="CO740">
        <v>0</v>
      </c>
      <c r="CP740">
        <f t="shared" si="465"/>
        <v>866.26</v>
      </c>
      <c r="CQ740">
        <f t="shared" si="466"/>
        <v>5984.92</v>
      </c>
      <c r="CR740">
        <f t="shared" si="467"/>
        <v>177.13</v>
      </c>
      <c r="CS740">
        <f t="shared" si="468"/>
        <v>73.13</v>
      </c>
      <c r="CT740">
        <f t="shared" si="469"/>
        <v>15494.21</v>
      </c>
      <c r="CU740">
        <f t="shared" si="470"/>
        <v>0</v>
      </c>
      <c r="CV740">
        <f t="shared" si="471"/>
        <v>67.459999999999994</v>
      </c>
      <c r="CW740">
        <f t="shared" si="472"/>
        <v>0</v>
      </c>
      <c r="CX740">
        <f t="shared" si="473"/>
        <v>0</v>
      </c>
      <c r="CY740">
        <f t="shared" si="474"/>
        <v>433.839</v>
      </c>
      <c r="CZ740">
        <f t="shared" si="475"/>
        <v>61.976999999999997</v>
      </c>
      <c r="DC740" t="s">
        <v>0</v>
      </c>
      <c r="DD740" t="s">
        <v>0</v>
      </c>
      <c r="DE740" t="s">
        <v>0</v>
      </c>
      <c r="DF740" t="s">
        <v>0</v>
      </c>
      <c r="DG740" t="s">
        <v>0</v>
      </c>
      <c r="DH740" t="s">
        <v>0</v>
      </c>
      <c r="DI740" t="s">
        <v>0</v>
      </c>
      <c r="DJ740" t="s">
        <v>0</v>
      </c>
      <c r="DK740" t="s">
        <v>0</v>
      </c>
      <c r="DL740" t="s">
        <v>0</v>
      </c>
      <c r="DM740" t="s">
        <v>0</v>
      </c>
      <c r="DN740">
        <v>0</v>
      </c>
      <c r="DO740">
        <v>0</v>
      </c>
      <c r="DP740">
        <v>1</v>
      </c>
      <c r="DQ740">
        <v>1</v>
      </c>
      <c r="DU740">
        <v>1003</v>
      </c>
      <c r="DV740" t="s">
        <v>61</v>
      </c>
      <c r="DW740" t="s">
        <v>61</v>
      </c>
      <c r="DX740">
        <v>100</v>
      </c>
      <c r="EE740">
        <v>30895129</v>
      </c>
      <c r="EF740">
        <v>1</v>
      </c>
      <c r="EG740" t="s">
        <v>18</v>
      </c>
      <c r="EH740">
        <v>0</v>
      </c>
      <c r="EI740" t="s">
        <v>0</v>
      </c>
      <c r="EJ740">
        <v>4</v>
      </c>
      <c r="EK740">
        <v>0</v>
      </c>
      <c r="EL740" t="s">
        <v>19</v>
      </c>
      <c r="EM740" t="s">
        <v>20</v>
      </c>
      <c r="EO740" t="s">
        <v>0</v>
      </c>
      <c r="EQ740">
        <v>0</v>
      </c>
      <c r="ER740">
        <v>21656.26</v>
      </c>
      <c r="ES740">
        <v>5984.92</v>
      </c>
      <c r="ET740">
        <v>177.13</v>
      </c>
      <c r="EU740">
        <v>73.13</v>
      </c>
      <c r="EV740">
        <v>15494.21</v>
      </c>
      <c r="EW740">
        <v>67.459999999999994</v>
      </c>
      <c r="EX740">
        <v>0</v>
      </c>
      <c r="EY740">
        <v>0</v>
      </c>
      <c r="FQ740">
        <v>0</v>
      </c>
      <c r="FR740">
        <f t="shared" si="476"/>
        <v>0</v>
      </c>
      <c r="FS740">
        <v>0</v>
      </c>
      <c r="FX740">
        <v>70</v>
      </c>
      <c r="FY740">
        <v>10</v>
      </c>
      <c r="GA740" t="s">
        <v>0</v>
      </c>
      <c r="GD740">
        <v>0</v>
      </c>
      <c r="GF740">
        <v>-400735544</v>
      </c>
      <c r="GG740">
        <v>2</v>
      </c>
      <c r="GH740">
        <v>1</v>
      </c>
      <c r="GI740">
        <v>-2</v>
      </c>
      <c r="GJ740">
        <v>0</v>
      </c>
      <c r="GK740">
        <f>ROUND(R740*(R12)/100,2)</f>
        <v>3.16</v>
      </c>
      <c r="GL740">
        <f t="shared" si="477"/>
        <v>0</v>
      </c>
      <c r="GM740">
        <f t="shared" si="478"/>
        <v>1365.24</v>
      </c>
      <c r="GN740">
        <f t="shared" si="479"/>
        <v>0</v>
      </c>
      <c r="GO740">
        <f t="shared" si="480"/>
        <v>0</v>
      </c>
      <c r="GP740">
        <f t="shared" si="481"/>
        <v>1365.24</v>
      </c>
      <c r="GT740">
        <v>0</v>
      </c>
      <c r="GU740">
        <v>1</v>
      </c>
      <c r="GV740">
        <v>0</v>
      </c>
      <c r="GW740">
        <v>0</v>
      </c>
      <c r="GX740">
        <f t="shared" si="482"/>
        <v>0</v>
      </c>
    </row>
    <row r="741" spans="1:206" x14ac:dyDescent="0.2">
      <c r="A741">
        <v>17</v>
      </c>
      <c r="B741">
        <v>1</v>
      </c>
      <c r="C741">
        <f>ROW(SmtRes!A531)</f>
        <v>531</v>
      </c>
      <c r="D741">
        <f>ROW(EtalonRes!A526)</f>
        <v>526</v>
      </c>
      <c r="E741" t="s">
        <v>98</v>
      </c>
      <c r="F741" t="s">
        <v>64</v>
      </c>
      <c r="G741" t="s">
        <v>65</v>
      </c>
      <c r="H741" t="s">
        <v>61</v>
      </c>
      <c r="I741">
        <f>ROUND(4/100,9)</f>
        <v>0.04</v>
      </c>
      <c r="J741">
        <v>0</v>
      </c>
      <c r="O741">
        <f t="shared" si="445"/>
        <v>227.5</v>
      </c>
      <c r="P741">
        <f t="shared" si="446"/>
        <v>198.24</v>
      </c>
      <c r="Q741">
        <f t="shared" si="447"/>
        <v>0</v>
      </c>
      <c r="R741">
        <f t="shared" si="448"/>
        <v>0</v>
      </c>
      <c r="S741">
        <f t="shared" si="449"/>
        <v>29.26</v>
      </c>
      <c r="T741">
        <f t="shared" si="450"/>
        <v>0</v>
      </c>
      <c r="U741">
        <f t="shared" si="451"/>
        <v>0.14199999999999999</v>
      </c>
      <c r="V741">
        <f t="shared" si="452"/>
        <v>0</v>
      </c>
      <c r="W741">
        <f t="shared" si="453"/>
        <v>0</v>
      </c>
      <c r="X741">
        <f t="shared" si="454"/>
        <v>20.48</v>
      </c>
      <c r="Y741">
        <f t="shared" si="455"/>
        <v>2.93</v>
      </c>
      <c r="AA741">
        <v>31140108</v>
      </c>
      <c r="AB741">
        <f t="shared" si="456"/>
        <v>5687.65</v>
      </c>
      <c r="AC741">
        <f t="shared" si="457"/>
        <v>4956.1000000000004</v>
      </c>
      <c r="AD741">
        <f t="shared" si="458"/>
        <v>0</v>
      </c>
      <c r="AE741">
        <f t="shared" si="459"/>
        <v>0</v>
      </c>
      <c r="AF741">
        <f t="shared" si="460"/>
        <v>731.55</v>
      </c>
      <c r="AG741">
        <f t="shared" si="461"/>
        <v>0</v>
      </c>
      <c r="AH741">
        <f t="shared" si="462"/>
        <v>3.55</v>
      </c>
      <c r="AI741">
        <f t="shared" si="463"/>
        <v>0</v>
      </c>
      <c r="AJ741">
        <f t="shared" si="464"/>
        <v>0</v>
      </c>
      <c r="AK741">
        <v>5687.65</v>
      </c>
      <c r="AL741">
        <v>4956.1000000000004</v>
      </c>
      <c r="AM741">
        <v>0</v>
      </c>
      <c r="AN741">
        <v>0</v>
      </c>
      <c r="AO741">
        <v>731.55</v>
      </c>
      <c r="AP741">
        <v>0</v>
      </c>
      <c r="AQ741">
        <v>3.55</v>
      </c>
      <c r="AR741">
        <v>0</v>
      </c>
      <c r="AS741">
        <v>0</v>
      </c>
      <c r="AT741">
        <v>70</v>
      </c>
      <c r="AU741">
        <v>10</v>
      </c>
      <c r="AV741">
        <v>1</v>
      </c>
      <c r="AW741">
        <v>1</v>
      </c>
      <c r="AZ741">
        <v>1</v>
      </c>
      <c r="BA741">
        <v>1</v>
      </c>
      <c r="BB741">
        <v>1</v>
      </c>
      <c r="BC741">
        <v>1</v>
      </c>
      <c r="BD741" t="s">
        <v>0</v>
      </c>
      <c r="BE741" t="s">
        <v>0</v>
      </c>
      <c r="BF741" t="s">
        <v>0</v>
      </c>
      <c r="BG741" t="s">
        <v>0</v>
      </c>
      <c r="BH741">
        <v>0</v>
      </c>
      <c r="BI741">
        <v>4</v>
      </c>
      <c r="BJ741" t="s">
        <v>66</v>
      </c>
      <c r="BM741">
        <v>0</v>
      </c>
      <c r="BN741">
        <v>0</v>
      </c>
      <c r="BO741" t="s">
        <v>0</v>
      </c>
      <c r="BP741">
        <v>0</v>
      </c>
      <c r="BQ741">
        <v>1</v>
      </c>
      <c r="BR741">
        <v>0</v>
      </c>
      <c r="BS741">
        <v>1</v>
      </c>
      <c r="BT741">
        <v>1</v>
      </c>
      <c r="BU741">
        <v>1</v>
      </c>
      <c r="BV741">
        <v>1</v>
      </c>
      <c r="BW741">
        <v>1</v>
      </c>
      <c r="BX741">
        <v>1</v>
      </c>
      <c r="BY741" t="s">
        <v>0</v>
      </c>
      <c r="BZ741">
        <v>70</v>
      </c>
      <c r="CA741">
        <v>10</v>
      </c>
      <c r="CF741">
        <v>0</v>
      </c>
      <c r="CG741">
        <v>0</v>
      </c>
      <c r="CM741">
        <v>0</v>
      </c>
      <c r="CN741" t="s">
        <v>0</v>
      </c>
      <c r="CO741">
        <v>0</v>
      </c>
      <c r="CP741">
        <f t="shared" si="465"/>
        <v>227.5</v>
      </c>
      <c r="CQ741">
        <f t="shared" si="466"/>
        <v>4956.1000000000004</v>
      </c>
      <c r="CR741">
        <f t="shared" si="467"/>
        <v>0</v>
      </c>
      <c r="CS741">
        <f t="shared" si="468"/>
        <v>0</v>
      </c>
      <c r="CT741">
        <f t="shared" si="469"/>
        <v>731.55</v>
      </c>
      <c r="CU741">
        <f t="shared" si="470"/>
        <v>0</v>
      </c>
      <c r="CV741">
        <f t="shared" si="471"/>
        <v>3.55</v>
      </c>
      <c r="CW741">
        <f t="shared" si="472"/>
        <v>0</v>
      </c>
      <c r="CX741">
        <f t="shared" si="473"/>
        <v>0</v>
      </c>
      <c r="CY741">
        <f t="shared" si="474"/>
        <v>20.482000000000003</v>
      </c>
      <c r="CZ741">
        <f t="shared" si="475"/>
        <v>2.9260000000000002</v>
      </c>
      <c r="DC741" t="s">
        <v>0</v>
      </c>
      <c r="DD741" t="s">
        <v>0</v>
      </c>
      <c r="DE741" t="s">
        <v>0</v>
      </c>
      <c r="DF741" t="s">
        <v>0</v>
      </c>
      <c r="DG741" t="s">
        <v>0</v>
      </c>
      <c r="DH741" t="s">
        <v>0</v>
      </c>
      <c r="DI741" t="s">
        <v>0</v>
      </c>
      <c r="DJ741" t="s">
        <v>0</v>
      </c>
      <c r="DK741" t="s">
        <v>0</v>
      </c>
      <c r="DL741" t="s">
        <v>0</v>
      </c>
      <c r="DM741" t="s">
        <v>0</v>
      </c>
      <c r="DN741">
        <v>0</v>
      </c>
      <c r="DO741">
        <v>0</v>
      </c>
      <c r="DP741">
        <v>1</v>
      </c>
      <c r="DQ741">
        <v>1</v>
      </c>
      <c r="DU741">
        <v>1003</v>
      </c>
      <c r="DV741" t="s">
        <v>61</v>
      </c>
      <c r="DW741" t="s">
        <v>61</v>
      </c>
      <c r="DX741">
        <v>100</v>
      </c>
      <c r="EE741">
        <v>30895129</v>
      </c>
      <c r="EF741">
        <v>1</v>
      </c>
      <c r="EG741" t="s">
        <v>18</v>
      </c>
      <c r="EH741">
        <v>0</v>
      </c>
      <c r="EI741" t="s">
        <v>0</v>
      </c>
      <c r="EJ741">
        <v>4</v>
      </c>
      <c r="EK741">
        <v>0</v>
      </c>
      <c r="EL741" t="s">
        <v>19</v>
      </c>
      <c r="EM741" t="s">
        <v>20</v>
      </c>
      <c r="EO741" t="s">
        <v>0</v>
      </c>
      <c r="EQ741">
        <v>0</v>
      </c>
      <c r="ER741">
        <v>5687.65</v>
      </c>
      <c r="ES741">
        <v>4956.1000000000004</v>
      </c>
      <c r="ET741">
        <v>0</v>
      </c>
      <c r="EU741">
        <v>0</v>
      </c>
      <c r="EV741">
        <v>731.55</v>
      </c>
      <c r="EW741">
        <v>3.55</v>
      </c>
      <c r="EX741">
        <v>0</v>
      </c>
      <c r="EY741">
        <v>0</v>
      </c>
      <c r="FQ741">
        <v>0</v>
      </c>
      <c r="FR741">
        <f t="shared" si="476"/>
        <v>0</v>
      </c>
      <c r="FS741">
        <v>0</v>
      </c>
      <c r="FX741">
        <v>70</v>
      </c>
      <c r="FY741">
        <v>10</v>
      </c>
      <c r="GA741" t="s">
        <v>0</v>
      </c>
      <c r="GD741">
        <v>0</v>
      </c>
      <c r="GF741">
        <v>1444151645</v>
      </c>
      <c r="GG741">
        <v>2</v>
      </c>
      <c r="GH741">
        <v>1</v>
      </c>
      <c r="GI741">
        <v>-2</v>
      </c>
      <c r="GJ741">
        <v>0</v>
      </c>
      <c r="GK741">
        <f>ROUND(R741*(R12)/100,2)</f>
        <v>0</v>
      </c>
      <c r="GL741">
        <f t="shared" si="477"/>
        <v>0</v>
      </c>
      <c r="GM741">
        <f t="shared" si="478"/>
        <v>250.91</v>
      </c>
      <c r="GN741">
        <f t="shared" si="479"/>
        <v>0</v>
      </c>
      <c r="GO741">
        <f t="shared" si="480"/>
        <v>0</v>
      </c>
      <c r="GP741">
        <f t="shared" si="481"/>
        <v>250.91</v>
      </c>
      <c r="GT741">
        <v>0</v>
      </c>
      <c r="GU741">
        <v>1</v>
      </c>
      <c r="GV741">
        <v>0</v>
      </c>
      <c r="GW741">
        <v>0</v>
      </c>
      <c r="GX741">
        <f t="shared" si="482"/>
        <v>0</v>
      </c>
    </row>
    <row r="742" spans="1:206" x14ac:dyDescent="0.2">
      <c r="A742">
        <v>18</v>
      </c>
      <c r="B742">
        <v>1</v>
      </c>
      <c r="C742">
        <v>530</v>
      </c>
      <c r="E742" t="s">
        <v>335</v>
      </c>
      <c r="F742" t="s">
        <v>68</v>
      </c>
      <c r="G742" t="s">
        <v>69</v>
      </c>
      <c r="H742" t="s">
        <v>70</v>
      </c>
      <c r="I742">
        <f>I741*J742</f>
        <v>-4.1200000000000004E-3</v>
      </c>
      <c r="J742">
        <v>-0.10300000000000001</v>
      </c>
      <c r="O742">
        <f t="shared" si="445"/>
        <v>-190.79</v>
      </c>
      <c r="P742">
        <f t="shared" si="446"/>
        <v>-190.79</v>
      </c>
      <c r="Q742">
        <f t="shared" si="447"/>
        <v>0</v>
      </c>
      <c r="R742">
        <f t="shared" si="448"/>
        <v>0</v>
      </c>
      <c r="S742">
        <f t="shared" si="449"/>
        <v>0</v>
      </c>
      <c r="T742">
        <f t="shared" si="450"/>
        <v>0</v>
      </c>
      <c r="U742">
        <f t="shared" si="451"/>
        <v>0</v>
      </c>
      <c r="V742">
        <f t="shared" si="452"/>
        <v>0</v>
      </c>
      <c r="W742">
        <f t="shared" si="453"/>
        <v>0</v>
      </c>
      <c r="X742">
        <f t="shared" si="454"/>
        <v>0</v>
      </c>
      <c r="Y742">
        <f t="shared" si="455"/>
        <v>0</v>
      </c>
      <c r="AA742">
        <v>31140108</v>
      </c>
      <c r="AB742">
        <f t="shared" si="456"/>
        <v>46307.35</v>
      </c>
      <c r="AC742">
        <f t="shared" si="457"/>
        <v>46307.35</v>
      </c>
      <c r="AD742">
        <f t="shared" si="458"/>
        <v>0</v>
      </c>
      <c r="AE742">
        <f t="shared" si="459"/>
        <v>0</v>
      </c>
      <c r="AF742">
        <f t="shared" si="460"/>
        <v>0</v>
      </c>
      <c r="AG742">
        <f t="shared" si="461"/>
        <v>0</v>
      </c>
      <c r="AH742">
        <f t="shared" si="462"/>
        <v>0</v>
      </c>
      <c r="AI742">
        <f t="shared" si="463"/>
        <v>0</v>
      </c>
      <c r="AJ742">
        <f t="shared" si="464"/>
        <v>0</v>
      </c>
      <c r="AK742">
        <v>46307.35</v>
      </c>
      <c r="AL742">
        <v>46307.35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70</v>
      </c>
      <c r="AU742">
        <v>10</v>
      </c>
      <c r="AV742">
        <v>1</v>
      </c>
      <c r="AW742">
        <v>1</v>
      </c>
      <c r="AZ742">
        <v>1</v>
      </c>
      <c r="BA742">
        <v>1</v>
      </c>
      <c r="BB742">
        <v>1</v>
      </c>
      <c r="BC742">
        <v>1</v>
      </c>
      <c r="BD742" t="s">
        <v>0</v>
      </c>
      <c r="BE742" t="s">
        <v>0</v>
      </c>
      <c r="BF742" t="s">
        <v>0</v>
      </c>
      <c r="BG742" t="s">
        <v>0</v>
      </c>
      <c r="BH742">
        <v>3</v>
      </c>
      <c r="BI742">
        <v>4</v>
      </c>
      <c r="BJ742" t="s">
        <v>71</v>
      </c>
      <c r="BM742">
        <v>0</v>
      </c>
      <c r="BN742">
        <v>0</v>
      </c>
      <c r="BO742" t="s">
        <v>0</v>
      </c>
      <c r="BP742">
        <v>0</v>
      </c>
      <c r="BQ742">
        <v>1</v>
      </c>
      <c r="BR742">
        <v>1</v>
      </c>
      <c r="BS742">
        <v>1</v>
      </c>
      <c r="BT742">
        <v>1</v>
      </c>
      <c r="BU742">
        <v>1</v>
      </c>
      <c r="BV742">
        <v>1</v>
      </c>
      <c r="BW742">
        <v>1</v>
      </c>
      <c r="BX742">
        <v>1</v>
      </c>
      <c r="BY742" t="s">
        <v>0</v>
      </c>
      <c r="BZ742">
        <v>70</v>
      </c>
      <c r="CA742">
        <v>10</v>
      </c>
      <c r="CF742">
        <v>0</v>
      </c>
      <c r="CG742">
        <v>0</v>
      </c>
      <c r="CM742">
        <v>0</v>
      </c>
      <c r="CN742" t="s">
        <v>0</v>
      </c>
      <c r="CO742">
        <v>0</v>
      </c>
      <c r="CP742">
        <f t="shared" si="465"/>
        <v>-190.79</v>
      </c>
      <c r="CQ742">
        <f t="shared" si="466"/>
        <v>46307.35</v>
      </c>
      <c r="CR742">
        <f t="shared" si="467"/>
        <v>0</v>
      </c>
      <c r="CS742">
        <f t="shared" si="468"/>
        <v>0</v>
      </c>
      <c r="CT742">
        <f t="shared" si="469"/>
        <v>0</v>
      </c>
      <c r="CU742">
        <f t="shared" si="470"/>
        <v>0</v>
      </c>
      <c r="CV742">
        <f t="shared" si="471"/>
        <v>0</v>
      </c>
      <c r="CW742">
        <f t="shared" si="472"/>
        <v>0</v>
      </c>
      <c r="CX742">
        <f t="shared" si="473"/>
        <v>0</v>
      </c>
      <c r="CY742">
        <f t="shared" si="474"/>
        <v>0</v>
      </c>
      <c r="CZ742">
        <f t="shared" si="475"/>
        <v>0</v>
      </c>
      <c r="DC742" t="s">
        <v>0</v>
      </c>
      <c r="DD742" t="s">
        <v>0</v>
      </c>
      <c r="DE742" t="s">
        <v>0</v>
      </c>
      <c r="DF742" t="s">
        <v>0</v>
      </c>
      <c r="DG742" t="s">
        <v>0</v>
      </c>
      <c r="DH742" t="s">
        <v>0</v>
      </c>
      <c r="DI742" t="s">
        <v>0</v>
      </c>
      <c r="DJ742" t="s">
        <v>0</v>
      </c>
      <c r="DK742" t="s">
        <v>0</v>
      </c>
      <c r="DL742" t="s">
        <v>0</v>
      </c>
      <c r="DM742" t="s">
        <v>0</v>
      </c>
      <c r="DN742">
        <v>0</v>
      </c>
      <c r="DO742">
        <v>0</v>
      </c>
      <c r="DP742">
        <v>1</v>
      </c>
      <c r="DQ742">
        <v>1</v>
      </c>
      <c r="DU742">
        <v>1003</v>
      </c>
      <c r="DV742" t="s">
        <v>70</v>
      </c>
      <c r="DW742" t="s">
        <v>70</v>
      </c>
      <c r="DX742">
        <v>1000</v>
      </c>
      <c r="EE742">
        <v>30895129</v>
      </c>
      <c r="EF742">
        <v>1</v>
      </c>
      <c r="EG742" t="s">
        <v>18</v>
      </c>
      <c r="EH742">
        <v>0</v>
      </c>
      <c r="EI742" t="s">
        <v>0</v>
      </c>
      <c r="EJ742">
        <v>4</v>
      </c>
      <c r="EK742">
        <v>0</v>
      </c>
      <c r="EL742" t="s">
        <v>19</v>
      </c>
      <c r="EM742" t="s">
        <v>20</v>
      </c>
      <c r="EO742" t="s">
        <v>0</v>
      </c>
      <c r="EQ742">
        <v>32768</v>
      </c>
      <c r="ER742">
        <v>46307.35</v>
      </c>
      <c r="ES742">
        <v>46307.35</v>
      </c>
      <c r="ET742">
        <v>0</v>
      </c>
      <c r="EU742">
        <v>0</v>
      </c>
      <c r="EV742">
        <v>0</v>
      </c>
      <c r="EW742">
        <v>0</v>
      </c>
      <c r="EX742">
        <v>0</v>
      </c>
      <c r="FQ742">
        <v>0</v>
      </c>
      <c r="FR742">
        <f t="shared" si="476"/>
        <v>0</v>
      </c>
      <c r="FS742">
        <v>0</v>
      </c>
      <c r="FX742">
        <v>70</v>
      </c>
      <c r="FY742">
        <v>10</v>
      </c>
      <c r="GA742" t="s">
        <v>0</v>
      </c>
      <c r="GD742">
        <v>0</v>
      </c>
      <c r="GF742">
        <v>-849538741</v>
      </c>
      <c r="GG742">
        <v>2</v>
      </c>
      <c r="GH742">
        <v>1</v>
      </c>
      <c r="GI742">
        <v>-2</v>
      </c>
      <c r="GJ742">
        <v>0</v>
      </c>
      <c r="GK742">
        <f>ROUND(R742*(R12)/100,2)</f>
        <v>0</v>
      </c>
      <c r="GL742">
        <f t="shared" si="477"/>
        <v>0</v>
      </c>
      <c r="GM742">
        <f t="shared" si="478"/>
        <v>-190.79</v>
      </c>
      <c r="GN742">
        <f t="shared" si="479"/>
        <v>0</v>
      </c>
      <c r="GO742">
        <f t="shared" si="480"/>
        <v>0</v>
      </c>
      <c r="GP742">
        <f t="shared" si="481"/>
        <v>-190.79</v>
      </c>
      <c r="GT742">
        <v>0</v>
      </c>
      <c r="GU742">
        <v>1</v>
      </c>
      <c r="GV742">
        <v>0</v>
      </c>
      <c r="GW742">
        <v>0</v>
      </c>
      <c r="GX742">
        <f t="shared" si="482"/>
        <v>0</v>
      </c>
    </row>
    <row r="743" spans="1:206" x14ac:dyDescent="0.2">
      <c r="A743">
        <v>18</v>
      </c>
      <c r="B743">
        <v>1</v>
      </c>
      <c r="C743">
        <v>531</v>
      </c>
      <c r="E743" t="s">
        <v>340</v>
      </c>
      <c r="F743" t="s">
        <v>290</v>
      </c>
      <c r="G743" t="s">
        <v>291</v>
      </c>
      <c r="H743" t="s">
        <v>70</v>
      </c>
      <c r="I743">
        <f>I741*J743</f>
        <v>4.1200000000000004E-3</v>
      </c>
      <c r="J743">
        <v>0.10300000000000001</v>
      </c>
      <c r="O743">
        <f t="shared" si="445"/>
        <v>248.31</v>
      </c>
      <c r="P743">
        <f t="shared" si="446"/>
        <v>248.31</v>
      </c>
      <c r="Q743">
        <f t="shared" si="447"/>
        <v>0</v>
      </c>
      <c r="R743">
        <f t="shared" si="448"/>
        <v>0</v>
      </c>
      <c r="S743">
        <f t="shared" si="449"/>
        <v>0</v>
      </c>
      <c r="T743">
        <f t="shared" si="450"/>
        <v>0</v>
      </c>
      <c r="U743">
        <f t="shared" si="451"/>
        <v>0</v>
      </c>
      <c r="V743">
        <f t="shared" si="452"/>
        <v>0</v>
      </c>
      <c r="W743">
        <f t="shared" si="453"/>
        <v>0</v>
      </c>
      <c r="X743">
        <f t="shared" si="454"/>
        <v>0</v>
      </c>
      <c r="Y743">
        <f t="shared" si="455"/>
        <v>0</v>
      </c>
      <c r="AA743">
        <v>31140108</v>
      </c>
      <c r="AB743">
        <f t="shared" si="456"/>
        <v>60269.89</v>
      </c>
      <c r="AC743">
        <f t="shared" si="457"/>
        <v>60269.89</v>
      </c>
      <c r="AD743">
        <f t="shared" si="458"/>
        <v>0</v>
      </c>
      <c r="AE743">
        <f t="shared" si="459"/>
        <v>0</v>
      </c>
      <c r="AF743">
        <f t="shared" si="460"/>
        <v>0</v>
      </c>
      <c r="AG743">
        <f t="shared" si="461"/>
        <v>0</v>
      </c>
      <c r="AH743">
        <f t="shared" si="462"/>
        <v>0</v>
      </c>
      <c r="AI743">
        <f t="shared" si="463"/>
        <v>0</v>
      </c>
      <c r="AJ743">
        <f t="shared" si="464"/>
        <v>0</v>
      </c>
      <c r="AK743">
        <v>60269.89</v>
      </c>
      <c r="AL743">
        <v>60269.89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70</v>
      </c>
      <c r="AU743">
        <v>10</v>
      </c>
      <c r="AV743">
        <v>1</v>
      </c>
      <c r="AW743">
        <v>1</v>
      </c>
      <c r="AZ743">
        <v>1</v>
      </c>
      <c r="BA743">
        <v>1</v>
      </c>
      <c r="BB743">
        <v>1</v>
      </c>
      <c r="BC743">
        <v>1</v>
      </c>
      <c r="BD743" t="s">
        <v>0</v>
      </c>
      <c r="BE743" t="s">
        <v>0</v>
      </c>
      <c r="BF743" t="s">
        <v>0</v>
      </c>
      <c r="BG743" t="s">
        <v>0</v>
      </c>
      <c r="BH743">
        <v>3</v>
      </c>
      <c r="BI743">
        <v>4</v>
      </c>
      <c r="BJ743" t="s">
        <v>292</v>
      </c>
      <c r="BM743">
        <v>0</v>
      </c>
      <c r="BN743">
        <v>0</v>
      </c>
      <c r="BO743" t="s">
        <v>0</v>
      </c>
      <c r="BP743">
        <v>0</v>
      </c>
      <c r="BQ743">
        <v>1</v>
      </c>
      <c r="BR743">
        <v>0</v>
      </c>
      <c r="BS743">
        <v>1</v>
      </c>
      <c r="BT743">
        <v>1</v>
      </c>
      <c r="BU743">
        <v>1</v>
      </c>
      <c r="BV743">
        <v>1</v>
      </c>
      <c r="BW743">
        <v>1</v>
      </c>
      <c r="BX743">
        <v>1</v>
      </c>
      <c r="BY743" t="s">
        <v>0</v>
      </c>
      <c r="BZ743">
        <v>70</v>
      </c>
      <c r="CA743">
        <v>10</v>
      </c>
      <c r="CF743">
        <v>0</v>
      </c>
      <c r="CG743">
        <v>0</v>
      </c>
      <c r="CM743">
        <v>0</v>
      </c>
      <c r="CN743" t="s">
        <v>0</v>
      </c>
      <c r="CO743">
        <v>0</v>
      </c>
      <c r="CP743">
        <f t="shared" si="465"/>
        <v>248.31</v>
      </c>
      <c r="CQ743">
        <f t="shared" si="466"/>
        <v>60269.89</v>
      </c>
      <c r="CR743">
        <f t="shared" si="467"/>
        <v>0</v>
      </c>
      <c r="CS743">
        <f t="shared" si="468"/>
        <v>0</v>
      </c>
      <c r="CT743">
        <f t="shared" si="469"/>
        <v>0</v>
      </c>
      <c r="CU743">
        <f t="shared" si="470"/>
        <v>0</v>
      </c>
      <c r="CV743">
        <f t="shared" si="471"/>
        <v>0</v>
      </c>
      <c r="CW743">
        <f t="shared" si="472"/>
        <v>0</v>
      </c>
      <c r="CX743">
        <f t="shared" si="473"/>
        <v>0</v>
      </c>
      <c r="CY743">
        <f t="shared" si="474"/>
        <v>0</v>
      </c>
      <c r="CZ743">
        <f t="shared" si="475"/>
        <v>0</v>
      </c>
      <c r="DC743" t="s">
        <v>0</v>
      </c>
      <c r="DD743" t="s">
        <v>0</v>
      </c>
      <c r="DE743" t="s">
        <v>0</v>
      </c>
      <c r="DF743" t="s">
        <v>0</v>
      </c>
      <c r="DG743" t="s">
        <v>0</v>
      </c>
      <c r="DH743" t="s">
        <v>0</v>
      </c>
      <c r="DI743" t="s">
        <v>0</v>
      </c>
      <c r="DJ743" t="s">
        <v>0</v>
      </c>
      <c r="DK743" t="s">
        <v>0</v>
      </c>
      <c r="DL743" t="s">
        <v>0</v>
      </c>
      <c r="DM743" t="s">
        <v>0</v>
      </c>
      <c r="DN743">
        <v>0</v>
      </c>
      <c r="DO743">
        <v>0</v>
      </c>
      <c r="DP743">
        <v>1</v>
      </c>
      <c r="DQ743">
        <v>1</v>
      </c>
      <c r="DU743">
        <v>1003</v>
      </c>
      <c r="DV743" t="s">
        <v>70</v>
      </c>
      <c r="DW743" t="s">
        <v>70</v>
      </c>
      <c r="DX743">
        <v>1000</v>
      </c>
      <c r="EE743">
        <v>30895129</v>
      </c>
      <c r="EF743">
        <v>1</v>
      </c>
      <c r="EG743" t="s">
        <v>18</v>
      </c>
      <c r="EH743">
        <v>0</v>
      </c>
      <c r="EI743" t="s">
        <v>0</v>
      </c>
      <c r="EJ743">
        <v>4</v>
      </c>
      <c r="EK743">
        <v>0</v>
      </c>
      <c r="EL743" t="s">
        <v>19</v>
      </c>
      <c r="EM743" t="s">
        <v>20</v>
      </c>
      <c r="EO743" t="s">
        <v>0</v>
      </c>
      <c r="EQ743">
        <v>0</v>
      </c>
      <c r="ER743">
        <v>60269.89</v>
      </c>
      <c r="ES743">
        <v>60269.89</v>
      </c>
      <c r="ET743">
        <v>0</v>
      </c>
      <c r="EU743">
        <v>0</v>
      </c>
      <c r="EV743">
        <v>0</v>
      </c>
      <c r="EW743">
        <v>0</v>
      </c>
      <c r="EX743">
        <v>0</v>
      </c>
      <c r="FQ743">
        <v>0</v>
      </c>
      <c r="FR743">
        <f t="shared" si="476"/>
        <v>0</v>
      </c>
      <c r="FS743">
        <v>0</v>
      </c>
      <c r="FX743">
        <v>70</v>
      </c>
      <c r="FY743">
        <v>10</v>
      </c>
      <c r="GA743" t="s">
        <v>0</v>
      </c>
      <c r="GD743">
        <v>0</v>
      </c>
      <c r="GF743">
        <v>1966491872</v>
      </c>
      <c r="GG743">
        <v>2</v>
      </c>
      <c r="GH743">
        <v>1</v>
      </c>
      <c r="GI743">
        <v>-2</v>
      </c>
      <c r="GJ743">
        <v>0</v>
      </c>
      <c r="GK743">
        <f>ROUND(R743*(R12)/100,2)</f>
        <v>0</v>
      </c>
      <c r="GL743">
        <f t="shared" si="477"/>
        <v>0</v>
      </c>
      <c r="GM743">
        <f t="shared" si="478"/>
        <v>248.31</v>
      </c>
      <c r="GN743">
        <f t="shared" si="479"/>
        <v>0</v>
      </c>
      <c r="GO743">
        <f t="shared" si="480"/>
        <v>0</v>
      </c>
      <c r="GP743">
        <f t="shared" si="481"/>
        <v>248.31</v>
      </c>
      <c r="GT743">
        <v>0</v>
      </c>
      <c r="GU743">
        <v>1</v>
      </c>
      <c r="GV743">
        <v>0</v>
      </c>
      <c r="GW743">
        <v>0</v>
      </c>
      <c r="GX743">
        <f t="shared" si="482"/>
        <v>0</v>
      </c>
    </row>
    <row r="744" spans="1:206" x14ac:dyDescent="0.2">
      <c r="A744">
        <v>17</v>
      </c>
      <c r="B744">
        <v>1</v>
      </c>
      <c r="C744">
        <f>ROW(SmtRes!A534)</f>
        <v>534</v>
      </c>
      <c r="D744">
        <f>ROW(EtalonRes!A528)</f>
        <v>528</v>
      </c>
      <c r="E744" t="s">
        <v>102</v>
      </c>
      <c r="F744" t="s">
        <v>293</v>
      </c>
      <c r="G744" t="s">
        <v>294</v>
      </c>
      <c r="H744" t="s">
        <v>79</v>
      </c>
      <c r="I744">
        <f>ROUND(1/100,9)</f>
        <v>0.01</v>
      </c>
      <c r="J744">
        <v>0</v>
      </c>
      <c r="O744">
        <f t="shared" si="445"/>
        <v>196.43</v>
      </c>
      <c r="P744">
        <f t="shared" si="446"/>
        <v>0</v>
      </c>
      <c r="Q744">
        <f t="shared" si="447"/>
        <v>2.0299999999999998</v>
      </c>
      <c r="R744">
        <f t="shared" si="448"/>
        <v>0.2</v>
      </c>
      <c r="S744">
        <f t="shared" si="449"/>
        <v>194.4</v>
      </c>
      <c r="T744">
        <f t="shared" si="450"/>
        <v>0</v>
      </c>
      <c r="U744">
        <f t="shared" si="451"/>
        <v>0.88319999999999999</v>
      </c>
      <c r="V744">
        <f t="shared" si="452"/>
        <v>0</v>
      </c>
      <c r="W744">
        <f t="shared" si="453"/>
        <v>0</v>
      </c>
      <c r="X744">
        <f t="shared" si="454"/>
        <v>136.08000000000001</v>
      </c>
      <c r="Y744">
        <f t="shared" si="455"/>
        <v>19.440000000000001</v>
      </c>
      <c r="AA744">
        <v>31140108</v>
      </c>
      <c r="AB744">
        <f t="shared" si="456"/>
        <v>19643.259999999998</v>
      </c>
      <c r="AC744">
        <f t="shared" si="457"/>
        <v>0</v>
      </c>
      <c r="AD744">
        <f t="shared" si="458"/>
        <v>203.14</v>
      </c>
      <c r="AE744">
        <f t="shared" si="459"/>
        <v>20.420000000000002</v>
      </c>
      <c r="AF744">
        <f t="shared" si="460"/>
        <v>19440.12</v>
      </c>
      <c r="AG744">
        <f t="shared" si="461"/>
        <v>0</v>
      </c>
      <c r="AH744">
        <f t="shared" si="462"/>
        <v>88.32</v>
      </c>
      <c r="AI744">
        <f t="shared" si="463"/>
        <v>0</v>
      </c>
      <c r="AJ744">
        <f t="shared" si="464"/>
        <v>0</v>
      </c>
      <c r="AK744">
        <v>19643.259999999998</v>
      </c>
      <c r="AL744">
        <v>0</v>
      </c>
      <c r="AM744">
        <v>203.14</v>
      </c>
      <c r="AN744">
        <v>20.420000000000002</v>
      </c>
      <c r="AO744">
        <v>19440.12</v>
      </c>
      <c r="AP744">
        <v>0</v>
      </c>
      <c r="AQ744">
        <v>88.32</v>
      </c>
      <c r="AR744">
        <v>0</v>
      </c>
      <c r="AS744">
        <v>0</v>
      </c>
      <c r="AT744">
        <v>70</v>
      </c>
      <c r="AU744">
        <v>10</v>
      </c>
      <c r="AV744">
        <v>1</v>
      </c>
      <c r="AW744">
        <v>1</v>
      </c>
      <c r="AZ744">
        <v>1</v>
      </c>
      <c r="BA744">
        <v>1</v>
      </c>
      <c r="BB744">
        <v>1</v>
      </c>
      <c r="BC744">
        <v>1</v>
      </c>
      <c r="BD744" t="s">
        <v>0</v>
      </c>
      <c r="BE744" t="s">
        <v>0</v>
      </c>
      <c r="BF744" t="s">
        <v>0</v>
      </c>
      <c r="BG744" t="s">
        <v>0</v>
      </c>
      <c r="BH744">
        <v>0</v>
      </c>
      <c r="BI744">
        <v>4</v>
      </c>
      <c r="BJ744" t="s">
        <v>295</v>
      </c>
      <c r="BM744">
        <v>0</v>
      </c>
      <c r="BN744">
        <v>0</v>
      </c>
      <c r="BO744" t="s">
        <v>0</v>
      </c>
      <c r="BP744">
        <v>0</v>
      </c>
      <c r="BQ744">
        <v>1</v>
      </c>
      <c r="BR744">
        <v>0</v>
      </c>
      <c r="BS744">
        <v>1</v>
      </c>
      <c r="BT744">
        <v>1</v>
      </c>
      <c r="BU744">
        <v>1</v>
      </c>
      <c r="BV744">
        <v>1</v>
      </c>
      <c r="BW744">
        <v>1</v>
      </c>
      <c r="BX744">
        <v>1</v>
      </c>
      <c r="BY744" t="s">
        <v>0</v>
      </c>
      <c r="BZ744">
        <v>70</v>
      </c>
      <c r="CA744">
        <v>10</v>
      </c>
      <c r="CF744">
        <v>0</v>
      </c>
      <c r="CG744">
        <v>0</v>
      </c>
      <c r="CM744">
        <v>0</v>
      </c>
      <c r="CN744" t="s">
        <v>0</v>
      </c>
      <c r="CO744">
        <v>0</v>
      </c>
      <c r="CP744">
        <f t="shared" si="465"/>
        <v>196.43</v>
      </c>
      <c r="CQ744">
        <f t="shared" si="466"/>
        <v>0</v>
      </c>
      <c r="CR744">
        <f t="shared" si="467"/>
        <v>203.14</v>
      </c>
      <c r="CS744">
        <f t="shared" si="468"/>
        <v>20.420000000000002</v>
      </c>
      <c r="CT744">
        <f t="shared" si="469"/>
        <v>19440.12</v>
      </c>
      <c r="CU744">
        <f t="shared" si="470"/>
        <v>0</v>
      </c>
      <c r="CV744">
        <f t="shared" si="471"/>
        <v>88.32</v>
      </c>
      <c r="CW744">
        <f t="shared" si="472"/>
        <v>0</v>
      </c>
      <c r="CX744">
        <f t="shared" si="473"/>
        <v>0</v>
      </c>
      <c r="CY744">
        <f t="shared" si="474"/>
        <v>136.08000000000001</v>
      </c>
      <c r="CZ744">
        <f t="shared" si="475"/>
        <v>19.440000000000001</v>
      </c>
      <c r="DC744" t="s">
        <v>0</v>
      </c>
      <c r="DD744" t="s">
        <v>0</v>
      </c>
      <c r="DE744" t="s">
        <v>0</v>
      </c>
      <c r="DF744" t="s">
        <v>0</v>
      </c>
      <c r="DG744" t="s">
        <v>0</v>
      </c>
      <c r="DH744" t="s">
        <v>0</v>
      </c>
      <c r="DI744" t="s">
        <v>0</v>
      </c>
      <c r="DJ744" t="s">
        <v>0</v>
      </c>
      <c r="DK744" t="s">
        <v>0</v>
      </c>
      <c r="DL744" t="s">
        <v>0</v>
      </c>
      <c r="DM744" t="s">
        <v>0</v>
      </c>
      <c r="DN744">
        <v>0</v>
      </c>
      <c r="DO744">
        <v>0</v>
      </c>
      <c r="DP744">
        <v>1</v>
      </c>
      <c r="DQ744">
        <v>1</v>
      </c>
      <c r="DU744">
        <v>1010</v>
      </c>
      <c r="DV744" t="s">
        <v>79</v>
      </c>
      <c r="DW744" t="s">
        <v>79</v>
      </c>
      <c r="DX744">
        <v>100</v>
      </c>
      <c r="EE744">
        <v>30895129</v>
      </c>
      <c r="EF744">
        <v>1</v>
      </c>
      <c r="EG744" t="s">
        <v>18</v>
      </c>
      <c r="EH744">
        <v>0</v>
      </c>
      <c r="EI744" t="s">
        <v>0</v>
      </c>
      <c r="EJ744">
        <v>4</v>
      </c>
      <c r="EK744">
        <v>0</v>
      </c>
      <c r="EL744" t="s">
        <v>19</v>
      </c>
      <c r="EM744" t="s">
        <v>20</v>
      </c>
      <c r="EO744" t="s">
        <v>0</v>
      </c>
      <c r="EQ744">
        <v>0</v>
      </c>
      <c r="ER744">
        <v>19643.259999999998</v>
      </c>
      <c r="ES744">
        <v>0</v>
      </c>
      <c r="ET744">
        <v>203.14</v>
      </c>
      <c r="EU744">
        <v>20.420000000000002</v>
      </c>
      <c r="EV744">
        <v>19440.12</v>
      </c>
      <c r="EW744">
        <v>88.32</v>
      </c>
      <c r="EX744">
        <v>0</v>
      </c>
      <c r="EY744">
        <v>0</v>
      </c>
      <c r="FQ744">
        <v>0</v>
      </c>
      <c r="FR744">
        <f t="shared" si="476"/>
        <v>0</v>
      </c>
      <c r="FS744">
        <v>0</v>
      </c>
      <c r="FX744">
        <v>70</v>
      </c>
      <c r="FY744">
        <v>10</v>
      </c>
      <c r="GA744" t="s">
        <v>0</v>
      </c>
      <c r="GD744">
        <v>0</v>
      </c>
      <c r="GF744">
        <v>-592200912</v>
      </c>
      <c r="GG744">
        <v>2</v>
      </c>
      <c r="GH744">
        <v>1</v>
      </c>
      <c r="GI744">
        <v>-2</v>
      </c>
      <c r="GJ744">
        <v>0</v>
      </c>
      <c r="GK744">
        <f>ROUND(R744*(R12)/100,2)</f>
        <v>0.22</v>
      </c>
      <c r="GL744">
        <f t="shared" si="477"/>
        <v>0</v>
      </c>
      <c r="GM744">
        <f t="shared" si="478"/>
        <v>352.17</v>
      </c>
      <c r="GN744">
        <f t="shared" si="479"/>
        <v>0</v>
      </c>
      <c r="GO744">
        <f t="shared" si="480"/>
        <v>0</v>
      </c>
      <c r="GP744">
        <f t="shared" si="481"/>
        <v>352.17</v>
      </c>
      <c r="GT744">
        <v>0</v>
      </c>
      <c r="GU744">
        <v>1</v>
      </c>
      <c r="GV744">
        <v>0</v>
      </c>
      <c r="GW744">
        <v>0</v>
      </c>
      <c r="GX744">
        <f t="shared" si="482"/>
        <v>0</v>
      </c>
    </row>
    <row r="745" spans="1:206" x14ac:dyDescent="0.2">
      <c r="A745">
        <v>18</v>
      </c>
      <c r="B745">
        <v>1</v>
      </c>
      <c r="C745">
        <v>534</v>
      </c>
      <c r="E745" t="s">
        <v>341</v>
      </c>
      <c r="F745" t="s">
        <v>82</v>
      </c>
      <c r="G745" t="s">
        <v>297</v>
      </c>
      <c r="H745" t="s">
        <v>84</v>
      </c>
      <c r="I745">
        <f>I744*J745</f>
        <v>1</v>
      </c>
      <c r="J745">
        <v>100</v>
      </c>
      <c r="O745">
        <f t="shared" si="445"/>
        <v>360.81</v>
      </c>
      <c r="P745">
        <f t="shared" si="446"/>
        <v>360.81</v>
      </c>
      <c r="Q745">
        <f t="shared" si="447"/>
        <v>0</v>
      </c>
      <c r="R745">
        <f t="shared" si="448"/>
        <v>0</v>
      </c>
      <c r="S745">
        <f t="shared" si="449"/>
        <v>0</v>
      </c>
      <c r="T745">
        <f t="shared" si="450"/>
        <v>0</v>
      </c>
      <c r="U745">
        <f t="shared" si="451"/>
        <v>0</v>
      </c>
      <c r="V745">
        <f t="shared" si="452"/>
        <v>0</v>
      </c>
      <c r="W745">
        <f t="shared" si="453"/>
        <v>0</v>
      </c>
      <c r="X745">
        <f t="shared" si="454"/>
        <v>0</v>
      </c>
      <c r="Y745">
        <f t="shared" si="455"/>
        <v>0</v>
      </c>
      <c r="AA745">
        <v>31140108</v>
      </c>
      <c r="AB745">
        <f t="shared" si="456"/>
        <v>360.81</v>
      </c>
      <c r="AC745">
        <f t="shared" si="457"/>
        <v>360.81</v>
      </c>
      <c r="AD745">
        <f t="shared" si="458"/>
        <v>0</v>
      </c>
      <c r="AE745">
        <f t="shared" si="459"/>
        <v>0</v>
      </c>
      <c r="AF745">
        <f t="shared" si="460"/>
        <v>0</v>
      </c>
      <c r="AG745">
        <f t="shared" si="461"/>
        <v>0</v>
      </c>
      <c r="AH745">
        <f t="shared" si="462"/>
        <v>0</v>
      </c>
      <c r="AI745">
        <f t="shared" si="463"/>
        <v>0</v>
      </c>
      <c r="AJ745">
        <f t="shared" si="464"/>
        <v>0</v>
      </c>
      <c r="AK745">
        <v>360.81</v>
      </c>
      <c r="AL745">
        <v>360.81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70</v>
      </c>
      <c r="AU745">
        <v>10</v>
      </c>
      <c r="AV745">
        <v>1</v>
      </c>
      <c r="AW745">
        <v>1</v>
      </c>
      <c r="AZ745">
        <v>1</v>
      </c>
      <c r="BA745">
        <v>1</v>
      </c>
      <c r="BB745">
        <v>1</v>
      </c>
      <c r="BC745">
        <v>1</v>
      </c>
      <c r="BD745" t="s">
        <v>0</v>
      </c>
      <c r="BE745" t="s">
        <v>0</v>
      </c>
      <c r="BF745" t="s">
        <v>0</v>
      </c>
      <c r="BG745" t="s">
        <v>0</v>
      </c>
      <c r="BH745">
        <v>3</v>
      </c>
      <c r="BI745">
        <v>4</v>
      </c>
      <c r="BJ745" t="s">
        <v>0</v>
      </c>
      <c r="BM745">
        <v>0</v>
      </c>
      <c r="BN745">
        <v>0</v>
      </c>
      <c r="BO745" t="s">
        <v>0</v>
      </c>
      <c r="BP745">
        <v>0</v>
      </c>
      <c r="BQ745">
        <v>1</v>
      </c>
      <c r="BR745">
        <v>0</v>
      </c>
      <c r="BS745">
        <v>1</v>
      </c>
      <c r="BT745">
        <v>1</v>
      </c>
      <c r="BU745">
        <v>1</v>
      </c>
      <c r="BV745">
        <v>1</v>
      </c>
      <c r="BW745">
        <v>1</v>
      </c>
      <c r="BX745">
        <v>1</v>
      </c>
      <c r="BY745" t="s">
        <v>0</v>
      </c>
      <c r="BZ745">
        <v>70</v>
      </c>
      <c r="CA745">
        <v>10</v>
      </c>
      <c r="CF745">
        <v>0</v>
      </c>
      <c r="CG745">
        <v>0</v>
      </c>
      <c r="CM745">
        <v>0</v>
      </c>
      <c r="CN745" t="s">
        <v>0</v>
      </c>
      <c r="CO745">
        <v>0</v>
      </c>
      <c r="CP745">
        <f t="shared" si="465"/>
        <v>360.81</v>
      </c>
      <c r="CQ745">
        <f t="shared" si="466"/>
        <v>360.81</v>
      </c>
      <c r="CR745">
        <f t="shared" si="467"/>
        <v>0</v>
      </c>
      <c r="CS745">
        <f t="shared" si="468"/>
        <v>0</v>
      </c>
      <c r="CT745">
        <f t="shared" si="469"/>
        <v>0</v>
      </c>
      <c r="CU745">
        <f t="shared" si="470"/>
        <v>0</v>
      </c>
      <c r="CV745">
        <f t="shared" si="471"/>
        <v>0</v>
      </c>
      <c r="CW745">
        <f t="shared" si="472"/>
        <v>0</v>
      </c>
      <c r="CX745">
        <f t="shared" si="473"/>
        <v>0</v>
      </c>
      <c r="CY745">
        <f t="shared" si="474"/>
        <v>0</v>
      </c>
      <c r="CZ745">
        <f t="shared" si="475"/>
        <v>0</v>
      </c>
      <c r="DC745" t="s">
        <v>0</v>
      </c>
      <c r="DD745" t="s">
        <v>0</v>
      </c>
      <c r="DE745" t="s">
        <v>0</v>
      </c>
      <c r="DF745" t="s">
        <v>0</v>
      </c>
      <c r="DG745" t="s">
        <v>0</v>
      </c>
      <c r="DH745" t="s">
        <v>0</v>
      </c>
      <c r="DI745" t="s">
        <v>0</v>
      </c>
      <c r="DJ745" t="s">
        <v>0</v>
      </c>
      <c r="DK745" t="s">
        <v>0</v>
      </c>
      <c r="DL745" t="s">
        <v>0</v>
      </c>
      <c r="DM745" t="s">
        <v>0</v>
      </c>
      <c r="DN745">
        <v>0</v>
      </c>
      <c r="DO745">
        <v>0</v>
      </c>
      <c r="DP745">
        <v>1</v>
      </c>
      <c r="DQ745">
        <v>1</v>
      </c>
      <c r="DU745">
        <v>1010</v>
      </c>
      <c r="DV745" t="s">
        <v>84</v>
      </c>
      <c r="DW745" t="s">
        <v>84</v>
      </c>
      <c r="DX745">
        <v>1</v>
      </c>
      <c r="EE745">
        <v>30895129</v>
      </c>
      <c r="EF745">
        <v>1</v>
      </c>
      <c r="EG745" t="s">
        <v>18</v>
      </c>
      <c r="EH745">
        <v>0</v>
      </c>
      <c r="EI745" t="s">
        <v>0</v>
      </c>
      <c r="EJ745">
        <v>4</v>
      </c>
      <c r="EK745">
        <v>0</v>
      </c>
      <c r="EL745" t="s">
        <v>19</v>
      </c>
      <c r="EM745" t="s">
        <v>20</v>
      </c>
      <c r="EO745" t="s">
        <v>0</v>
      </c>
      <c r="EQ745">
        <v>0</v>
      </c>
      <c r="ER745">
        <v>360.81</v>
      </c>
      <c r="ES745">
        <v>360.81</v>
      </c>
      <c r="ET745">
        <v>0</v>
      </c>
      <c r="EU745">
        <v>0</v>
      </c>
      <c r="EV745">
        <v>0</v>
      </c>
      <c r="EW745">
        <v>0</v>
      </c>
      <c r="EX745">
        <v>0</v>
      </c>
      <c r="EZ745">
        <v>5</v>
      </c>
      <c r="FC745">
        <v>1</v>
      </c>
      <c r="FD745">
        <v>18</v>
      </c>
      <c r="FF745">
        <v>425.76</v>
      </c>
      <c r="FQ745">
        <v>0</v>
      </c>
      <c r="FR745">
        <f t="shared" si="476"/>
        <v>0</v>
      </c>
      <c r="FS745">
        <v>0</v>
      </c>
      <c r="FX745">
        <v>70</v>
      </c>
      <c r="FY745">
        <v>10</v>
      </c>
      <c r="GA745" t="s">
        <v>298</v>
      </c>
      <c r="GD745">
        <v>0</v>
      </c>
      <c r="GF745">
        <v>290408143</v>
      </c>
      <c r="GG745">
        <v>2</v>
      </c>
      <c r="GH745">
        <v>3</v>
      </c>
      <c r="GI745">
        <v>-2</v>
      </c>
      <c r="GJ745">
        <v>0</v>
      </c>
      <c r="GK745">
        <f>ROUND(R745*(R12)/100,2)</f>
        <v>0</v>
      </c>
      <c r="GL745">
        <f t="shared" si="477"/>
        <v>0</v>
      </c>
      <c r="GM745">
        <f t="shared" si="478"/>
        <v>360.81</v>
      </c>
      <c r="GN745">
        <f t="shared" si="479"/>
        <v>0</v>
      </c>
      <c r="GO745">
        <f t="shared" si="480"/>
        <v>0</v>
      </c>
      <c r="GP745">
        <f t="shared" si="481"/>
        <v>360.81</v>
      </c>
      <c r="GT745">
        <v>0</v>
      </c>
      <c r="GU745">
        <v>1</v>
      </c>
      <c r="GV745">
        <v>0</v>
      </c>
      <c r="GW745">
        <v>0</v>
      </c>
      <c r="GX745">
        <f t="shared" si="482"/>
        <v>0</v>
      </c>
    </row>
    <row r="747" spans="1:206" x14ac:dyDescent="0.2">
      <c r="A747" s="2">
        <v>51</v>
      </c>
      <c r="B747" s="2">
        <f>B722</f>
        <v>1</v>
      </c>
      <c r="C747" s="2">
        <f>A722</f>
        <v>5</v>
      </c>
      <c r="D747" s="2">
        <f>ROW(A722)</f>
        <v>722</v>
      </c>
      <c r="E747" s="2"/>
      <c r="F747" s="2" t="str">
        <f>IF(F722&lt;&gt;"",F722,"")</f>
        <v>Новый подраздел</v>
      </c>
      <c r="G747" s="2" t="str">
        <f>IF(G722&lt;&gt;"",G722,"")</f>
        <v>Ремонтные работы</v>
      </c>
      <c r="H747" s="2"/>
      <c r="I747" s="2"/>
      <c r="J747" s="2"/>
      <c r="K747" s="2"/>
      <c r="L747" s="2"/>
      <c r="M747" s="2"/>
      <c r="N747" s="2"/>
      <c r="O747" s="2">
        <f t="shared" ref="O747:T747" si="483">ROUND(AB747,2)</f>
        <v>12661.75</v>
      </c>
      <c r="P747" s="2">
        <f t="shared" si="483"/>
        <v>8271.92</v>
      </c>
      <c r="Q747" s="2">
        <f t="shared" si="483"/>
        <v>36.450000000000003</v>
      </c>
      <c r="R747" s="2">
        <f t="shared" si="483"/>
        <v>11.54</v>
      </c>
      <c r="S747" s="2">
        <f t="shared" si="483"/>
        <v>4353.38</v>
      </c>
      <c r="T747" s="2">
        <f t="shared" si="483"/>
        <v>0</v>
      </c>
      <c r="U747" s="2">
        <f>AH747</f>
        <v>22.34618</v>
      </c>
      <c r="V747" s="2">
        <f>AI747</f>
        <v>0</v>
      </c>
      <c r="W747" s="2">
        <f>ROUND(AJ747,2)</f>
        <v>0</v>
      </c>
      <c r="X747" s="2">
        <f>ROUND(AK747,2)</f>
        <v>3047.36</v>
      </c>
      <c r="Y747" s="2">
        <f>ROUND(AL747,2)</f>
        <v>435.34</v>
      </c>
      <c r="Z747" s="2"/>
      <c r="AA747" s="2"/>
      <c r="AB747" s="2">
        <f>ROUND(SUMIF(AA726:AA745,"=31140108",O726:O745),2)</f>
        <v>12661.75</v>
      </c>
      <c r="AC747" s="2">
        <f>ROUND(SUMIF(AA726:AA745,"=31140108",P726:P745),2)</f>
        <v>8271.92</v>
      </c>
      <c r="AD747" s="2">
        <f>ROUND(SUMIF(AA726:AA745,"=31140108",Q726:Q745),2)</f>
        <v>36.450000000000003</v>
      </c>
      <c r="AE747" s="2">
        <f>ROUND(SUMIF(AA726:AA745,"=31140108",R726:R745),2)</f>
        <v>11.54</v>
      </c>
      <c r="AF747" s="2">
        <f>ROUND(SUMIF(AA726:AA745,"=31140108",S726:S745),2)</f>
        <v>4353.38</v>
      </c>
      <c r="AG747" s="2">
        <f>ROUND(SUMIF(AA726:AA745,"=31140108",T726:T745),2)</f>
        <v>0</v>
      </c>
      <c r="AH747" s="2">
        <f>SUMIF(AA726:AA745,"=31140108",U726:U745)</f>
        <v>22.34618</v>
      </c>
      <c r="AI747" s="2">
        <f>SUMIF(AA726:AA745,"=31140108",V726:V745)</f>
        <v>0</v>
      </c>
      <c r="AJ747" s="2">
        <f>ROUND(SUMIF(AA726:AA745,"=31140108",W726:W745),2)</f>
        <v>0</v>
      </c>
      <c r="AK747" s="2">
        <f>ROUND(SUMIF(AA726:AA745,"=31140108",X726:X745),2)</f>
        <v>3047.36</v>
      </c>
      <c r="AL747" s="2">
        <f>ROUND(SUMIF(AA726:AA745,"=31140108",Y726:Y745),2)</f>
        <v>435.34</v>
      </c>
      <c r="AM747" s="2"/>
      <c r="AN747" s="2"/>
      <c r="AO747" s="2">
        <f t="shared" ref="AO747:AZ747" si="484">ROUND(BB747,2)</f>
        <v>0</v>
      </c>
      <c r="AP747" s="2">
        <f t="shared" si="484"/>
        <v>0</v>
      </c>
      <c r="AQ747" s="2">
        <f t="shared" si="484"/>
        <v>0</v>
      </c>
      <c r="AR747" s="2">
        <f t="shared" si="484"/>
        <v>16156.91</v>
      </c>
      <c r="AS747" s="2">
        <f t="shared" si="484"/>
        <v>0</v>
      </c>
      <c r="AT747" s="2">
        <f t="shared" si="484"/>
        <v>0</v>
      </c>
      <c r="AU747" s="2">
        <f t="shared" si="484"/>
        <v>16156.91</v>
      </c>
      <c r="AV747" s="2">
        <f t="shared" si="484"/>
        <v>8271.92</v>
      </c>
      <c r="AW747" s="2">
        <f t="shared" si="484"/>
        <v>8271.92</v>
      </c>
      <c r="AX747" s="2">
        <f t="shared" si="484"/>
        <v>0</v>
      </c>
      <c r="AY747" s="2">
        <f t="shared" si="484"/>
        <v>8271.92</v>
      </c>
      <c r="AZ747" s="2">
        <f t="shared" si="484"/>
        <v>0</v>
      </c>
      <c r="BA747" s="2"/>
      <c r="BB747" s="2">
        <f>ROUND(SUMIF(AA726:AA745,"=31140108",FQ726:FQ745),2)</f>
        <v>0</v>
      </c>
      <c r="BC747" s="2">
        <f>ROUND(SUMIF(AA726:AA745,"=31140108",FR726:FR745),2)</f>
        <v>0</v>
      </c>
      <c r="BD747" s="2">
        <f>ROUND(SUMIF(AA726:AA745,"=31140108",GL726:GL745),2)</f>
        <v>0</v>
      </c>
      <c r="BE747" s="2">
        <f>ROUND(SUMIF(AA726:AA745,"=31140108",GM726:GM745),2)</f>
        <v>16156.91</v>
      </c>
      <c r="BF747" s="2">
        <f>ROUND(SUMIF(AA726:AA745,"=31140108",GN726:GN745),2)</f>
        <v>0</v>
      </c>
      <c r="BG747" s="2">
        <f>ROUND(SUMIF(AA726:AA745,"=31140108",GO726:GO745),2)</f>
        <v>0</v>
      </c>
      <c r="BH747" s="2">
        <f>ROUND(SUMIF(AA726:AA745,"=31140108",GP726:GP745),2)</f>
        <v>16156.91</v>
      </c>
      <c r="BI747" s="2">
        <f>AC747-BB747</f>
        <v>8271.92</v>
      </c>
      <c r="BJ747" s="2">
        <f>AC747-BC747</f>
        <v>8271.92</v>
      </c>
      <c r="BK747" s="2">
        <f>BB747-BD747</f>
        <v>0</v>
      </c>
      <c r="BL747" s="2">
        <f>AC747-BB747-BC747+BD747</f>
        <v>8271.92</v>
      </c>
      <c r="BM747" s="2">
        <f>BC747-BD747</f>
        <v>0</v>
      </c>
      <c r="BN747" s="2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>
        <v>0</v>
      </c>
    </row>
    <row r="749" spans="1:206" x14ac:dyDescent="0.2">
      <c r="A749" s="4">
        <v>50</v>
      </c>
      <c r="B749" s="4">
        <v>0</v>
      </c>
      <c r="C749" s="4">
        <v>0</v>
      </c>
      <c r="D749" s="4">
        <v>1</v>
      </c>
      <c r="E749" s="4">
        <v>201</v>
      </c>
      <c r="F749" s="4">
        <f>ROUND(Source!O747,O749)</f>
        <v>12661.75</v>
      </c>
      <c r="G749" s="4" t="s">
        <v>107</v>
      </c>
      <c r="H749" s="4" t="s">
        <v>108</v>
      </c>
      <c r="I749" s="4"/>
      <c r="J749" s="4"/>
      <c r="K749" s="4">
        <v>201</v>
      </c>
      <c r="L749" s="4">
        <v>1</v>
      </c>
      <c r="M749" s="4">
        <v>3</v>
      </c>
      <c r="N749" s="4" t="s">
        <v>0</v>
      </c>
      <c r="O749" s="4">
        <v>2</v>
      </c>
      <c r="P749" s="4"/>
    </row>
    <row r="750" spans="1:206" x14ac:dyDescent="0.2">
      <c r="A750" s="4">
        <v>50</v>
      </c>
      <c r="B750" s="4">
        <v>0</v>
      </c>
      <c r="C750" s="4">
        <v>0</v>
      </c>
      <c r="D750" s="4">
        <v>1</v>
      </c>
      <c r="E750" s="4">
        <v>202</v>
      </c>
      <c r="F750" s="4">
        <f>ROUND(Source!P747,O750)</f>
        <v>8271.92</v>
      </c>
      <c r="G750" s="4" t="s">
        <v>109</v>
      </c>
      <c r="H750" s="4" t="s">
        <v>110</v>
      </c>
      <c r="I750" s="4"/>
      <c r="J750" s="4"/>
      <c r="K750" s="4">
        <v>202</v>
      </c>
      <c r="L750" s="4">
        <v>2</v>
      </c>
      <c r="M750" s="4">
        <v>3</v>
      </c>
      <c r="N750" s="4" t="s">
        <v>0</v>
      </c>
      <c r="O750" s="4">
        <v>2</v>
      </c>
      <c r="P750" s="4"/>
    </row>
    <row r="751" spans="1:206" x14ac:dyDescent="0.2">
      <c r="A751" s="4">
        <v>50</v>
      </c>
      <c r="B751" s="4">
        <v>0</v>
      </c>
      <c r="C751" s="4">
        <v>0</v>
      </c>
      <c r="D751" s="4">
        <v>1</v>
      </c>
      <c r="E751" s="4">
        <v>222</v>
      </c>
      <c r="F751" s="4">
        <f>ROUND(Source!AO747,O751)</f>
        <v>0</v>
      </c>
      <c r="G751" s="4" t="s">
        <v>111</v>
      </c>
      <c r="H751" s="4" t="s">
        <v>112</v>
      </c>
      <c r="I751" s="4"/>
      <c r="J751" s="4"/>
      <c r="K751" s="4">
        <v>222</v>
      </c>
      <c r="L751" s="4">
        <v>3</v>
      </c>
      <c r="M751" s="4">
        <v>3</v>
      </c>
      <c r="N751" s="4" t="s">
        <v>0</v>
      </c>
      <c r="O751" s="4">
        <v>2</v>
      </c>
      <c r="P751" s="4"/>
    </row>
    <row r="752" spans="1:206" x14ac:dyDescent="0.2">
      <c r="A752" s="4">
        <v>50</v>
      </c>
      <c r="B752" s="4">
        <v>0</v>
      </c>
      <c r="C752" s="4">
        <v>0</v>
      </c>
      <c r="D752" s="4">
        <v>1</v>
      </c>
      <c r="E752" s="4">
        <v>216</v>
      </c>
      <c r="F752" s="4">
        <f>ROUND(Source!AP747,O752)</f>
        <v>0</v>
      </c>
      <c r="G752" s="4" t="s">
        <v>113</v>
      </c>
      <c r="H752" s="4" t="s">
        <v>114</v>
      </c>
      <c r="I752" s="4"/>
      <c r="J752" s="4"/>
      <c r="K752" s="4">
        <v>216</v>
      </c>
      <c r="L752" s="4">
        <v>4</v>
      </c>
      <c r="M752" s="4">
        <v>3</v>
      </c>
      <c r="N752" s="4" t="s">
        <v>0</v>
      </c>
      <c r="O752" s="4">
        <v>2</v>
      </c>
      <c r="P752" s="4"/>
    </row>
    <row r="753" spans="1:118" x14ac:dyDescent="0.2">
      <c r="A753" s="4">
        <v>50</v>
      </c>
      <c r="B753" s="4">
        <v>0</v>
      </c>
      <c r="C753" s="4">
        <v>0</v>
      </c>
      <c r="D753" s="4">
        <v>1</v>
      </c>
      <c r="E753" s="4">
        <v>223</v>
      </c>
      <c r="F753" s="4">
        <f>ROUND(Source!AQ747,O753)</f>
        <v>0</v>
      </c>
      <c r="G753" s="4" t="s">
        <v>115</v>
      </c>
      <c r="H753" s="4" t="s">
        <v>116</v>
      </c>
      <c r="I753" s="4"/>
      <c r="J753" s="4"/>
      <c r="K753" s="4">
        <v>223</v>
      </c>
      <c r="L753" s="4">
        <v>5</v>
      </c>
      <c r="M753" s="4">
        <v>3</v>
      </c>
      <c r="N753" s="4" t="s">
        <v>0</v>
      </c>
      <c r="O753" s="4">
        <v>2</v>
      </c>
      <c r="P753" s="4"/>
    </row>
    <row r="754" spans="1:118" x14ac:dyDescent="0.2">
      <c r="A754" s="4">
        <v>50</v>
      </c>
      <c r="B754" s="4">
        <v>0</v>
      </c>
      <c r="C754" s="4">
        <v>0</v>
      </c>
      <c r="D754" s="4">
        <v>1</v>
      </c>
      <c r="E754" s="4">
        <v>203</v>
      </c>
      <c r="F754" s="4">
        <f>ROUND(Source!Q747,O754)</f>
        <v>36.450000000000003</v>
      </c>
      <c r="G754" s="4" t="s">
        <v>117</v>
      </c>
      <c r="H754" s="4" t="s">
        <v>118</v>
      </c>
      <c r="I754" s="4"/>
      <c r="J754" s="4"/>
      <c r="K754" s="4">
        <v>203</v>
      </c>
      <c r="L754" s="4">
        <v>6</v>
      </c>
      <c r="M754" s="4">
        <v>3</v>
      </c>
      <c r="N754" s="4" t="s">
        <v>0</v>
      </c>
      <c r="O754" s="4">
        <v>2</v>
      </c>
      <c r="P754" s="4"/>
    </row>
    <row r="755" spans="1:118" x14ac:dyDescent="0.2">
      <c r="A755" s="4">
        <v>50</v>
      </c>
      <c r="B755" s="4">
        <v>0</v>
      </c>
      <c r="C755" s="4">
        <v>0</v>
      </c>
      <c r="D755" s="4">
        <v>1</v>
      </c>
      <c r="E755" s="4">
        <v>204</v>
      </c>
      <c r="F755" s="4">
        <f>ROUND(Source!R747,O755)</f>
        <v>11.54</v>
      </c>
      <c r="G755" s="4" t="s">
        <v>119</v>
      </c>
      <c r="H755" s="4" t="s">
        <v>120</v>
      </c>
      <c r="I755" s="4"/>
      <c r="J755" s="4"/>
      <c r="K755" s="4">
        <v>204</v>
      </c>
      <c r="L755" s="4">
        <v>7</v>
      </c>
      <c r="M755" s="4">
        <v>3</v>
      </c>
      <c r="N755" s="4" t="s">
        <v>0</v>
      </c>
      <c r="O755" s="4">
        <v>2</v>
      </c>
      <c r="P755" s="4"/>
    </row>
    <row r="756" spans="1:118" x14ac:dyDescent="0.2">
      <c r="A756" s="4">
        <v>50</v>
      </c>
      <c r="B756" s="4">
        <v>0</v>
      </c>
      <c r="C756" s="4">
        <v>0</v>
      </c>
      <c r="D756" s="4">
        <v>1</v>
      </c>
      <c r="E756" s="4">
        <v>205</v>
      </c>
      <c r="F756" s="4">
        <f>ROUND(Source!S747,O756)</f>
        <v>4353.38</v>
      </c>
      <c r="G756" s="4" t="s">
        <v>121</v>
      </c>
      <c r="H756" s="4" t="s">
        <v>122</v>
      </c>
      <c r="I756" s="4"/>
      <c r="J756" s="4"/>
      <c r="K756" s="4">
        <v>205</v>
      </c>
      <c r="L756" s="4">
        <v>8</v>
      </c>
      <c r="M756" s="4">
        <v>3</v>
      </c>
      <c r="N756" s="4" t="s">
        <v>0</v>
      </c>
      <c r="O756" s="4">
        <v>2</v>
      </c>
      <c r="P756" s="4"/>
    </row>
    <row r="757" spans="1:118" x14ac:dyDescent="0.2">
      <c r="A757" s="4">
        <v>50</v>
      </c>
      <c r="B757" s="4">
        <v>0</v>
      </c>
      <c r="C757" s="4">
        <v>0</v>
      </c>
      <c r="D757" s="4">
        <v>1</v>
      </c>
      <c r="E757" s="4">
        <v>214</v>
      </c>
      <c r="F757" s="4">
        <f>ROUND(Source!AS747,O757)</f>
        <v>0</v>
      </c>
      <c r="G757" s="4" t="s">
        <v>123</v>
      </c>
      <c r="H757" s="4" t="s">
        <v>124</v>
      </c>
      <c r="I757" s="4"/>
      <c r="J757" s="4"/>
      <c r="K757" s="4">
        <v>214</v>
      </c>
      <c r="L757" s="4">
        <v>9</v>
      </c>
      <c r="M757" s="4">
        <v>3</v>
      </c>
      <c r="N757" s="4" t="s">
        <v>0</v>
      </c>
      <c r="O757" s="4">
        <v>2</v>
      </c>
      <c r="P757" s="4"/>
    </row>
    <row r="758" spans="1:118" x14ac:dyDescent="0.2">
      <c r="A758" s="4">
        <v>50</v>
      </c>
      <c r="B758" s="4">
        <v>0</v>
      </c>
      <c r="C758" s="4">
        <v>0</v>
      </c>
      <c r="D758" s="4">
        <v>1</v>
      </c>
      <c r="E758" s="4">
        <v>215</v>
      </c>
      <c r="F758" s="4">
        <f>ROUND(Source!AT747,O758)</f>
        <v>0</v>
      </c>
      <c r="G758" s="4" t="s">
        <v>125</v>
      </c>
      <c r="H758" s="4" t="s">
        <v>126</v>
      </c>
      <c r="I758" s="4"/>
      <c r="J758" s="4"/>
      <c r="K758" s="4">
        <v>215</v>
      </c>
      <c r="L758" s="4">
        <v>10</v>
      </c>
      <c r="M758" s="4">
        <v>3</v>
      </c>
      <c r="N758" s="4" t="s">
        <v>0</v>
      </c>
      <c r="O758" s="4">
        <v>2</v>
      </c>
      <c r="P758" s="4"/>
    </row>
    <row r="759" spans="1:118" x14ac:dyDescent="0.2">
      <c r="A759" s="4">
        <v>50</v>
      </c>
      <c r="B759" s="4">
        <v>0</v>
      </c>
      <c r="C759" s="4">
        <v>0</v>
      </c>
      <c r="D759" s="4">
        <v>1</v>
      </c>
      <c r="E759" s="4">
        <v>217</v>
      </c>
      <c r="F759" s="4">
        <f>ROUND(Source!AU747,O759)</f>
        <v>16156.91</v>
      </c>
      <c r="G759" s="4" t="s">
        <v>127</v>
      </c>
      <c r="H759" s="4" t="s">
        <v>128</v>
      </c>
      <c r="I759" s="4"/>
      <c r="J759" s="4"/>
      <c r="K759" s="4">
        <v>217</v>
      </c>
      <c r="L759" s="4">
        <v>11</v>
      </c>
      <c r="M759" s="4">
        <v>3</v>
      </c>
      <c r="N759" s="4" t="s">
        <v>0</v>
      </c>
      <c r="O759" s="4">
        <v>2</v>
      </c>
      <c r="P759" s="4"/>
    </row>
    <row r="760" spans="1:118" x14ac:dyDescent="0.2">
      <c r="A760" s="4">
        <v>50</v>
      </c>
      <c r="B760" s="4">
        <v>0</v>
      </c>
      <c r="C760" s="4">
        <v>0</v>
      </c>
      <c r="D760" s="4">
        <v>1</v>
      </c>
      <c r="E760" s="4">
        <v>206</v>
      </c>
      <c r="F760" s="4">
        <f>ROUND(Source!T747,O760)</f>
        <v>0</v>
      </c>
      <c r="G760" s="4" t="s">
        <v>129</v>
      </c>
      <c r="H760" s="4" t="s">
        <v>130</v>
      </c>
      <c r="I760" s="4"/>
      <c r="J760" s="4"/>
      <c r="K760" s="4">
        <v>206</v>
      </c>
      <c r="L760" s="4">
        <v>12</v>
      </c>
      <c r="M760" s="4">
        <v>3</v>
      </c>
      <c r="N760" s="4" t="s">
        <v>0</v>
      </c>
      <c r="O760" s="4">
        <v>2</v>
      </c>
      <c r="P760" s="4"/>
    </row>
    <row r="761" spans="1:118" x14ac:dyDescent="0.2">
      <c r="A761" s="4">
        <v>50</v>
      </c>
      <c r="B761" s="4">
        <v>0</v>
      </c>
      <c r="C761" s="4">
        <v>0</v>
      </c>
      <c r="D761" s="4">
        <v>1</v>
      </c>
      <c r="E761" s="4">
        <v>207</v>
      </c>
      <c r="F761" s="4">
        <f>Source!U747</f>
        <v>22.34618</v>
      </c>
      <c r="G761" s="4" t="s">
        <v>131</v>
      </c>
      <c r="H761" s="4" t="s">
        <v>132</v>
      </c>
      <c r="I761" s="4"/>
      <c r="J761" s="4"/>
      <c r="K761" s="4">
        <v>207</v>
      </c>
      <c r="L761" s="4">
        <v>13</v>
      </c>
      <c r="M761" s="4">
        <v>3</v>
      </c>
      <c r="N761" s="4" t="s">
        <v>0</v>
      </c>
      <c r="O761" s="4">
        <v>-1</v>
      </c>
      <c r="P761" s="4"/>
    </row>
    <row r="762" spans="1:118" x14ac:dyDescent="0.2">
      <c r="A762" s="4">
        <v>50</v>
      </c>
      <c r="B762" s="4">
        <v>0</v>
      </c>
      <c r="C762" s="4">
        <v>0</v>
      </c>
      <c r="D762" s="4">
        <v>1</v>
      </c>
      <c r="E762" s="4">
        <v>208</v>
      </c>
      <c r="F762" s="4">
        <f>Source!V747</f>
        <v>0</v>
      </c>
      <c r="G762" s="4" t="s">
        <v>133</v>
      </c>
      <c r="H762" s="4" t="s">
        <v>134</v>
      </c>
      <c r="I762" s="4"/>
      <c r="J762" s="4"/>
      <c r="K762" s="4">
        <v>208</v>
      </c>
      <c r="L762" s="4">
        <v>14</v>
      </c>
      <c r="M762" s="4">
        <v>3</v>
      </c>
      <c r="N762" s="4" t="s">
        <v>0</v>
      </c>
      <c r="O762" s="4">
        <v>-1</v>
      </c>
      <c r="P762" s="4"/>
    </row>
    <row r="763" spans="1:118" x14ac:dyDescent="0.2">
      <c r="A763" s="4">
        <v>50</v>
      </c>
      <c r="B763" s="4">
        <v>0</v>
      </c>
      <c r="C763" s="4">
        <v>0</v>
      </c>
      <c r="D763" s="4">
        <v>1</v>
      </c>
      <c r="E763" s="4">
        <v>209</v>
      </c>
      <c r="F763" s="4">
        <f>ROUND(Source!W747,O763)</f>
        <v>0</v>
      </c>
      <c r="G763" s="4" t="s">
        <v>135</v>
      </c>
      <c r="H763" s="4" t="s">
        <v>136</v>
      </c>
      <c r="I763" s="4"/>
      <c r="J763" s="4"/>
      <c r="K763" s="4">
        <v>209</v>
      </c>
      <c r="L763" s="4">
        <v>15</v>
      </c>
      <c r="M763" s="4">
        <v>3</v>
      </c>
      <c r="N763" s="4" t="s">
        <v>0</v>
      </c>
      <c r="O763" s="4">
        <v>2</v>
      </c>
      <c r="P763" s="4"/>
    </row>
    <row r="764" spans="1:118" x14ac:dyDescent="0.2">
      <c r="A764" s="4">
        <v>50</v>
      </c>
      <c r="B764" s="4">
        <v>0</v>
      </c>
      <c r="C764" s="4">
        <v>0</v>
      </c>
      <c r="D764" s="4">
        <v>1</v>
      </c>
      <c r="E764" s="4">
        <v>210</v>
      </c>
      <c r="F764" s="4">
        <f>ROUND(Source!X747,O764)</f>
        <v>3047.36</v>
      </c>
      <c r="G764" s="4" t="s">
        <v>137</v>
      </c>
      <c r="H764" s="4" t="s">
        <v>138</v>
      </c>
      <c r="I764" s="4"/>
      <c r="J764" s="4"/>
      <c r="K764" s="4">
        <v>210</v>
      </c>
      <c r="L764" s="4">
        <v>16</v>
      </c>
      <c r="M764" s="4">
        <v>3</v>
      </c>
      <c r="N764" s="4" t="s">
        <v>0</v>
      </c>
      <c r="O764" s="4">
        <v>2</v>
      </c>
      <c r="P764" s="4"/>
    </row>
    <row r="765" spans="1:118" x14ac:dyDescent="0.2">
      <c r="A765" s="4">
        <v>50</v>
      </c>
      <c r="B765" s="4">
        <v>0</v>
      </c>
      <c r="C765" s="4">
        <v>0</v>
      </c>
      <c r="D765" s="4">
        <v>1</v>
      </c>
      <c r="E765" s="4">
        <v>211</v>
      </c>
      <c r="F765" s="4">
        <f>ROUND(Source!Y747,O765)</f>
        <v>435.34</v>
      </c>
      <c r="G765" s="4" t="s">
        <v>139</v>
      </c>
      <c r="H765" s="4" t="s">
        <v>140</v>
      </c>
      <c r="I765" s="4"/>
      <c r="J765" s="4"/>
      <c r="K765" s="4">
        <v>211</v>
      </c>
      <c r="L765" s="4">
        <v>17</v>
      </c>
      <c r="M765" s="4">
        <v>3</v>
      </c>
      <c r="N765" s="4" t="s">
        <v>0</v>
      </c>
      <c r="O765" s="4">
        <v>2</v>
      </c>
      <c r="P765" s="4"/>
    </row>
    <row r="766" spans="1:118" x14ac:dyDescent="0.2">
      <c r="A766" s="4">
        <v>50</v>
      </c>
      <c r="B766" s="4">
        <v>0</v>
      </c>
      <c r="C766" s="4">
        <v>0</v>
      </c>
      <c r="D766" s="4">
        <v>1</v>
      </c>
      <c r="E766" s="4">
        <v>224</v>
      </c>
      <c r="F766" s="4">
        <f>ROUND(Source!AR747,O766)</f>
        <v>16156.91</v>
      </c>
      <c r="G766" s="4" t="s">
        <v>141</v>
      </c>
      <c r="H766" s="4" t="s">
        <v>142</v>
      </c>
      <c r="I766" s="4"/>
      <c r="J766" s="4"/>
      <c r="K766" s="4">
        <v>224</v>
      </c>
      <c r="L766" s="4">
        <v>18</v>
      </c>
      <c r="M766" s="4">
        <v>3</v>
      </c>
      <c r="N766" s="4" t="s">
        <v>0</v>
      </c>
      <c r="O766" s="4">
        <v>2</v>
      </c>
      <c r="P766" s="4"/>
    </row>
    <row r="768" spans="1:118" x14ac:dyDescent="0.2">
      <c r="A768" s="2">
        <v>51</v>
      </c>
      <c r="B768" s="2">
        <f>B690</f>
        <v>1</v>
      </c>
      <c r="C768" s="2">
        <f>A690</f>
        <v>4</v>
      </c>
      <c r="D768" s="2">
        <f>ROW(A690)</f>
        <v>690</v>
      </c>
      <c r="E768" s="2"/>
      <c r="F768" s="2" t="str">
        <f>IF(F690&lt;&gt;"",F690,"")</f>
        <v>Новый раздел</v>
      </c>
      <c r="G768" s="2" t="str">
        <f>IF(G690&lt;&gt;"",G690,"")</f>
        <v>Крыльцо № 2</v>
      </c>
      <c r="H768" s="2"/>
      <c r="I768" s="2"/>
      <c r="J768" s="2"/>
      <c r="K768" s="2"/>
      <c r="L768" s="2"/>
      <c r="M768" s="2"/>
      <c r="N768" s="2"/>
      <c r="O768" s="2">
        <f t="shared" ref="O768:T768" si="485">ROUND(O701+O747+AB768,2)</f>
        <v>12863.94</v>
      </c>
      <c r="P768" s="2">
        <f t="shared" si="485"/>
        <v>8271.92</v>
      </c>
      <c r="Q768" s="2">
        <f t="shared" si="485"/>
        <v>40.450000000000003</v>
      </c>
      <c r="R768" s="2">
        <f t="shared" si="485"/>
        <v>11.83</v>
      </c>
      <c r="S768" s="2">
        <f t="shared" si="485"/>
        <v>4551.57</v>
      </c>
      <c r="T768" s="2">
        <f t="shared" si="485"/>
        <v>0</v>
      </c>
      <c r="U768" s="2">
        <f>U701+U747+AH768</f>
        <v>23.515940000000001</v>
      </c>
      <c r="V768" s="2">
        <f>V701+V747+AI768</f>
        <v>0</v>
      </c>
      <c r="W768" s="2">
        <f>ROUND(W701+W747+AJ768,2)</f>
        <v>0</v>
      </c>
      <c r="X768" s="2">
        <f>ROUND(X701+X747+AK768,2)</f>
        <v>3186.09</v>
      </c>
      <c r="Y768" s="2">
        <f>ROUND(Y701+Y747+AL768,2)</f>
        <v>455.16</v>
      </c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>
        <f t="shared" ref="AO768:AZ768" si="486">ROUND(AO701+AO747+BB768,2)</f>
        <v>0</v>
      </c>
      <c r="AP768" s="2">
        <f t="shared" si="486"/>
        <v>0</v>
      </c>
      <c r="AQ768" s="2">
        <f t="shared" si="486"/>
        <v>0</v>
      </c>
      <c r="AR768" s="2">
        <f t="shared" si="486"/>
        <v>16517.96</v>
      </c>
      <c r="AS768" s="2">
        <f t="shared" si="486"/>
        <v>0</v>
      </c>
      <c r="AT768" s="2">
        <f t="shared" si="486"/>
        <v>0</v>
      </c>
      <c r="AU768" s="2">
        <f t="shared" si="486"/>
        <v>16517.96</v>
      </c>
      <c r="AV768" s="2">
        <f t="shared" si="486"/>
        <v>8271.92</v>
      </c>
      <c r="AW768" s="2">
        <f t="shared" si="486"/>
        <v>8271.92</v>
      </c>
      <c r="AX768" s="2">
        <f t="shared" si="486"/>
        <v>0</v>
      </c>
      <c r="AY768" s="2">
        <f t="shared" si="486"/>
        <v>8271.92</v>
      </c>
      <c r="AZ768" s="2">
        <f t="shared" si="486"/>
        <v>0</v>
      </c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>
        <v>0</v>
      </c>
    </row>
    <row r="770" spans="1:16" x14ac:dyDescent="0.2">
      <c r="A770" s="4">
        <v>50</v>
      </c>
      <c r="B770" s="4">
        <v>0</v>
      </c>
      <c r="C770" s="4">
        <v>0</v>
      </c>
      <c r="D770" s="4">
        <v>1</v>
      </c>
      <c r="E770" s="4">
        <v>201</v>
      </c>
      <c r="F770" s="4">
        <f>ROUND(Source!O768,O770)</f>
        <v>12863.94</v>
      </c>
      <c r="G770" s="4" t="s">
        <v>107</v>
      </c>
      <c r="H770" s="4" t="s">
        <v>108</v>
      </c>
      <c r="I770" s="4"/>
      <c r="J770" s="4"/>
      <c r="K770" s="4">
        <v>201</v>
      </c>
      <c r="L770" s="4">
        <v>1</v>
      </c>
      <c r="M770" s="4">
        <v>3</v>
      </c>
      <c r="N770" s="4" t="s">
        <v>0</v>
      </c>
      <c r="O770" s="4">
        <v>2</v>
      </c>
      <c r="P770" s="4"/>
    </row>
    <row r="771" spans="1:16" x14ac:dyDescent="0.2">
      <c r="A771" s="4">
        <v>50</v>
      </c>
      <c r="B771" s="4">
        <v>0</v>
      </c>
      <c r="C771" s="4">
        <v>0</v>
      </c>
      <c r="D771" s="4">
        <v>1</v>
      </c>
      <c r="E771" s="4">
        <v>202</v>
      </c>
      <c r="F771" s="4">
        <f>ROUND(Source!P768,O771)</f>
        <v>8271.92</v>
      </c>
      <c r="G771" s="4" t="s">
        <v>109</v>
      </c>
      <c r="H771" s="4" t="s">
        <v>110</v>
      </c>
      <c r="I771" s="4"/>
      <c r="J771" s="4"/>
      <c r="K771" s="4">
        <v>202</v>
      </c>
      <c r="L771" s="4">
        <v>2</v>
      </c>
      <c r="M771" s="4">
        <v>3</v>
      </c>
      <c r="N771" s="4" t="s">
        <v>0</v>
      </c>
      <c r="O771" s="4">
        <v>2</v>
      </c>
      <c r="P771" s="4"/>
    </row>
    <row r="772" spans="1:16" x14ac:dyDescent="0.2">
      <c r="A772" s="4">
        <v>50</v>
      </c>
      <c r="B772" s="4">
        <v>0</v>
      </c>
      <c r="C772" s="4">
        <v>0</v>
      </c>
      <c r="D772" s="4">
        <v>1</v>
      </c>
      <c r="E772" s="4">
        <v>222</v>
      </c>
      <c r="F772" s="4">
        <f>ROUND(Source!AO768,O772)</f>
        <v>0</v>
      </c>
      <c r="G772" s="4" t="s">
        <v>111</v>
      </c>
      <c r="H772" s="4" t="s">
        <v>112</v>
      </c>
      <c r="I772" s="4"/>
      <c r="J772" s="4"/>
      <c r="K772" s="4">
        <v>222</v>
      </c>
      <c r="L772" s="4">
        <v>3</v>
      </c>
      <c r="M772" s="4">
        <v>3</v>
      </c>
      <c r="N772" s="4" t="s">
        <v>0</v>
      </c>
      <c r="O772" s="4">
        <v>2</v>
      </c>
      <c r="P772" s="4"/>
    </row>
    <row r="773" spans="1:16" x14ac:dyDescent="0.2">
      <c r="A773" s="4">
        <v>50</v>
      </c>
      <c r="B773" s="4">
        <v>0</v>
      </c>
      <c r="C773" s="4">
        <v>0</v>
      </c>
      <c r="D773" s="4">
        <v>1</v>
      </c>
      <c r="E773" s="4">
        <v>216</v>
      </c>
      <c r="F773" s="4">
        <f>ROUND(Source!AP768,O773)</f>
        <v>0</v>
      </c>
      <c r="G773" s="4" t="s">
        <v>113</v>
      </c>
      <c r="H773" s="4" t="s">
        <v>114</v>
      </c>
      <c r="I773" s="4"/>
      <c r="J773" s="4"/>
      <c r="K773" s="4">
        <v>216</v>
      </c>
      <c r="L773" s="4">
        <v>4</v>
      </c>
      <c r="M773" s="4">
        <v>3</v>
      </c>
      <c r="N773" s="4" t="s">
        <v>0</v>
      </c>
      <c r="O773" s="4">
        <v>2</v>
      </c>
      <c r="P773" s="4"/>
    </row>
    <row r="774" spans="1:16" x14ac:dyDescent="0.2">
      <c r="A774" s="4">
        <v>50</v>
      </c>
      <c r="B774" s="4">
        <v>0</v>
      </c>
      <c r="C774" s="4">
        <v>0</v>
      </c>
      <c r="D774" s="4">
        <v>1</v>
      </c>
      <c r="E774" s="4">
        <v>223</v>
      </c>
      <c r="F774" s="4">
        <f>ROUND(Source!AQ768,O774)</f>
        <v>0</v>
      </c>
      <c r="G774" s="4" t="s">
        <v>115</v>
      </c>
      <c r="H774" s="4" t="s">
        <v>116</v>
      </c>
      <c r="I774" s="4"/>
      <c r="J774" s="4"/>
      <c r="K774" s="4">
        <v>223</v>
      </c>
      <c r="L774" s="4">
        <v>5</v>
      </c>
      <c r="M774" s="4">
        <v>3</v>
      </c>
      <c r="N774" s="4" t="s">
        <v>0</v>
      </c>
      <c r="O774" s="4">
        <v>2</v>
      </c>
      <c r="P774" s="4"/>
    </row>
    <row r="775" spans="1:16" x14ac:dyDescent="0.2">
      <c r="A775" s="4">
        <v>50</v>
      </c>
      <c r="B775" s="4">
        <v>0</v>
      </c>
      <c r="C775" s="4">
        <v>0</v>
      </c>
      <c r="D775" s="4">
        <v>1</v>
      </c>
      <c r="E775" s="4">
        <v>203</v>
      </c>
      <c r="F775" s="4">
        <f>ROUND(Source!Q768,O775)</f>
        <v>40.450000000000003</v>
      </c>
      <c r="G775" s="4" t="s">
        <v>117</v>
      </c>
      <c r="H775" s="4" t="s">
        <v>118</v>
      </c>
      <c r="I775" s="4"/>
      <c r="J775" s="4"/>
      <c r="K775" s="4">
        <v>203</v>
      </c>
      <c r="L775" s="4">
        <v>6</v>
      </c>
      <c r="M775" s="4">
        <v>3</v>
      </c>
      <c r="N775" s="4" t="s">
        <v>0</v>
      </c>
      <c r="O775" s="4">
        <v>2</v>
      </c>
      <c r="P775" s="4"/>
    </row>
    <row r="776" spans="1:16" x14ac:dyDescent="0.2">
      <c r="A776" s="4">
        <v>50</v>
      </c>
      <c r="B776" s="4">
        <v>0</v>
      </c>
      <c r="C776" s="4">
        <v>0</v>
      </c>
      <c r="D776" s="4">
        <v>1</v>
      </c>
      <c r="E776" s="4">
        <v>204</v>
      </c>
      <c r="F776" s="4">
        <f>ROUND(Source!R768,O776)</f>
        <v>11.83</v>
      </c>
      <c r="G776" s="4" t="s">
        <v>119</v>
      </c>
      <c r="H776" s="4" t="s">
        <v>120</v>
      </c>
      <c r="I776" s="4"/>
      <c r="J776" s="4"/>
      <c r="K776" s="4">
        <v>204</v>
      </c>
      <c r="L776" s="4">
        <v>7</v>
      </c>
      <c r="M776" s="4">
        <v>3</v>
      </c>
      <c r="N776" s="4" t="s">
        <v>0</v>
      </c>
      <c r="O776" s="4">
        <v>2</v>
      </c>
      <c r="P776" s="4"/>
    </row>
    <row r="777" spans="1:16" x14ac:dyDescent="0.2">
      <c r="A777" s="4">
        <v>50</v>
      </c>
      <c r="B777" s="4">
        <v>0</v>
      </c>
      <c r="C777" s="4">
        <v>0</v>
      </c>
      <c r="D777" s="4">
        <v>1</v>
      </c>
      <c r="E777" s="4">
        <v>205</v>
      </c>
      <c r="F777" s="4">
        <f>ROUND(Source!S768,O777)</f>
        <v>4551.57</v>
      </c>
      <c r="G777" s="4" t="s">
        <v>121</v>
      </c>
      <c r="H777" s="4" t="s">
        <v>122</v>
      </c>
      <c r="I777" s="4"/>
      <c r="J777" s="4"/>
      <c r="K777" s="4">
        <v>205</v>
      </c>
      <c r="L777" s="4">
        <v>8</v>
      </c>
      <c r="M777" s="4">
        <v>3</v>
      </c>
      <c r="N777" s="4" t="s">
        <v>0</v>
      </c>
      <c r="O777" s="4">
        <v>2</v>
      </c>
      <c r="P777" s="4"/>
    </row>
    <row r="778" spans="1:16" x14ac:dyDescent="0.2">
      <c r="A778" s="4">
        <v>50</v>
      </c>
      <c r="B778" s="4">
        <v>0</v>
      </c>
      <c r="C778" s="4">
        <v>0</v>
      </c>
      <c r="D778" s="4">
        <v>1</v>
      </c>
      <c r="E778" s="4">
        <v>214</v>
      </c>
      <c r="F778" s="4">
        <f>ROUND(Source!AS768,O778)</f>
        <v>0</v>
      </c>
      <c r="G778" s="4" t="s">
        <v>123</v>
      </c>
      <c r="H778" s="4" t="s">
        <v>124</v>
      </c>
      <c r="I778" s="4"/>
      <c r="J778" s="4"/>
      <c r="K778" s="4">
        <v>214</v>
      </c>
      <c r="L778" s="4">
        <v>9</v>
      </c>
      <c r="M778" s="4">
        <v>3</v>
      </c>
      <c r="N778" s="4" t="s">
        <v>0</v>
      </c>
      <c r="O778" s="4">
        <v>2</v>
      </c>
      <c r="P778" s="4"/>
    </row>
    <row r="779" spans="1:16" x14ac:dyDescent="0.2">
      <c r="A779" s="4">
        <v>50</v>
      </c>
      <c r="B779" s="4">
        <v>0</v>
      </c>
      <c r="C779" s="4">
        <v>0</v>
      </c>
      <c r="D779" s="4">
        <v>1</v>
      </c>
      <c r="E779" s="4">
        <v>215</v>
      </c>
      <c r="F779" s="4">
        <f>ROUND(Source!AT768,O779)</f>
        <v>0</v>
      </c>
      <c r="G779" s="4" t="s">
        <v>125</v>
      </c>
      <c r="H779" s="4" t="s">
        <v>126</v>
      </c>
      <c r="I779" s="4"/>
      <c r="J779" s="4"/>
      <c r="K779" s="4">
        <v>215</v>
      </c>
      <c r="L779" s="4">
        <v>10</v>
      </c>
      <c r="M779" s="4">
        <v>3</v>
      </c>
      <c r="N779" s="4" t="s">
        <v>0</v>
      </c>
      <c r="O779" s="4">
        <v>2</v>
      </c>
      <c r="P779" s="4"/>
    </row>
    <row r="780" spans="1:16" x14ac:dyDescent="0.2">
      <c r="A780" s="4">
        <v>50</v>
      </c>
      <c r="B780" s="4">
        <v>0</v>
      </c>
      <c r="C780" s="4">
        <v>0</v>
      </c>
      <c r="D780" s="4">
        <v>1</v>
      </c>
      <c r="E780" s="4">
        <v>217</v>
      </c>
      <c r="F780" s="4">
        <f>ROUND(Source!AU768,O780)</f>
        <v>16517.96</v>
      </c>
      <c r="G780" s="4" t="s">
        <v>127</v>
      </c>
      <c r="H780" s="4" t="s">
        <v>128</v>
      </c>
      <c r="I780" s="4"/>
      <c r="J780" s="4"/>
      <c r="K780" s="4">
        <v>217</v>
      </c>
      <c r="L780" s="4">
        <v>11</v>
      </c>
      <c r="M780" s="4">
        <v>3</v>
      </c>
      <c r="N780" s="4" t="s">
        <v>0</v>
      </c>
      <c r="O780" s="4">
        <v>2</v>
      </c>
      <c r="P780" s="4"/>
    </row>
    <row r="781" spans="1:16" x14ac:dyDescent="0.2">
      <c r="A781" s="4">
        <v>50</v>
      </c>
      <c r="B781" s="4">
        <v>0</v>
      </c>
      <c r="C781" s="4">
        <v>0</v>
      </c>
      <c r="D781" s="4">
        <v>1</v>
      </c>
      <c r="E781" s="4">
        <v>206</v>
      </c>
      <c r="F781" s="4">
        <f>ROUND(Source!T768,O781)</f>
        <v>0</v>
      </c>
      <c r="G781" s="4" t="s">
        <v>129</v>
      </c>
      <c r="H781" s="4" t="s">
        <v>130</v>
      </c>
      <c r="I781" s="4"/>
      <c r="J781" s="4"/>
      <c r="K781" s="4">
        <v>206</v>
      </c>
      <c r="L781" s="4">
        <v>12</v>
      </c>
      <c r="M781" s="4">
        <v>3</v>
      </c>
      <c r="N781" s="4" t="s">
        <v>0</v>
      </c>
      <c r="O781" s="4">
        <v>2</v>
      </c>
      <c r="P781" s="4"/>
    </row>
    <row r="782" spans="1:16" x14ac:dyDescent="0.2">
      <c r="A782" s="4">
        <v>50</v>
      </c>
      <c r="B782" s="4">
        <v>0</v>
      </c>
      <c r="C782" s="4">
        <v>0</v>
      </c>
      <c r="D782" s="4">
        <v>1</v>
      </c>
      <c r="E782" s="4">
        <v>207</v>
      </c>
      <c r="F782" s="4">
        <f>Source!U768</f>
        <v>23.515940000000001</v>
      </c>
      <c r="G782" s="4" t="s">
        <v>131</v>
      </c>
      <c r="H782" s="4" t="s">
        <v>132</v>
      </c>
      <c r="I782" s="4"/>
      <c r="J782" s="4"/>
      <c r="K782" s="4">
        <v>207</v>
      </c>
      <c r="L782" s="4">
        <v>13</v>
      </c>
      <c r="M782" s="4">
        <v>3</v>
      </c>
      <c r="N782" s="4" t="s">
        <v>0</v>
      </c>
      <c r="O782" s="4">
        <v>-1</v>
      </c>
      <c r="P782" s="4"/>
    </row>
    <row r="783" spans="1:16" x14ac:dyDescent="0.2">
      <c r="A783" s="4">
        <v>50</v>
      </c>
      <c r="B783" s="4">
        <v>0</v>
      </c>
      <c r="C783" s="4">
        <v>0</v>
      </c>
      <c r="D783" s="4">
        <v>1</v>
      </c>
      <c r="E783" s="4">
        <v>208</v>
      </c>
      <c r="F783" s="4">
        <f>Source!V768</f>
        <v>0</v>
      </c>
      <c r="G783" s="4" t="s">
        <v>133</v>
      </c>
      <c r="H783" s="4" t="s">
        <v>134</v>
      </c>
      <c r="I783" s="4"/>
      <c r="J783" s="4"/>
      <c r="K783" s="4">
        <v>208</v>
      </c>
      <c r="L783" s="4">
        <v>14</v>
      </c>
      <c r="M783" s="4">
        <v>3</v>
      </c>
      <c r="N783" s="4" t="s">
        <v>0</v>
      </c>
      <c r="O783" s="4">
        <v>-1</v>
      </c>
      <c r="P783" s="4"/>
    </row>
    <row r="784" spans="1:16" x14ac:dyDescent="0.2">
      <c r="A784" s="4">
        <v>50</v>
      </c>
      <c r="B784" s="4">
        <v>0</v>
      </c>
      <c r="C784" s="4">
        <v>0</v>
      </c>
      <c r="D784" s="4">
        <v>1</v>
      </c>
      <c r="E784" s="4">
        <v>209</v>
      </c>
      <c r="F784" s="4">
        <f>ROUND(Source!W768,O784)</f>
        <v>0</v>
      </c>
      <c r="G784" s="4" t="s">
        <v>135</v>
      </c>
      <c r="H784" s="4" t="s">
        <v>136</v>
      </c>
      <c r="I784" s="4"/>
      <c r="J784" s="4"/>
      <c r="K784" s="4">
        <v>209</v>
      </c>
      <c r="L784" s="4">
        <v>15</v>
      </c>
      <c r="M784" s="4">
        <v>3</v>
      </c>
      <c r="N784" s="4" t="s">
        <v>0</v>
      </c>
      <c r="O784" s="4">
        <v>2</v>
      </c>
      <c r="P784" s="4"/>
    </row>
    <row r="785" spans="1:206" x14ac:dyDescent="0.2">
      <c r="A785" s="4">
        <v>50</v>
      </c>
      <c r="B785" s="4">
        <v>0</v>
      </c>
      <c r="C785" s="4">
        <v>0</v>
      </c>
      <c r="D785" s="4">
        <v>1</v>
      </c>
      <c r="E785" s="4">
        <v>210</v>
      </c>
      <c r="F785" s="4">
        <f>ROUND(Source!X768,O785)</f>
        <v>3186.09</v>
      </c>
      <c r="G785" s="4" t="s">
        <v>137</v>
      </c>
      <c r="H785" s="4" t="s">
        <v>138</v>
      </c>
      <c r="I785" s="4"/>
      <c r="J785" s="4"/>
      <c r="K785" s="4">
        <v>210</v>
      </c>
      <c r="L785" s="4">
        <v>16</v>
      </c>
      <c r="M785" s="4">
        <v>3</v>
      </c>
      <c r="N785" s="4" t="s">
        <v>0</v>
      </c>
      <c r="O785" s="4">
        <v>2</v>
      </c>
      <c r="P785" s="4"/>
    </row>
    <row r="786" spans="1:206" x14ac:dyDescent="0.2">
      <c r="A786" s="4">
        <v>50</v>
      </c>
      <c r="B786" s="4">
        <v>0</v>
      </c>
      <c r="C786" s="4">
        <v>0</v>
      </c>
      <c r="D786" s="4">
        <v>1</v>
      </c>
      <c r="E786" s="4">
        <v>211</v>
      </c>
      <c r="F786" s="4">
        <f>ROUND(Source!Y768,O786)</f>
        <v>455.16</v>
      </c>
      <c r="G786" s="4" t="s">
        <v>139</v>
      </c>
      <c r="H786" s="4" t="s">
        <v>140</v>
      </c>
      <c r="I786" s="4"/>
      <c r="J786" s="4"/>
      <c r="K786" s="4">
        <v>211</v>
      </c>
      <c r="L786" s="4">
        <v>17</v>
      </c>
      <c r="M786" s="4">
        <v>3</v>
      </c>
      <c r="N786" s="4" t="s">
        <v>0</v>
      </c>
      <c r="O786" s="4">
        <v>2</v>
      </c>
      <c r="P786" s="4"/>
    </row>
    <row r="787" spans="1:206" x14ac:dyDescent="0.2">
      <c r="A787" s="4">
        <v>50</v>
      </c>
      <c r="B787" s="4">
        <v>0</v>
      </c>
      <c r="C787" s="4">
        <v>0</v>
      </c>
      <c r="D787" s="4">
        <v>1</v>
      </c>
      <c r="E787" s="4">
        <v>224</v>
      </c>
      <c r="F787" s="4">
        <f>ROUND(Source!AR768,O787)</f>
        <v>16517.96</v>
      </c>
      <c r="G787" s="4" t="s">
        <v>141</v>
      </c>
      <c r="H787" s="4" t="s">
        <v>142</v>
      </c>
      <c r="I787" s="4"/>
      <c r="J787" s="4"/>
      <c r="K787" s="4">
        <v>224</v>
      </c>
      <c r="L787" s="4">
        <v>18</v>
      </c>
      <c r="M787" s="4">
        <v>3</v>
      </c>
      <c r="N787" s="4" t="s">
        <v>0</v>
      </c>
      <c r="O787" s="4">
        <v>2</v>
      </c>
      <c r="P787" s="4"/>
    </row>
    <row r="789" spans="1:206" x14ac:dyDescent="0.2">
      <c r="A789" s="1">
        <v>4</v>
      </c>
      <c r="B789" s="1">
        <v>1</v>
      </c>
      <c r="C789" s="1"/>
      <c r="D789" s="1">
        <f>ROW(A864)</f>
        <v>864</v>
      </c>
      <c r="E789" s="1"/>
      <c r="F789" s="1" t="s">
        <v>9</v>
      </c>
      <c r="G789" s="1" t="s">
        <v>342</v>
      </c>
      <c r="H789" s="1" t="s">
        <v>0</v>
      </c>
      <c r="I789" s="1">
        <v>0</v>
      </c>
      <c r="J789" s="1"/>
      <c r="K789" s="1">
        <v>-1</v>
      </c>
      <c r="L789" s="1"/>
      <c r="M789" s="1"/>
      <c r="N789" s="1"/>
      <c r="O789" s="1"/>
      <c r="P789" s="1"/>
      <c r="Q789" s="1"/>
      <c r="R789" s="1"/>
      <c r="S789" s="1"/>
      <c r="T789" s="1"/>
      <c r="U789" s="1" t="s">
        <v>0</v>
      </c>
      <c r="V789" s="1">
        <v>0</v>
      </c>
      <c r="W789" s="1"/>
      <c r="X789" s="1"/>
      <c r="Y789" s="1"/>
      <c r="Z789" s="1"/>
      <c r="AA789" s="1"/>
      <c r="AB789" s="1" t="s">
        <v>0</v>
      </c>
      <c r="AC789" s="1" t="s">
        <v>0</v>
      </c>
      <c r="AD789" s="1" t="s">
        <v>0</v>
      </c>
      <c r="AE789" s="1" t="s">
        <v>0</v>
      </c>
      <c r="AF789" s="1" t="s">
        <v>0</v>
      </c>
      <c r="AG789" s="1" t="s">
        <v>0</v>
      </c>
      <c r="AH789" s="1"/>
      <c r="AI789" s="1"/>
      <c r="AJ789" s="1"/>
      <c r="AK789" s="1"/>
      <c r="AL789" s="1"/>
      <c r="AM789" s="1"/>
      <c r="AN789" s="1"/>
      <c r="AO789" s="1"/>
      <c r="AP789" s="1" t="s">
        <v>0</v>
      </c>
      <c r="AQ789" s="1" t="s">
        <v>0</v>
      </c>
      <c r="AR789" s="1" t="s">
        <v>0</v>
      </c>
      <c r="AS789" s="1"/>
      <c r="AT789" s="1"/>
      <c r="AU789" s="1"/>
      <c r="AV789" s="1"/>
      <c r="AW789" s="1"/>
      <c r="AX789" s="1"/>
      <c r="AY789" s="1"/>
      <c r="AZ789" s="1" t="s">
        <v>0</v>
      </c>
      <c r="BA789" s="1"/>
      <c r="BB789" s="1" t="s">
        <v>0</v>
      </c>
      <c r="BC789" s="1" t="s">
        <v>0</v>
      </c>
      <c r="BD789" s="1" t="s">
        <v>0</v>
      </c>
      <c r="BE789" s="1" t="s">
        <v>0</v>
      </c>
      <c r="BF789" s="1" t="s">
        <v>0</v>
      </c>
      <c r="BG789" s="1" t="s">
        <v>0</v>
      </c>
      <c r="BH789" s="1" t="s">
        <v>0</v>
      </c>
      <c r="BI789" s="1" t="s">
        <v>0</v>
      </c>
      <c r="BJ789" s="1" t="s">
        <v>0</v>
      </c>
      <c r="BK789" s="1" t="s">
        <v>0</v>
      </c>
      <c r="BL789" s="1" t="s">
        <v>0</v>
      </c>
      <c r="BM789" s="1" t="s">
        <v>0</v>
      </c>
      <c r="BN789" s="1" t="s">
        <v>0</v>
      </c>
      <c r="BO789" s="1" t="s">
        <v>0</v>
      </c>
      <c r="BP789" s="1" t="s">
        <v>0</v>
      </c>
      <c r="BQ789" s="1"/>
      <c r="BR789" s="1"/>
      <c r="BS789" s="1"/>
      <c r="BT789" s="1"/>
      <c r="BU789" s="1"/>
      <c r="BV789" s="1"/>
      <c r="BW789" s="1"/>
      <c r="BX789" s="1">
        <v>0</v>
      </c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>
        <v>0</v>
      </c>
    </row>
    <row r="791" spans="1:206" x14ac:dyDescent="0.2">
      <c r="A791" s="2">
        <v>52</v>
      </c>
      <c r="B791" s="2">
        <f t="shared" ref="B791:G791" si="487">B864</f>
        <v>1</v>
      </c>
      <c r="C791" s="2">
        <f t="shared" si="487"/>
        <v>4</v>
      </c>
      <c r="D791" s="2">
        <f t="shared" si="487"/>
        <v>789</v>
      </c>
      <c r="E791" s="2">
        <f t="shared" si="487"/>
        <v>0</v>
      </c>
      <c r="F791" s="2" t="str">
        <f t="shared" si="487"/>
        <v>Новый раздел</v>
      </c>
      <c r="G791" s="2" t="str">
        <f t="shared" si="487"/>
        <v>Крыльцо № 3</v>
      </c>
      <c r="H791" s="2"/>
      <c r="I791" s="2"/>
      <c r="J791" s="2"/>
      <c r="K791" s="2"/>
      <c r="L791" s="2"/>
      <c r="M791" s="2"/>
      <c r="N791" s="2"/>
      <c r="O791" s="2">
        <f t="shared" ref="O791:AT791" si="488">O864</f>
        <v>42248.89</v>
      </c>
      <c r="P791" s="2">
        <f t="shared" si="488"/>
        <v>29975.51</v>
      </c>
      <c r="Q791" s="2">
        <f t="shared" si="488"/>
        <v>205.65</v>
      </c>
      <c r="R791" s="2">
        <f t="shared" si="488"/>
        <v>108.55</v>
      </c>
      <c r="S791" s="2">
        <f t="shared" si="488"/>
        <v>12067.73</v>
      </c>
      <c r="T791" s="2">
        <f t="shared" si="488"/>
        <v>0</v>
      </c>
      <c r="U791" s="2">
        <f t="shared" si="488"/>
        <v>58.981880000000011</v>
      </c>
      <c r="V791" s="2">
        <f t="shared" si="488"/>
        <v>0</v>
      </c>
      <c r="W791" s="2">
        <f t="shared" si="488"/>
        <v>0</v>
      </c>
      <c r="X791" s="2">
        <f t="shared" si="488"/>
        <v>8447.41</v>
      </c>
      <c r="Y791" s="2">
        <f t="shared" si="488"/>
        <v>1206.79</v>
      </c>
      <c r="Z791" s="2">
        <f t="shared" si="488"/>
        <v>0</v>
      </c>
      <c r="AA791" s="2">
        <f t="shared" si="488"/>
        <v>0</v>
      </c>
      <c r="AB791" s="2">
        <f t="shared" si="488"/>
        <v>0</v>
      </c>
      <c r="AC791" s="2">
        <f t="shared" si="488"/>
        <v>0</v>
      </c>
      <c r="AD791" s="2">
        <f t="shared" si="488"/>
        <v>0</v>
      </c>
      <c r="AE791" s="2">
        <f t="shared" si="488"/>
        <v>0</v>
      </c>
      <c r="AF791" s="2">
        <f t="shared" si="488"/>
        <v>0</v>
      </c>
      <c r="AG791" s="2">
        <f t="shared" si="488"/>
        <v>0</v>
      </c>
      <c r="AH791" s="2">
        <f t="shared" si="488"/>
        <v>0</v>
      </c>
      <c r="AI791" s="2">
        <f t="shared" si="488"/>
        <v>0</v>
      </c>
      <c r="AJ791" s="2">
        <f t="shared" si="488"/>
        <v>0</v>
      </c>
      <c r="AK791" s="2">
        <f t="shared" si="488"/>
        <v>0</v>
      </c>
      <c r="AL791" s="2">
        <f t="shared" si="488"/>
        <v>0</v>
      </c>
      <c r="AM791" s="2">
        <f t="shared" si="488"/>
        <v>0</v>
      </c>
      <c r="AN791" s="2">
        <f t="shared" si="488"/>
        <v>0</v>
      </c>
      <c r="AO791" s="2">
        <f t="shared" si="488"/>
        <v>0</v>
      </c>
      <c r="AP791" s="2">
        <f t="shared" si="488"/>
        <v>0</v>
      </c>
      <c r="AQ791" s="2">
        <f t="shared" si="488"/>
        <v>0</v>
      </c>
      <c r="AR791" s="2">
        <f t="shared" si="488"/>
        <v>52020.33</v>
      </c>
      <c r="AS791" s="2">
        <f t="shared" si="488"/>
        <v>0</v>
      </c>
      <c r="AT791" s="2">
        <f t="shared" si="488"/>
        <v>0</v>
      </c>
      <c r="AU791" s="2">
        <f t="shared" ref="AU791:BZ791" si="489">AU864</f>
        <v>52020.33</v>
      </c>
      <c r="AV791" s="2">
        <f t="shared" si="489"/>
        <v>29975.51</v>
      </c>
      <c r="AW791" s="2">
        <f t="shared" si="489"/>
        <v>29975.51</v>
      </c>
      <c r="AX791" s="2">
        <f t="shared" si="489"/>
        <v>0</v>
      </c>
      <c r="AY791" s="2">
        <f t="shared" si="489"/>
        <v>29975.51</v>
      </c>
      <c r="AZ791" s="2">
        <f t="shared" si="489"/>
        <v>0</v>
      </c>
      <c r="BA791" s="2">
        <f t="shared" si="489"/>
        <v>0</v>
      </c>
      <c r="BB791" s="2">
        <f t="shared" si="489"/>
        <v>0</v>
      </c>
      <c r="BC791" s="2">
        <f t="shared" si="489"/>
        <v>0</v>
      </c>
      <c r="BD791" s="2">
        <f t="shared" si="489"/>
        <v>0</v>
      </c>
      <c r="BE791" s="2">
        <f t="shared" si="489"/>
        <v>0</v>
      </c>
      <c r="BF791" s="2">
        <f t="shared" si="489"/>
        <v>0</v>
      </c>
      <c r="BG791" s="2">
        <f t="shared" si="489"/>
        <v>0</v>
      </c>
      <c r="BH791" s="2">
        <f t="shared" si="489"/>
        <v>0</v>
      </c>
      <c r="BI791" s="2">
        <f t="shared" si="489"/>
        <v>0</v>
      </c>
      <c r="BJ791" s="2">
        <f t="shared" si="489"/>
        <v>0</v>
      </c>
      <c r="BK791" s="2">
        <f t="shared" si="489"/>
        <v>0</v>
      </c>
      <c r="BL791" s="2">
        <f t="shared" si="489"/>
        <v>0</v>
      </c>
      <c r="BM791" s="2">
        <f t="shared" si="489"/>
        <v>0</v>
      </c>
      <c r="BN791" s="2">
        <f t="shared" si="489"/>
        <v>0</v>
      </c>
      <c r="BO791" s="3">
        <f t="shared" si="489"/>
        <v>0</v>
      </c>
      <c r="BP791" s="3">
        <f t="shared" si="489"/>
        <v>0</v>
      </c>
      <c r="BQ791" s="3">
        <f t="shared" si="489"/>
        <v>0</v>
      </c>
      <c r="BR791" s="3">
        <f t="shared" si="489"/>
        <v>0</v>
      </c>
      <c r="BS791" s="3">
        <f t="shared" si="489"/>
        <v>0</v>
      </c>
      <c r="BT791" s="3">
        <f t="shared" si="489"/>
        <v>0</v>
      </c>
      <c r="BU791" s="3">
        <f t="shared" si="489"/>
        <v>0</v>
      </c>
      <c r="BV791" s="3">
        <f t="shared" si="489"/>
        <v>0</v>
      </c>
      <c r="BW791" s="3">
        <f t="shared" si="489"/>
        <v>0</v>
      </c>
      <c r="BX791" s="3">
        <f t="shared" si="489"/>
        <v>0</v>
      </c>
      <c r="BY791" s="3">
        <f t="shared" si="489"/>
        <v>0</v>
      </c>
      <c r="BZ791" s="3">
        <f t="shared" si="489"/>
        <v>0</v>
      </c>
      <c r="CA791" s="3">
        <f t="shared" ref="CA791:DF791" si="490">CA864</f>
        <v>0</v>
      </c>
      <c r="CB791" s="3">
        <f t="shared" si="490"/>
        <v>0</v>
      </c>
      <c r="CC791" s="3">
        <f t="shared" si="490"/>
        <v>0</v>
      </c>
      <c r="CD791" s="3">
        <f t="shared" si="490"/>
        <v>0</v>
      </c>
      <c r="CE791" s="3">
        <f t="shared" si="490"/>
        <v>0</v>
      </c>
      <c r="CF791" s="3">
        <f t="shared" si="490"/>
        <v>0</v>
      </c>
      <c r="CG791" s="3">
        <f t="shared" si="490"/>
        <v>0</v>
      </c>
      <c r="CH791" s="3">
        <f t="shared" si="490"/>
        <v>0</v>
      </c>
      <c r="CI791" s="3">
        <f t="shared" si="490"/>
        <v>0</v>
      </c>
      <c r="CJ791" s="3">
        <f t="shared" si="490"/>
        <v>0</v>
      </c>
      <c r="CK791" s="3">
        <f t="shared" si="490"/>
        <v>0</v>
      </c>
      <c r="CL791" s="3">
        <f t="shared" si="490"/>
        <v>0</v>
      </c>
      <c r="CM791" s="3">
        <f t="shared" si="490"/>
        <v>0</v>
      </c>
      <c r="CN791" s="3">
        <f t="shared" si="490"/>
        <v>0</v>
      </c>
      <c r="CO791" s="3">
        <f t="shared" si="490"/>
        <v>0</v>
      </c>
      <c r="CP791" s="3">
        <f t="shared" si="490"/>
        <v>0</v>
      </c>
      <c r="CQ791" s="3">
        <f t="shared" si="490"/>
        <v>0</v>
      </c>
      <c r="CR791" s="3">
        <f t="shared" si="490"/>
        <v>0</v>
      </c>
      <c r="CS791" s="3">
        <f t="shared" si="490"/>
        <v>0</v>
      </c>
      <c r="CT791" s="3">
        <f t="shared" si="490"/>
        <v>0</v>
      </c>
      <c r="CU791" s="3">
        <f t="shared" si="490"/>
        <v>0</v>
      </c>
      <c r="CV791" s="3">
        <f t="shared" si="490"/>
        <v>0</v>
      </c>
      <c r="CW791" s="3">
        <f t="shared" si="490"/>
        <v>0</v>
      </c>
      <c r="CX791" s="3">
        <f t="shared" si="490"/>
        <v>0</v>
      </c>
      <c r="CY791" s="3">
        <f t="shared" si="490"/>
        <v>0</v>
      </c>
      <c r="CZ791" s="3">
        <f t="shared" si="490"/>
        <v>0</v>
      </c>
      <c r="DA791" s="3">
        <f t="shared" si="490"/>
        <v>0</v>
      </c>
      <c r="DB791" s="3">
        <f t="shared" si="490"/>
        <v>0</v>
      </c>
      <c r="DC791" s="3">
        <f t="shared" si="490"/>
        <v>0</v>
      </c>
      <c r="DD791" s="3">
        <f t="shared" si="490"/>
        <v>0</v>
      </c>
      <c r="DE791" s="3">
        <f t="shared" si="490"/>
        <v>0</v>
      </c>
      <c r="DF791" s="3">
        <f t="shared" si="490"/>
        <v>0</v>
      </c>
      <c r="DG791" s="3">
        <f t="shared" ref="DG791:DN791" si="491">DG864</f>
        <v>0</v>
      </c>
      <c r="DH791" s="3">
        <f t="shared" si="491"/>
        <v>0</v>
      </c>
      <c r="DI791" s="3">
        <f t="shared" si="491"/>
        <v>0</v>
      </c>
      <c r="DJ791" s="3">
        <f t="shared" si="491"/>
        <v>0</v>
      </c>
      <c r="DK791" s="3">
        <f t="shared" si="491"/>
        <v>0</v>
      </c>
      <c r="DL791" s="3">
        <f t="shared" si="491"/>
        <v>0</v>
      </c>
      <c r="DM791" s="3">
        <f t="shared" si="491"/>
        <v>0</v>
      </c>
      <c r="DN791" s="3">
        <f t="shared" si="491"/>
        <v>0</v>
      </c>
    </row>
    <row r="793" spans="1:206" x14ac:dyDescent="0.2">
      <c r="A793" s="1">
        <v>5</v>
      </c>
      <c r="B793" s="1">
        <v>1</v>
      </c>
      <c r="C793" s="1"/>
      <c r="D793" s="1">
        <f>ROW(A799)</f>
        <v>799</v>
      </c>
      <c r="E793" s="1"/>
      <c r="F793" s="1" t="s">
        <v>11</v>
      </c>
      <c r="G793" s="1" t="s">
        <v>153</v>
      </c>
      <c r="H793" s="1" t="s">
        <v>0</v>
      </c>
      <c r="I793" s="1">
        <v>0</v>
      </c>
      <c r="J793" s="1"/>
      <c r="K793" s="1">
        <v>0</v>
      </c>
      <c r="L793" s="1"/>
      <c r="M793" s="1"/>
      <c r="N793" s="1"/>
      <c r="O793" s="1"/>
      <c r="P793" s="1"/>
      <c r="Q793" s="1"/>
      <c r="R793" s="1"/>
      <c r="S793" s="1"/>
      <c r="T793" s="1"/>
      <c r="U793" s="1" t="s">
        <v>0</v>
      </c>
      <c r="V793" s="1">
        <v>0</v>
      </c>
      <c r="W793" s="1"/>
      <c r="X793" s="1"/>
      <c r="Y793" s="1"/>
      <c r="Z793" s="1"/>
      <c r="AA793" s="1"/>
      <c r="AB793" s="1" t="s">
        <v>0</v>
      </c>
      <c r="AC793" s="1" t="s">
        <v>0</v>
      </c>
      <c r="AD793" s="1" t="s">
        <v>0</v>
      </c>
      <c r="AE793" s="1" t="s">
        <v>0</v>
      </c>
      <c r="AF793" s="1" t="s">
        <v>0</v>
      </c>
      <c r="AG793" s="1" t="s">
        <v>0</v>
      </c>
      <c r="AH793" s="1"/>
      <c r="AI793" s="1"/>
      <c r="AJ793" s="1"/>
      <c r="AK793" s="1"/>
      <c r="AL793" s="1"/>
      <c r="AM793" s="1"/>
      <c r="AN793" s="1"/>
      <c r="AO793" s="1"/>
      <c r="AP793" s="1" t="s">
        <v>0</v>
      </c>
      <c r="AQ793" s="1" t="s">
        <v>0</v>
      </c>
      <c r="AR793" s="1" t="s">
        <v>0</v>
      </c>
      <c r="AS793" s="1"/>
      <c r="AT793" s="1"/>
      <c r="AU793" s="1"/>
      <c r="AV793" s="1"/>
      <c r="AW793" s="1"/>
      <c r="AX793" s="1"/>
      <c r="AY793" s="1"/>
      <c r="AZ793" s="1" t="s">
        <v>0</v>
      </c>
      <c r="BA793" s="1"/>
      <c r="BB793" s="1" t="s">
        <v>0</v>
      </c>
      <c r="BC793" s="1" t="s">
        <v>0</v>
      </c>
      <c r="BD793" s="1" t="s">
        <v>0</v>
      </c>
      <c r="BE793" s="1" t="s">
        <v>0</v>
      </c>
      <c r="BF793" s="1" t="s">
        <v>0</v>
      </c>
      <c r="BG793" s="1" t="s">
        <v>0</v>
      </c>
      <c r="BH793" s="1" t="s">
        <v>0</v>
      </c>
      <c r="BI793" s="1" t="s">
        <v>0</v>
      </c>
      <c r="BJ793" s="1" t="s">
        <v>0</v>
      </c>
      <c r="BK793" s="1" t="s">
        <v>0</v>
      </c>
      <c r="BL793" s="1" t="s">
        <v>0</v>
      </c>
      <c r="BM793" s="1" t="s">
        <v>0</v>
      </c>
      <c r="BN793" s="1" t="s">
        <v>0</v>
      </c>
      <c r="BO793" s="1" t="s">
        <v>0</v>
      </c>
      <c r="BP793" s="1" t="s">
        <v>0</v>
      </c>
      <c r="BQ793" s="1"/>
      <c r="BR793" s="1"/>
      <c r="BS793" s="1"/>
      <c r="BT793" s="1"/>
      <c r="BU793" s="1"/>
      <c r="BV793" s="1"/>
      <c r="BW793" s="1"/>
      <c r="BX793" s="1">
        <v>0</v>
      </c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>
        <v>0</v>
      </c>
    </row>
    <row r="795" spans="1:206" x14ac:dyDescent="0.2">
      <c r="A795" s="2">
        <v>52</v>
      </c>
      <c r="B795" s="2">
        <f t="shared" ref="B795:G795" si="492">B799</f>
        <v>1</v>
      </c>
      <c r="C795" s="2">
        <f t="shared" si="492"/>
        <v>5</v>
      </c>
      <c r="D795" s="2">
        <f t="shared" si="492"/>
        <v>793</v>
      </c>
      <c r="E795" s="2">
        <f t="shared" si="492"/>
        <v>0</v>
      </c>
      <c r="F795" s="2" t="str">
        <f t="shared" si="492"/>
        <v>Новый подраздел</v>
      </c>
      <c r="G795" s="2" t="str">
        <f t="shared" si="492"/>
        <v>Демонтажные работы</v>
      </c>
      <c r="H795" s="2"/>
      <c r="I795" s="2"/>
      <c r="J795" s="2"/>
      <c r="K795" s="2"/>
      <c r="L795" s="2"/>
      <c r="M795" s="2"/>
      <c r="N795" s="2"/>
      <c r="O795" s="2">
        <f t="shared" ref="O795:AT795" si="493">O799</f>
        <v>190.91</v>
      </c>
      <c r="P795" s="2">
        <f t="shared" si="493"/>
        <v>0</v>
      </c>
      <c r="Q795" s="2">
        <f t="shared" si="493"/>
        <v>5.34</v>
      </c>
      <c r="R795" s="2">
        <f t="shared" si="493"/>
        <v>0.39</v>
      </c>
      <c r="S795" s="2">
        <f t="shared" si="493"/>
        <v>185.57</v>
      </c>
      <c r="T795" s="2">
        <f t="shared" si="493"/>
        <v>0</v>
      </c>
      <c r="U795" s="2">
        <f t="shared" si="493"/>
        <v>1.0578000000000001</v>
      </c>
      <c r="V795" s="2">
        <f t="shared" si="493"/>
        <v>0</v>
      </c>
      <c r="W795" s="2">
        <f t="shared" si="493"/>
        <v>0</v>
      </c>
      <c r="X795" s="2">
        <f t="shared" si="493"/>
        <v>129.9</v>
      </c>
      <c r="Y795" s="2">
        <f t="shared" si="493"/>
        <v>18.559999999999999</v>
      </c>
      <c r="Z795" s="2">
        <f t="shared" si="493"/>
        <v>0</v>
      </c>
      <c r="AA795" s="2">
        <f t="shared" si="493"/>
        <v>0</v>
      </c>
      <c r="AB795" s="2">
        <f t="shared" si="493"/>
        <v>190.91</v>
      </c>
      <c r="AC795" s="2">
        <f t="shared" si="493"/>
        <v>0</v>
      </c>
      <c r="AD795" s="2">
        <f t="shared" si="493"/>
        <v>5.34</v>
      </c>
      <c r="AE795" s="2">
        <f t="shared" si="493"/>
        <v>0.39</v>
      </c>
      <c r="AF795" s="2">
        <f t="shared" si="493"/>
        <v>185.57</v>
      </c>
      <c r="AG795" s="2">
        <f t="shared" si="493"/>
        <v>0</v>
      </c>
      <c r="AH795" s="2">
        <f t="shared" si="493"/>
        <v>1.0578000000000001</v>
      </c>
      <c r="AI795" s="2">
        <f t="shared" si="493"/>
        <v>0</v>
      </c>
      <c r="AJ795" s="2">
        <f t="shared" si="493"/>
        <v>0</v>
      </c>
      <c r="AK795" s="2">
        <f t="shared" si="493"/>
        <v>129.9</v>
      </c>
      <c r="AL795" s="2">
        <f t="shared" si="493"/>
        <v>18.559999999999999</v>
      </c>
      <c r="AM795" s="2">
        <f t="shared" si="493"/>
        <v>0</v>
      </c>
      <c r="AN795" s="2">
        <f t="shared" si="493"/>
        <v>0</v>
      </c>
      <c r="AO795" s="2">
        <f t="shared" si="493"/>
        <v>0</v>
      </c>
      <c r="AP795" s="2">
        <f t="shared" si="493"/>
        <v>0</v>
      </c>
      <c r="AQ795" s="2">
        <f t="shared" si="493"/>
        <v>0</v>
      </c>
      <c r="AR795" s="2">
        <f t="shared" si="493"/>
        <v>339.79</v>
      </c>
      <c r="AS795" s="2">
        <f t="shared" si="493"/>
        <v>0</v>
      </c>
      <c r="AT795" s="2">
        <f t="shared" si="493"/>
        <v>0</v>
      </c>
      <c r="AU795" s="2">
        <f t="shared" ref="AU795:BZ795" si="494">AU799</f>
        <v>339.79</v>
      </c>
      <c r="AV795" s="2">
        <f t="shared" si="494"/>
        <v>0</v>
      </c>
      <c r="AW795" s="2">
        <f t="shared" si="494"/>
        <v>0</v>
      </c>
      <c r="AX795" s="2">
        <f t="shared" si="494"/>
        <v>0</v>
      </c>
      <c r="AY795" s="2">
        <f t="shared" si="494"/>
        <v>0</v>
      </c>
      <c r="AZ795" s="2">
        <f t="shared" si="494"/>
        <v>0</v>
      </c>
      <c r="BA795" s="2">
        <f t="shared" si="494"/>
        <v>0</v>
      </c>
      <c r="BB795" s="2">
        <f t="shared" si="494"/>
        <v>0</v>
      </c>
      <c r="BC795" s="2">
        <f t="shared" si="494"/>
        <v>0</v>
      </c>
      <c r="BD795" s="2">
        <f t="shared" si="494"/>
        <v>0</v>
      </c>
      <c r="BE795" s="2">
        <f t="shared" si="494"/>
        <v>339.79</v>
      </c>
      <c r="BF795" s="2">
        <f t="shared" si="494"/>
        <v>0</v>
      </c>
      <c r="BG795" s="2">
        <f t="shared" si="494"/>
        <v>0</v>
      </c>
      <c r="BH795" s="2">
        <f t="shared" si="494"/>
        <v>339.79</v>
      </c>
      <c r="BI795" s="2">
        <f t="shared" si="494"/>
        <v>0</v>
      </c>
      <c r="BJ795" s="2">
        <f t="shared" si="494"/>
        <v>0</v>
      </c>
      <c r="BK795" s="2">
        <f t="shared" si="494"/>
        <v>0</v>
      </c>
      <c r="BL795" s="2">
        <f t="shared" si="494"/>
        <v>0</v>
      </c>
      <c r="BM795" s="2">
        <f t="shared" si="494"/>
        <v>0</v>
      </c>
      <c r="BN795" s="2">
        <f t="shared" si="494"/>
        <v>0</v>
      </c>
      <c r="BO795" s="3">
        <f t="shared" si="494"/>
        <v>0</v>
      </c>
      <c r="BP795" s="3">
        <f t="shared" si="494"/>
        <v>0</v>
      </c>
      <c r="BQ795" s="3">
        <f t="shared" si="494"/>
        <v>0</v>
      </c>
      <c r="BR795" s="3">
        <f t="shared" si="494"/>
        <v>0</v>
      </c>
      <c r="BS795" s="3">
        <f t="shared" si="494"/>
        <v>0</v>
      </c>
      <c r="BT795" s="3">
        <f t="shared" si="494"/>
        <v>0</v>
      </c>
      <c r="BU795" s="3">
        <f t="shared" si="494"/>
        <v>0</v>
      </c>
      <c r="BV795" s="3">
        <f t="shared" si="494"/>
        <v>0</v>
      </c>
      <c r="BW795" s="3">
        <f t="shared" si="494"/>
        <v>0</v>
      </c>
      <c r="BX795" s="3">
        <f t="shared" si="494"/>
        <v>0</v>
      </c>
      <c r="BY795" s="3">
        <f t="shared" si="494"/>
        <v>0</v>
      </c>
      <c r="BZ795" s="3">
        <f t="shared" si="494"/>
        <v>0</v>
      </c>
      <c r="CA795" s="3">
        <f t="shared" ref="CA795:DF795" si="495">CA799</f>
        <v>0</v>
      </c>
      <c r="CB795" s="3">
        <f t="shared" si="495"/>
        <v>0</v>
      </c>
      <c r="CC795" s="3">
        <f t="shared" si="495"/>
        <v>0</v>
      </c>
      <c r="CD795" s="3">
        <f t="shared" si="495"/>
        <v>0</v>
      </c>
      <c r="CE795" s="3">
        <f t="shared" si="495"/>
        <v>0</v>
      </c>
      <c r="CF795" s="3">
        <f t="shared" si="495"/>
        <v>0</v>
      </c>
      <c r="CG795" s="3">
        <f t="shared" si="495"/>
        <v>0</v>
      </c>
      <c r="CH795" s="3">
        <f t="shared" si="495"/>
        <v>0</v>
      </c>
      <c r="CI795" s="3">
        <f t="shared" si="495"/>
        <v>0</v>
      </c>
      <c r="CJ795" s="3">
        <f t="shared" si="495"/>
        <v>0</v>
      </c>
      <c r="CK795" s="3">
        <f t="shared" si="495"/>
        <v>0</v>
      </c>
      <c r="CL795" s="3">
        <f t="shared" si="495"/>
        <v>0</v>
      </c>
      <c r="CM795" s="3">
        <f t="shared" si="495"/>
        <v>0</v>
      </c>
      <c r="CN795" s="3">
        <f t="shared" si="495"/>
        <v>0</v>
      </c>
      <c r="CO795" s="3">
        <f t="shared" si="495"/>
        <v>0</v>
      </c>
      <c r="CP795" s="3">
        <f t="shared" si="495"/>
        <v>0</v>
      </c>
      <c r="CQ795" s="3">
        <f t="shared" si="495"/>
        <v>0</v>
      </c>
      <c r="CR795" s="3">
        <f t="shared" si="495"/>
        <v>0</v>
      </c>
      <c r="CS795" s="3">
        <f t="shared" si="495"/>
        <v>0</v>
      </c>
      <c r="CT795" s="3">
        <f t="shared" si="495"/>
        <v>0</v>
      </c>
      <c r="CU795" s="3">
        <f t="shared" si="495"/>
        <v>0</v>
      </c>
      <c r="CV795" s="3">
        <f t="shared" si="495"/>
        <v>0</v>
      </c>
      <c r="CW795" s="3">
        <f t="shared" si="495"/>
        <v>0</v>
      </c>
      <c r="CX795" s="3">
        <f t="shared" si="495"/>
        <v>0</v>
      </c>
      <c r="CY795" s="3">
        <f t="shared" si="495"/>
        <v>0</v>
      </c>
      <c r="CZ795" s="3">
        <f t="shared" si="495"/>
        <v>0</v>
      </c>
      <c r="DA795" s="3">
        <f t="shared" si="495"/>
        <v>0</v>
      </c>
      <c r="DB795" s="3">
        <f t="shared" si="495"/>
        <v>0</v>
      </c>
      <c r="DC795" s="3">
        <f t="shared" si="495"/>
        <v>0</v>
      </c>
      <c r="DD795" s="3">
        <f t="shared" si="495"/>
        <v>0</v>
      </c>
      <c r="DE795" s="3">
        <f t="shared" si="495"/>
        <v>0</v>
      </c>
      <c r="DF795" s="3">
        <f t="shared" si="495"/>
        <v>0</v>
      </c>
      <c r="DG795" s="3">
        <f t="shared" ref="DG795:DN795" si="496">DG799</f>
        <v>0</v>
      </c>
      <c r="DH795" s="3">
        <f t="shared" si="496"/>
        <v>0</v>
      </c>
      <c r="DI795" s="3">
        <f t="shared" si="496"/>
        <v>0</v>
      </c>
      <c r="DJ795" s="3">
        <f t="shared" si="496"/>
        <v>0</v>
      </c>
      <c r="DK795" s="3">
        <f t="shared" si="496"/>
        <v>0</v>
      </c>
      <c r="DL795" s="3">
        <f t="shared" si="496"/>
        <v>0</v>
      </c>
      <c r="DM795" s="3">
        <f t="shared" si="496"/>
        <v>0</v>
      </c>
      <c r="DN795" s="3">
        <f t="shared" si="496"/>
        <v>0</v>
      </c>
    </row>
    <row r="797" spans="1:206" x14ac:dyDescent="0.2">
      <c r="A797">
        <v>17</v>
      </c>
      <c r="B797">
        <v>1</v>
      </c>
      <c r="C797">
        <f>ROW(SmtRes!A538)</f>
        <v>538</v>
      </c>
      <c r="D797">
        <f>ROW(EtalonRes!A532)</f>
        <v>532</v>
      </c>
      <c r="E797" t="s">
        <v>13</v>
      </c>
      <c r="F797" t="s">
        <v>270</v>
      </c>
      <c r="G797" t="s">
        <v>271</v>
      </c>
      <c r="H797" t="s">
        <v>28</v>
      </c>
      <c r="I797">
        <f>ROUND(4.3/100,9)</f>
        <v>4.2999999999999997E-2</v>
      </c>
      <c r="J797">
        <v>0</v>
      </c>
      <c r="O797">
        <f>ROUND(CP797+GX797,2)</f>
        <v>190.91</v>
      </c>
      <c r="P797">
        <f>ROUND(CQ797*I797,2)</f>
        <v>0</v>
      </c>
      <c r="Q797">
        <f>ROUND(CR797*I797,2)</f>
        <v>5.34</v>
      </c>
      <c r="R797">
        <f>ROUND(CS797*I797,2)</f>
        <v>0.39</v>
      </c>
      <c r="S797">
        <f>ROUND(CT797*I797,2)</f>
        <v>185.57</v>
      </c>
      <c r="T797">
        <f>ROUND(CU797*I797,2)</f>
        <v>0</v>
      </c>
      <c r="U797">
        <f>CV797*I797</f>
        <v>1.0578000000000001</v>
      </c>
      <c r="V797">
        <f>CW797*I797</f>
        <v>0</v>
      </c>
      <c r="W797">
        <f>ROUND(CX797*I797,2)</f>
        <v>0</v>
      </c>
      <c r="X797">
        <f>ROUND(CY797,2)</f>
        <v>129.9</v>
      </c>
      <c r="Y797">
        <f>ROUND(CZ797,2)</f>
        <v>18.559999999999999</v>
      </c>
      <c r="AA797">
        <v>31140108</v>
      </c>
      <c r="AB797">
        <f>ROUND((AC797+AD797+AF797)+GT797,6)</f>
        <v>4439.8599999999997</v>
      </c>
      <c r="AC797">
        <f>ROUND((ES797),6)</f>
        <v>0</v>
      </c>
      <c r="AD797">
        <f>ROUND((((ET797)-(EU797))+AE797),6)</f>
        <v>124.28</v>
      </c>
      <c r="AE797">
        <f>ROUND((EU797),6)</f>
        <v>9.15</v>
      </c>
      <c r="AF797">
        <f>ROUND((EV797),6)</f>
        <v>4315.58</v>
      </c>
      <c r="AG797">
        <f>ROUND((AP797),6)</f>
        <v>0</v>
      </c>
      <c r="AH797">
        <f>(EW797)</f>
        <v>24.6</v>
      </c>
      <c r="AI797">
        <f>(EX797)</f>
        <v>0</v>
      </c>
      <c r="AJ797">
        <f>ROUND((AS797),6)</f>
        <v>0</v>
      </c>
      <c r="AK797">
        <v>4439.8599999999997</v>
      </c>
      <c r="AL797">
        <v>0</v>
      </c>
      <c r="AM797">
        <v>124.28</v>
      </c>
      <c r="AN797">
        <v>9.15</v>
      </c>
      <c r="AO797">
        <v>4315.58</v>
      </c>
      <c r="AP797">
        <v>0</v>
      </c>
      <c r="AQ797">
        <v>24.6</v>
      </c>
      <c r="AR797">
        <v>0</v>
      </c>
      <c r="AS797">
        <v>0</v>
      </c>
      <c r="AT797">
        <v>70</v>
      </c>
      <c r="AU797">
        <v>10</v>
      </c>
      <c r="AV797">
        <v>1</v>
      </c>
      <c r="AW797">
        <v>1</v>
      </c>
      <c r="AZ797">
        <v>1</v>
      </c>
      <c r="BA797">
        <v>1</v>
      </c>
      <c r="BB797">
        <v>1</v>
      </c>
      <c r="BC797">
        <v>1</v>
      </c>
      <c r="BD797" t="s">
        <v>0</v>
      </c>
      <c r="BE797" t="s">
        <v>0</v>
      </c>
      <c r="BF797" t="s">
        <v>0</v>
      </c>
      <c r="BG797" t="s">
        <v>0</v>
      </c>
      <c r="BH797">
        <v>0</v>
      </c>
      <c r="BI797">
        <v>4</v>
      </c>
      <c r="BJ797" t="s">
        <v>272</v>
      </c>
      <c r="BM797">
        <v>0</v>
      </c>
      <c r="BN797">
        <v>0</v>
      </c>
      <c r="BO797" t="s">
        <v>0</v>
      </c>
      <c r="BP797">
        <v>0</v>
      </c>
      <c r="BQ797">
        <v>1</v>
      </c>
      <c r="BR797">
        <v>0</v>
      </c>
      <c r="BS797">
        <v>1</v>
      </c>
      <c r="BT797">
        <v>1</v>
      </c>
      <c r="BU797">
        <v>1</v>
      </c>
      <c r="BV797">
        <v>1</v>
      </c>
      <c r="BW797">
        <v>1</v>
      </c>
      <c r="BX797">
        <v>1</v>
      </c>
      <c r="BY797" t="s">
        <v>0</v>
      </c>
      <c r="BZ797">
        <v>70</v>
      </c>
      <c r="CA797">
        <v>10</v>
      </c>
      <c r="CF797">
        <v>0</v>
      </c>
      <c r="CG797">
        <v>0</v>
      </c>
      <c r="CM797">
        <v>0</v>
      </c>
      <c r="CN797" t="s">
        <v>0</v>
      </c>
      <c r="CO797">
        <v>0</v>
      </c>
      <c r="CP797">
        <f>(P797+Q797+S797)</f>
        <v>190.91</v>
      </c>
      <c r="CQ797">
        <f>(AC797*BC797*AW797)</f>
        <v>0</v>
      </c>
      <c r="CR797">
        <f>((((ET797)*BB797-(EU797)*BS797)+AE797*BS797)*AV797)</f>
        <v>124.28</v>
      </c>
      <c r="CS797">
        <f>(AE797*BS797*AV797)</f>
        <v>9.15</v>
      </c>
      <c r="CT797">
        <f>(AF797*BA797*AV797)</f>
        <v>4315.58</v>
      </c>
      <c r="CU797">
        <f>AG797</f>
        <v>0</v>
      </c>
      <c r="CV797">
        <f>(AH797*AV797)</f>
        <v>24.6</v>
      </c>
      <c r="CW797">
        <f>AI797</f>
        <v>0</v>
      </c>
      <c r="CX797">
        <f>AJ797</f>
        <v>0</v>
      </c>
      <c r="CY797">
        <f>((S797*BZ797)/100)</f>
        <v>129.899</v>
      </c>
      <c r="CZ797">
        <f>((S797*CA797)/100)</f>
        <v>18.556999999999999</v>
      </c>
      <c r="DC797" t="s">
        <v>0</v>
      </c>
      <c r="DD797" t="s">
        <v>0</v>
      </c>
      <c r="DE797" t="s">
        <v>0</v>
      </c>
      <c r="DF797" t="s">
        <v>0</v>
      </c>
      <c r="DG797" t="s">
        <v>0</v>
      </c>
      <c r="DH797" t="s">
        <v>0</v>
      </c>
      <c r="DI797" t="s">
        <v>0</v>
      </c>
      <c r="DJ797" t="s">
        <v>0</v>
      </c>
      <c r="DK797" t="s">
        <v>0</v>
      </c>
      <c r="DL797" t="s">
        <v>0</v>
      </c>
      <c r="DM797" t="s">
        <v>0</v>
      </c>
      <c r="DN797">
        <v>0</v>
      </c>
      <c r="DO797">
        <v>0</v>
      </c>
      <c r="DP797">
        <v>1</v>
      </c>
      <c r="DQ797">
        <v>1</v>
      </c>
      <c r="DU797">
        <v>1005</v>
      </c>
      <c r="DV797" t="s">
        <v>28</v>
      </c>
      <c r="DW797" t="s">
        <v>28</v>
      </c>
      <c r="DX797">
        <v>100</v>
      </c>
      <c r="EE797">
        <v>30895129</v>
      </c>
      <c r="EF797">
        <v>1</v>
      </c>
      <c r="EG797" t="s">
        <v>18</v>
      </c>
      <c r="EH797">
        <v>0</v>
      </c>
      <c r="EI797" t="s">
        <v>0</v>
      </c>
      <c r="EJ797">
        <v>4</v>
      </c>
      <c r="EK797">
        <v>0</v>
      </c>
      <c r="EL797" t="s">
        <v>19</v>
      </c>
      <c r="EM797" t="s">
        <v>20</v>
      </c>
      <c r="EO797" t="s">
        <v>0</v>
      </c>
      <c r="EQ797">
        <v>0</v>
      </c>
      <c r="ER797">
        <v>4439.8599999999997</v>
      </c>
      <c r="ES797">
        <v>0</v>
      </c>
      <c r="ET797">
        <v>124.28</v>
      </c>
      <c r="EU797">
        <v>9.15</v>
      </c>
      <c r="EV797">
        <v>4315.58</v>
      </c>
      <c r="EW797">
        <v>24.6</v>
      </c>
      <c r="EX797">
        <v>0</v>
      </c>
      <c r="EY797">
        <v>0</v>
      </c>
      <c r="FQ797">
        <v>0</v>
      </c>
      <c r="FR797">
        <f>ROUND(IF(AND(BH797=3,BI797=3),P797,0),2)</f>
        <v>0</v>
      </c>
      <c r="FS797">
        <v>0</v>
      </c>
      <c r="FX797">
        <v>70</v>
      </c>
      <c r="FY797">
        <v>10</v>
      </c>
      <c r="GA797" t="s">
        <v>0</v>
      </c>
      <c r="GD797">
        <v>0</v>
      </c>
      <c r="GF797">
        <v>-842302412</v>
      </c>
      <c r="GG797">
        <v>2</v>
      </c>
      <c r="GH797">
        <v>1</v>
      </c>
      <c r="GI797">
        <v>-2</v>
      </c>
      <c r="GJ797">
        <v>0</v>
      </c>
      <c r="GK797">
        <f>ROUND(R797*(R12)/100,2)</f>
        <v>0.42</v>
      </c>
      <c r="GL797">
        <f>ROUND(IF(AND(BH797=3,BI797=3,FS797&lt;&gt;0),P797,0),2)</f>
        <v>0</v>
      </c>
      <c r="GM797">
        <f>O797+X797+Y797+GK797</f>
        <v>339.79</v>
      </c>
      <c r="GN797">
        <f>ROUND(IF(OR(BI797=0,BI797=1),O797+X797+Y797+GK797-GX797,0),2)</f>
        <v>0</v>
      </c>
      <c r="GO797">
        <f>ROUND(IF(BI797=2,O797+X797+Y797+GK797-GX797,0),2)</f>
        <v>0</v>
      </c>
      <c r="GP797">
        <f>ROUND(IF(BI797=4,O797+X797+Y797+GK797,GX797),2)</f>
        <v>339.79</v>
      </c>
      <c r="GT797">
        <v>0</v>
      </c>
      <c r="GU797">
        <v>1</v>
      </c>
      <c r="GV797">
        <v>0</v>
      </c>
      <c r="GW797">
        <v>0</v>
      </c>
      <c r="GX797">
        <f>ROUND(GT797*GU797*I797,2)</f>
        <v>0</v>
      </c>
    </row>
    <row r="799" spans="1:206" x14ac:dyDescent="0.2">
      <c r="A799" s="2">
        <v>51</v>
      </c>
      <c r="B799" s="2">
        <f>B793</f>
        <v>1</v>
      </c>
      <c r="C799" s="2">
        <f>A793</f>
        <v>5</v>
      </c>
      <c r="D799" s="2">
        <f>ROW(A793)</f>
        <v>793</v>
      </c>
      <c r="E799" s="2"/>
      <c r="F799" s="2" t="str">
        <f>IF(F793&lt;&gt;"",F793,"")</f>
        <v>Новый подраздел</v>
      </c>
      <c r="G799" s="2" t="str">
        <f>IF(G793&lt;&gt;"",G793,"")</f>
        <v>Демонтажные работы</v>
      </c>
      <c r="H799" s="2"/>
      <c r="I799" s="2"/>
      <c r="J799" s="2"/>
      <c r="K799" s="2"/>
      <c r="L799" s="2"/>
      <c r="M799" s="2"/>
      <c r="N799" s="2"/>
      <c r="O799" s="2">
        <f t="shared" ref="O799:T799" si="497">ROUND(AB799,2)</f>
        <v>190.91</v>
      </c>
      <c r="P799" s="2">
        <f t="shared" si="497"/>
        <v>0</v>
      </c>
      <c r="Q799" s="2">
        <f t="shared" si="497"/>
        <v>5.34</v>
      </c>
      <c r="R799" s="2">
        <f t="shared" si="497"/>
        <v>0.39</v>
      </c>
      <c r="S799" s="2">
        <f t="shared" si="497"/>
        <v>185.57</v>
      </c>
      <c r="T799" s="2">
        <f t="shared" si="497"/>
        <v>0</v>
      </c>
      <c r="U799" s="2">
        <f>AH799</f>
        <v>1.0578000000000001</v>
      </c>
      <c r="V799" s="2">
        <f>AI799</f>
        <v>0</v>
      </c>
      <c r="W799" s="2">
        <f>ROUND(AJ799,2)</f>
        <v>0</v>
      </c>
      <c r="X799" s="2">
        <f>ROUND(AK799,2)</f>
        <v>129.9</v>
      </c>
      <c r="Y799" s="2">
        <f>ROUND(AL799,2)</f>
        <v>18.559999999999999</v>
      </c>
      <c r="Z799" s="2"/>
      <c r="AA799" s="2"/>
      <c r="AB799" s="2">
        <f>ROUND(SUMIF(AA797:AA797,"=31140108",O797:O797),2)</f>
        <v>190.91</v>
      </c>
      <c r="AC799" s="2">
        <f>ROUND(SUMIF(AA797:AA797,"=31140108",P797:P797),2)</f>
        <v>0</v>
      </c>
      <c r="AD799" s="2">
        <f>ROUND(SUMIF(AA797:AA797,"=31140108",Q797:Q797),2)</f>
        <v>5.34</v>
      </c>
      <c r="AE799" s="2">
        <f>ROUND(SUMIF(AA797:AA797,"=31140108",R797:R797),2)</f>
        <v>0.39</v>
      </c>
      <c r="AF799" s="2">
        <f>ROUND(SUMIF(AA797:AA797,"=31140108",S797:S797),2)</f>
        <v>185.57</v>
      </c>
      <c r="AG799" s="2">
        <f>ROUND(SUMIF(AA797:AA797,"=31140108",T797:T797),2)</f>
        <v>0</v>
      </c>
      <c r="AH799" s="2">
        <f>SUMIF(AA797:AA797,"=31140108",U797:U797)</f>
        <v>1.0578000000000001</v>
      </c>
      <c r="AI799" s="2">
        <f>SUMIF(AA797:AA797,"=31140108",V797:V797)</f>
        <v>0</v>
      </c>
      <c r="AJ799" s="2">
        <f>ROUND(SUMIF(AA797:AA797,"=31140108",W797:W797),2)</f>
        <v>0</v>
      </c>
      <c r="AK799" s="2">
        <f>ROUND(SUMIF(AA797:AA797,"=31140108",X797:X797),2)</f>
        <v>129.9</v>
      </c>
      <c r="AL799" s="2">
        <f>ROUND(SUMIF(AA797:AA797,"=31140108",Y797:Y797),2)</f>
        <v>18.559999999999999</v>
      </c>
      <c r="AM799" s="2"/>
      <c r="AN799" s="2"/>
      <c r="AO799" s="2">
        <f t="shared" ref="AO799:AZ799" si="498">ROUND(BB799,2)</f>
        <v>0</v>
      </c>
      <c r="AP799" s="2">
        <f t="shared" si="498"/>
        <v>0</v>
      </c>
      <c r="AQ799" s="2">
        <f t="shared" si="498"/>
        <v>0</v>
      </c>
      <c r="AR799" s="2">
        <f t="shared" si="498"/>
        <v>339.79</v>
      </c>
      <c r="AS799" s="2">
        <f t="shared" si="498"/>
        <v>0</v>
      </c>
      <c r="AT799" s="2">
        <f t="shared" si="498"/>
        <v>0</v>
      </c>
      <c r="AU799" s="2">
        <f t="shared" si="498"/>
        <v>339.79</v>
      </c>
      <c r="AV799" s="2">
        <f t="shared" si="498"/>
        <v>0</v>
      </c>
      <c r="AW799" s="2">
        <f t="shared" si="498"/>
        <v>0</v>
      </c>
      <c r="AX799" s="2">
        <f t="shared" si="498"/>
        <v>0</v>
      </c>
      <c r="AY799" s="2">
        <f t="shared" si="498"/>
        <v>0</v>
      </c>
      <c r="AZ799" s="2">
        <f t="shared" si="498"/>
        <v>0</v>
      </c>
      <c r="BA799" s="2"/>
      <c r="BB799" s="2">
        <f>ROUND(SUMIF(AA797:AA797,"=31140108",FQ797:FQ797),2)</f>
        <v>0</v>
      </c>
      <c r="BC799" s="2">
        <f>ROUND(SUMIF(AA797:AA797,"=31140108",FR797:FR797),2)</f>
        <v>0</v>
      </c>
      <c r="BD799" s="2">
        <f>ROUND(SUMIF(AA797:AA797,"=31140108",GL797:GL797),2)</f>
        <v>0</v>
      </c>
      <c r="BE799" s="2">
        <f>ROUND(SUMIF(AA797:AA797,"=31140108",GM797:GM797),2)</f>
        <v>339.79</v>
      </c>
      <c r="BF799" s="2">
        <f>ROUND(SUMIF(AA797:AA797,"=31140108",GN797:GN797),2)</f>
        <v>0</v>
      </c>
      <c r="BG799" s="2">
        <f>ROUND(SUMIF(AA797:AA797,"=31140108",GO797:GO797),2)</f>
        <v>0</v>
      </c>
      <c r="BH799" s="2">
        <f>ROUND(SUMIF(AA797:AA797,"=31140108",GP797:GP797),2)</f>
        <v>339.79</v>
      </c>
      <c r="BI799" s="2">
        <f>AC799-BB799</f>
        <v>0</v>
      </c>
      <c r="BJ799" s="2">
        <f>AC799-BC799</f>
        <v>0</v>
      </c>
      <c r="BK799" s="2">
        <f>BB799-BD799</f>
        <v>0</v>
      </c>
      <c r="BL799" s="2">
        <f>AC799-BB799-BC799+BD799</f>
        <v>0</v>
      </c>
      <c r="BM799" s="2">
        <f>BC799-BD799</f>
        <v>0</v>
      </c>
      <c r="BN799" s="2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>
        <v>0</v>
      </c>
    </row>
    <row r="801" spans="1:16" x14ac:dyDescent="0.2">
      <c r="A801" s="4">
        <v>50</v>
      </c>
      <c r="B801" s="4">
        <v>0</v>
      </c>
      <c r="C801" s="4">
        <v>0</v>
      </c>
      <c r="D801" s="4">
        <v>1</v>
      </c>
      <c r="E801" s="4">
        <v>201</v>
      </c>
      <c r="F801" s="4">
        <f>ROUND(Source!O799,O801)</f>
        <v>190.91</v>
      </c>
      <c r="G801" s="4" t="s">
        <v>107</v>
      </c>
      <c r="H801" s="4" t="s">
        <v>108</v>
      </c>
      <c r="I801" s="4"/>
      <c r="J801" s="4"/>
      <c r="K801" s="4">
        <v>201</v>
      </c>
      <c r="L801" s="4">
        <v>1</v>
      </c>
      <c r="M801" s="4">
        <v>3</v>
      </c>
      <c r="N801" s="4" t="s">
        <v>0</v>
      </c>
      <c r="O801" s="4">
        <v>2</v>
      </c>
      <c r="P801" s="4"/>
    </row>
    <row r="802" spans="1:16" x14ac:dyDescent="0.2">
      <c r="A802" s="4">
        <v>50</v>
      </c>
      <c r="B802" s="4">
        <v>0</v>
      </c>
      <c r="C802" s="4">
        <v>0</v>
      </c>
      <c r="D802" s="4">
        <v>1</v>
      </c>
      <c r="E802" s="4">
        <v>202</v>
      </c>
      <c r="F802" s="4">
        <f>ROUND(Source!P799,O802)</f>
        <v>0</v>
      </c>
      <c r="G802" s="4" t="s">
        <v>109</v>
      </c>
      <c r="H802" s="4" t="s">
        <v>110</v>
      </c>
      <c r="I802" s="4"/>
      <c r="J802" s="4"/>
      <c r="K802" s="4">
        <v>202</v>
      </c>
      <c r="L802" s="4">
        <v>2</v>
      </c>
      <c r="M802" s="4">
        <v>3</v>
      </c>
      <c r="N802" s="4" t="s">
        <v>0</v>
      </c>
      <c r="O802" s="4">
        <v>2</v>
      </c>
      <c r="P802" s="4"/>
    </row>
    <row r="803" spans="1:16" x14ac:dyDescent="0.2">
      <c r="A803" s="4">
        <v>50</v>
      </c>
      <c r="B803" s="4">
        <v>0</v>
      </c>
      <c r="C803" s="4">
        <v>0</v>
      </c>
      <c r="D803" s="4">
        <v>1</v>
      </c>
      <c r="E803" s="4">
        <v>222</v>
      </c>
      <c r="F803" s="4">
        <f>ROUND(Source!AO799,O803)</f>
        <v>0</v>
      </c>
      <c r="G803" s="4" t="s">
        <v>111</v>
      </c>
      <c r="H803" s="4" t="s">
        <v>112</v>
      </c>
      <c r="I803" s="4"/>
      <c r="J803" s="4"/>
      <c r="K803" s="4">
        <v>222</v>
      </c>
      <c r="L803" s="4">
        <v>3</v>
      </c>
      <c r="M803" s="4">
        <v>3</v>
      </c>
      <c r="N803" s="4" t="s">
        <v>0</v>
      </c>
      <c r="O803" s="4">
        <v>2</v>
      </c>
      <c r="P803" s="4"/>
    </row>
    <row r="804" spans="1:16" x14ac:dyDescent="0.2">
      <c r="A804" s="4">
        <v>50</v>
      </c>
      <c r="B804" s="4">
        <v>0</v>
      </c>
      <c r="C804" s="4">
        <v>0</v>
      </c>
      <c r="D804" s="4">
        <v>1</v>
      </c>
      <c r="E804" s="4">
        <v>216</v>
      </c>
      <c r="F804" s="4">
        <f>ROUND(Source!AP799,O804)</f>
        <v>0</v>
      </c>
      <c r="G804" s="4" t="s">
        <v>113</v>
      </c>
      <c r="H804" s="4" t="s">
        <v>114</v>
      </c>
      <c r="I804" s="4"/>
      <c r="J804" s="4"/>
      <c r="K804" s="4">
        <v>216</v>
      </c>
      <c r="L804" s="4">
        <v>4</v>
      </c>
      <c r="M804" s="4">
        <v>3</v>
      </c>
      <c r="N804" s="4" t="s">
        <v>0</v>
      </c>
      <c r="O804" s="4">
        <v>2</v>
      </c>
      <c r="P804" s="4"/>
    </row>
    <row r="805" spans="1:16" x14ac:dyDescent="0.2">
      <c r="A805" s="4">
        <v>50</v>
      </c>
      <c r="B805" s="4">
        <v>0</v>
      </c>
      <c r="C805" s="4">
        <v>0</v>
      </c>
      <c r="D805" s="4">
        <v>1</v>
      </c>
      <c r="E805" s="4">
        <v>223</v>
      </c>
      <c r="F805" s="4">
        <f>ROUND(Source!AQ799,O805)</f>
        <v>0</v>
      </c>
      <c r="G805" s="4" t="s">
        <v>115</v>
      </c>
      <c r="H805" s="4" t="s">
        <v>116</v>
      </c>
      <c r="I805" s="4"/>
      <c r="J805" s="4"/>
      <c r="K805" s="4">
        <v>223</v>
      </c>
      <c r="L805" s="4">
        <v>5</v>
      </c>
      <c r="M805" s="4">
        <v>3</v>
      </c>
      <c r="N805" s="4" t="s">
        <v>0</v>
      </c>
      <c r="O805" s="4">
        <v>2</v>
      </c>
      <c r="P805" s="4"/>
    </row>
    <row r="806" spans="1:16" x14ac:dyDescent="0.2">
      <c r="A806" s="4">
        <v>50</v>
      </c>
      <c r="B806" s="4">
        <v>0</v>
      </c>
      <c r="C806" s="4">
        <v>0</v>
      </c>
      <c r="D806" s="4">
        <v>1</v>
      </c>
      <c r="E806" s="4">
        <v>203</v>
      </c>
      <c r="F806" s="4">
        <f>ROUND(Source!Q799,O806)</f>
        <v>5.34</v>
      </c>
      <c r="G806" s="4" t="s">
        <v>117</v>
      </c>
      <c r="H806" s="4" t="s">
        <v>118</v>
      </c>
      <c r="I806" s="4"/>
      <c r="J806" s="4"/>
      <c r="K806" s="4">
        <v>203</v>
      </c>
      <c r="L806" s="4">
        <v>6</v>
      </c>
      <c r="M806" s="4">
        <v>3</v>
      </c>
      <c r="N806" s="4" t="s">
        <v>0</v>
      </c>
      <c r="O806" s="4">
        <v>2</v>
      </c>
      <c r="P806" s="4"/>
    </row>
    <row r="807" spans="1:16" x14ac:dyDescent="0.2">
      <c r="A807" s="4">
        <v>50</v>
      </c>
      <c r="B807" s="4">
        <v>0</v>
      </c>
      <c r="C807" s="4">
        <v>0</v>
      </c>
      <c r="D807" s="4">
        <v>1</v>
      </c>
      <c r="E807" s="4">
        <v>204</v>
      </c>
      <c r="F807" s="4">
        <f>ROUND(Source!R799,O807)</f>
        <v>0.39</v>
      </c>
      <c r="G807" s="4" t="s">
        <v>119</v>
      </c>
      <c r="H807" s="4" t="s">
        <v>120</v>
      </c>
      <c r="I807" s="4"/>
      <c r="J807" s="4"/>
      <c r="K807" s="4">
        <v>204</v>
      </c>
      <c r="L807" s="4">
        <v>7</v>
      </c>
      <c r="M807" s="4">
        <v>3</v>
      </c>
      <c r="N807" s="4" t="s">
        <v>0</v>
      </c>
      <c r="O807" s="4">
        <v>2</v>
      </c>
      <c r="P807" s="4"/>
    </row>
    <row r="808" spans="1:16" x14ac:dyDescent="0.2">
      <c r="A808" s="4">
        <v>50</v>
      </c>
      <c r="B808" s="4">
        <v>0</v>
      </c>
      <c r="C808" s="4">
        <v>0</v>
      </c>
      <c r="D808" s="4">
        <v>1</v>
      </c>
      <c r="E808" s="4">
        <v>205</v>
      </c>
      <c r="F808" s="4">
        <f>ROUND(Source!S799,O808)</f>
        <v>185.57</v>
      </c>
      <c r="G808" s="4" t="s">
        <v>121</v>
      </c>
      <c r="H808" s="4" t="s">
        <v>122</v>
      </c>
      <c r="I808" s="4"/>
      <c r="J808" s="4"/>
      <c r="K808" s="4">
        <v>205</v>
      </c>
      <c r="L808" s="4">
        <v>8</v>
      </c>
      <c r="M808" s="4">
        <v>3</v>
      </c>
      <c r="N808" s="4" t="s">
        <v>0</v>
      </c>
      <c r="O808" s="4">
        <v>2</v>
      </c>
      <c r="P808" s="4"/>
    </row>
    <row r="809" spans="1:16" x14ac:dyDescent="0.2">
      <c r="A809" s="4">
        <v>50</v>
      </c>
      <c r="B809" s="4">
        <v>0</v>
      </c>
      <c r="C809" s="4">
        <v>0</v>
      </c>
      <c r="D809" s="4">
        <v>1</v>
      </c>
      <c r="E809" s="4">
        <v>214</v>
      </c>
      <c r="F809" s="4">
        <f>ROUND(Source!AS799,O809)</f>
        <v>0</v>
      </c>
      <c r="G809" s="4" t="s">
        <v>123</v>
      </c>
      <c r="H809" s="4" t="s">
        <v>124</v>
      </c>
      <c r="I809" s="4"/>
      <c r="J809" s="4"/>
      <c r="K809" s="4">
        <v>214</v>
      </c>
      <c r="L809" s="4">
        <v>9</v>
      </c>
      <c r="M809" s="4">
        <v>3</v>
      </c>
      <c r="N809" s="4" t="s">
        <v>0</v>
      </c>
      <c r="O809" s="4">
        <v>2</v>
      </c>
      <c r="P809" s="4"/>
    </row>
    <row r="810" spans="1:16" x14ac:dyDescent="0.2">
      <c r="A810" s="4">
        <v>50</v>
      </c>
      <c r="B810" s="4">
        <v>0</v>
      </c>
      <c r="C810" s="4">
        <v>0</v>
      </c>
      <c r="D810" s="4">
        <v>1</v>
      </c>
      <c r="E810" s="4">
        <v>215</v>
      </c>
      <c r="F810" s="4">
        <f>ROUND(Source!AT799,O810)</f>
        <v>0</v>
      </c>
      <c r="G810" s="4" t="s">
        <v>125</v>
      </c>
      <c r="H810" s="4" t="s">
        <v>126</v>
      </c>
      <c r="I810" s="4"/>
      <c r="J810" s="4"/>
      <c r="K810" s="4">
        <v>215</v>
      </c>
      <c r="L810" s="4">
        <v>10</v>
      </c>
      <c r="M810" s="4">
        <v>3</v>
      </c>
      <c r="N810" s="4" t="s">
        <v>0</v>
      </c>
      <c r="O810" s="4">
        <v>2</v>
      </c>
      <c r="P810" s="4"/>
    </row>
    <row r="811" spans="1:16" x14ac:dyDescent="0.2">
      <c r="A811" s="4">
        <v>50</v>
      </c>
      <c r="B811" s="4">
        <v>0</v>
      </c>
      <c r="C811" s="4">
        <v>0</v>
      </c>
      <c r="D811" s="4">
        <v>1</v>
      </c>
      <c r="E811" s="4">
        <v>217</v>
      </c>
      <c r="F811" s="4">
        <f>ROUND(Source!AU799,O811)</f>
        <v>339.79</v>
      </c>
      <c r="G811" s="4" t="s">
        <v>127</v>
      </c>
      <c r="H811" s="4" t="s">
        <v>128</v>
      </c>
      <c r="I811" s="4"/>
      <c r="J811" s="4"/>
      <c r="K811" s="4">
        <v>217</v>
      </c>
      <c r="L811" s="4">
        <v>11</v>
      </c>
      <c r="M811" s="4">
        <v>3</v>
      </c>
      <c r="N811" s="4" t="s">
        <v>0</v>
      </c>
      <c r="O811" s="4">
        <v>2</v>
      </c>
      <c r="P811" s="4"/>
    </row>
    <row r="812" spans="1:16" x14ac:dyDescent="0.2">
      <c r="A812" s="4">
        <v>50</v>
      </c>
      <c r="B812" s="4">
        <v>0</v>
      </c>
      <c r="C812" s="4">
        <v>0</v>
      </c>
      <c r="D812" s="4">
        <v>1</v>
      </c>
      <c r="E812" s="4">
        <v>206</v>
      </c>
      <c r="F812" s="4">
        <f>ROUND(Source!T799,O812)</f>
        <v>0</v>
      </c>
      <c r="G812" s="4" t="s">
        <v>129</v>
      </c>
      <c r="H812" s="4" t="s">
        <v>130</v>
      </c>
      <c r="I812" s="4"/>
      <c r="J812" s="4"/>
      <c r="K812" s="4">
        <v>206</v>
      </c>
      <c r="L812" s="4">
        <v>12</v>
      </c>
      <c r="M812" s="4">
        <v>3</v>
      </c>
      <c r="N812" s="4" t="s">
        <v>0</v>
      </c>
      <c r="O812" s="4">
        <v>2</v>
      </c>
      <c r="P812" s="4"/>
    </row>
    <row r="813" spans="1:16" x14ac:dyDescent="0.2">
      <c r="A813" s="4">
        <v>50</v>
      </c>
      <c r="B813" s="4">
        <v>0</v>
      </c>
      <c r="C813" s="4">
        <v>0</v>
      </c>
      <c r="D813" s="4">
        <v>1</v>
      </c>
      <c r="E813" s="4">
        <v>207</v>
      </c>
      <c r="F813" s="4">
        <f>Source!U799</f>
        <v>1.0578000000000001</v>
      </c>
      <c r="G813" s="4" t="s">
        <v>131</v>
      </c>
      <c r="H813" s="4" t="s">
        <v>132</v>
      </c>
      <c r="I813" s="4"/>
      <c r="J813" s="4"/>
      <c r="K813" s="4">
        <v>207</v>
      </c>
      <c r="L813" s="4">
        <v>13</v>
      </c>
      <c r="M813" s="4">
        <v>3</v>
      </c>
      <c r="N813" s="4" t="s">
        <v>0</v>
      </c>
      <c r="O813" s="4">
        <v>-1</v>
      </c>
      <c r="P813" s="4"/>
    </row>
    <row r="814" spans="1:16" x14ac:dyDescent="0.2">
      <c r="A814" s="4">
        <v>50</v>
      </c>
      <c r="B814" s="4">
        <v>0</v>
      </c>
      <c r="C814" s="4">
        <v>0</v>
      </c>
      <c r="D814" s="4">
        <v>1</v>
      </c>
      <c r="E814" s="4">
        <v>208</v>
      </c>
      <c r="F814" s="4">
        <f>Source!V799</f>
        <v>0</v>
      </c>
      <c r="G814" s="4" t="s">
        <v>133</v>
      </c>
      <c r="H814" s="4" t="s">
        <v>134</v>
      </c>
      <c r="I814" s="4"/>
      <c r="J814" s="4"/>
      <c r="K814" s="4">
        <v>208</v>
      </c>
      <c r="L814" s="4">
        <v>14</v>
      </c>
      <c r="M814" s="4">
        <v>3</v>
      </c>
      <c r="N814" s="4" t="s">
        <v>0</v>
      </c>
      <c r="O814" s="4">
        <v>-1</v>
      </c>
      <c r="P814" s="4"/>
    </row>
    <row r="815" spans="1:16" x14ac:dyDescent="0.2">
      <c r="A815" s="4">
        <v>50</v>
      </c>
      <c r="B815" s="4">
        <v>0</v>
      </c>
      <c r="C815" s="4">
        <v>0</v>
      </c>
      <c r="D815" s="4">
        <v>1</v>
      </c>
      <c r="E815" s="4">
        <v>209</v>
      </c>
      <c r="F815" s="4">
        <f>ROUND(Source!W799,O815)</f>
        <v>0</v>
      </c>
      <c r="G815" s="4" t="s">
        <v>135</v>
      </c>
      <c r="H815" s="4" t="s">
        <v>136</v>
      </c>
      <c r="I815" s="4"/>
      <c r="J815" s="4"/>
      <c r="K815" s="4">
        <v>209</v>
      </c>
      <c r="L815" s="4">
        <v>15</v>
      </c>
      <c r="M815" s="4">
        <v>3</v>
      </c>
      <c r="N815" s="4" t="s">
        <v>0</v>
      </c>
      <c r="O815" s="4">
        <v>2</v>
      </c>
      <c r="P815" s="4"/>
    </row>
    <row r="816" spans="1:16" x14ac:dyDescent="0.2">
      <c r="A816" s="4">
        <v>50</v>
      </c>
      <c r="B816" s="4">
        <v>0</v>
      </c>
      <c r="C816" s="4">
        <v>0</v>
      </c>
      <c r="D816" s="4">
        <v>1</v>
      </c>
      <c r="E816" s="4">
        <v>210</v>
      </c>
      <c r="F816" s="4">
        <f>ROUND(Source!X799,O816)</f>
        <v>129.9</v>
      </c>
      <c r="G816" s="4" t="s">
        <v>137</v>
      </c>
      <c r="H816" s="4" t="s">
        <v>138</v>
      </c>
      <c r="I816" s="4"/>
      <c r="J816" s="4"/>
      <c r="K816" s="4">
        <v>210</v>
      </c>
      <c r="L816" s="4">
        <v>16</v>
      </c>
      <c r="M816" s="4">
        <v>3</v>
      </c>
      <c r="N816" s="4" t="s">
        <v>0</v>
      </c>
      <c r="O816" s="4">
        <v>2</v>
      </c>
      <c r="P816" s="4"/>
    </row>
    <row r="817" spans="1:206" x14ac:dyDescent="0.2">
      <c r="A817" s="4">
        <v>50</v>
      </c>
      <c r="B817" s="4">
        <v>0</v>
      </c>
      <c r="C817" s="4">
        <v>0</v>
      </c>
      <c r="D817" s="4">
        <v>1</v>
      </c>
      <c r="E817" s="4">
        <v>211</v>
      </c>
      <c r="F817" s="4">
        <f>ROUND(Source!Y799,O817)</f>
        <v>18.559999999999999</v>
      </c>
      <c r="G817" s="4" t="s">
        <v>139</v>
      </c>
      <c r="H817" s="4" t="s">
        <v>140</v>
      </c>
      <c r="I817" s="4"/>
      <c r="J817" s="4"/>
      <c r="K817" s="4">
        <v>211</v>
      </c>
      <c r="L817" s="4">
        <v>17</v>
      </c>
      <c r="M817" s="4">
        <v>3</v>
      </c>
      <c r="N817" s="4" t="s">
        <v>0</v>
      </c>
      <c r="O817" s="4">
        <v>2</v>
      </c>
      <c r="P817" s="4"/>
    </row>
    <row r="818" spans="1:206" x14ac:dyDescent="0.2">
      <c r="A818" s="4">
        <v>50</v>
      </c>
      <c r="B818" s="4">
        <v>0</v>
      </c>
      <c r="C818" s="4">
        <v>0</v>
      </c>
      <c r="D818" s="4">
        <v>1</v>
      </c>
      <c r="E818" s="4">
        <v>224</v>
      </c>
      <c r="F818" s="4">
        <f>ROUND(Source!AR799,O818)</f>
        <v>339.79</v>
      </c>
      <c r="G818" s="4" t="s">
        <v>141</v>
      </c>
      <c r="H818" s="4" t="s">
        <v>142</v>
      </c>
      <c r="I818" s="4"/>
      <c r="J818" s="4"/>
      <c r="K818" s="4">
        <v>224</v>
      </c>
      <c r="L818" s="4">
        <v>18</v>
      </c>
      <c r="M818" s="4">
        <v>3</v>
      </c>
      <c r="N818" s="4" t="s">
        <v>0</v>
      </c>
      <c r="O818" s="4">
        <v>2</v>
      </c>
      <c r="P818" s="4"/>
    </row>
    <row r="820" spans="1:206" x14ac:dyDescent="0.2">
      <c r="A820" s="1">
        <v>5</v>
      </c>
      <c r="B820" s="1">
        <v>1</v>
      </c>
      <c r="C820" s="1"/>
      <c r="D820" s="1">
        <f>ROW(A843)</f>
        <v>843</v>
      </c>
      <c r="E820" s="1"/>
      <c r="F820" s="1" t="s">
        <v>11</v>
      </c>
      <c r="G820" s="1" t="s">
        <v>144</v>
      </c>
      <c r="H820" s="1" t="s">
        <v>0</v>
      </c>
      <c r="I820" s="1">
        <v>0</v>
      </c>
      <c r="J820" s="1"/>
      <c r="K820" s="1">
        <v>0</v>
      </c>
      <c r="L820" s="1"/>
      <c r="M820" s="1"/>
      <c r="N820" s="1"/>
      <c r="O820" s="1"/>
      <c r="P820" s="1"/>
      <c r="Q820" s="1"/>
      <c r="R820" s="1"/>
      <c r="S820" s="1"/>
      <c r="T820" s="1"/>
      <c r="U820" s="1" t="s">
        <v>0</v>
      </c>
      <c r="V820" s="1">
        <v>0</v>
      </c>
      <c r="W820" s="1"/>
      <c r="X820" s="1"/>
      <c r="Y820" s="1"/>
      <c r="Z820" s="1"/>
      <c r="AA820" s="1"/>
      <c r="AB820" s="1" t="s">
        <v>0</v>
      </c>
      <c r="AC820" s="1" t="s">
        <v>0</v>
      </c>
      <c r="AD820" s="1" t="s">
        <v>0</v>
      </c>
      <c r="AE820" s="1" t="s">
        <v>0</v>
      </c>
      <c r="AF820" s="1" t="s">
        <v>0</v>
      </c>
      <c r="AG820" s="1" t="s">
        <v>0</v>
      </c>
      <c r="AH820" s="1"/>
      <c r="AI820" s="1"/>
      <c r="AJ820" s="1"/>
      <c r="AK820" s="1"/>
      <c r="AL820" s="1"/>
      <c r="AM820" s="1"/>
      <c r="AN820" s="1"/>
      <c r="AO820" s="1"/>
      <c r="AP820" s="1" t="s">
        <v>0</v>
      </c>
      <c r="AQ820" s="1" t="s">
        <v>0</v>
      </c>
      <c r="AR820" s="1" t="s">
        <v>0</v>
      </c>
      <c r="AS820" s="1"/>
      <c r="AT820" s="1"/>
      <c r="AU820" s="1"/>
      <c r="AV820" s="1"/>
      <c r="AW820" s="1"/>
      <c r="AX820" s="1"/>
      <c r="AY820" s="1"/>
      <c r="AZ820" s="1" t="s">
        <v>0</v>
      </c>
      <c r="BA820" s="1"/>
      <c r="BB820" s="1" t="s">
        <v>0</v>
      </c>
      <c r="BC820" s="1" t="s">
        <v>0</v>
      </c>
      <c r="BD820" s="1" t="s">
        <v>0</v>
      </c>
      <c r="BE820" s="1" t="s">
        <v>0</v>
      </c>
      <c r="BF820" s="1" t="s">
        <v>0</v>
      </c>
      <c r="BG820" s="1" t="s">
        <v>0</v>
      </c>
      <c r="BH820" s="1" t="s">
        <v>0</v>
      </c>
      <c r="BI820" s="1" t="s">
        <v>0</v>
      </c>
      <c r="BJ820" s="1" t="s">
        <v>0</v>
      </c>
      <c r="BK820" s="1" t="s">
        <v>0</v>
      </c>
      <c r="BL820" s="1" t="s">
        <v>0</v>
      </c>
      <c r="BM820" s="1" t="s">
        <v>0</v>
      </c>
      <c r="BN820" s="1" t="s">
        <v>0</v>
      </c>
      <c r="BO820" s="1" t="s">
        <v>0</v>
      </c>
      <c r="BP820" s="1" t="s">
        <v>0</v>
      </c>
      <c r="BQ820" s="1"/>
      <c r="BR820" s="1"/>
      <c r="BS820" s="1"/>
      <c r="BT820" s="1"/>
      <c r="BU820" s="1"/>
      <c r="BV820" s="1"/>
      <c r="BW820" s="1"/>
      <c r="BX820" s="1">
        <v>0</v>
      </c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>
        <v>0</v>
      </c>
    </row>
    <row r="822" spans="1:206" x14ac:dyDescent="0.2">
      <c r="A822" s="2">
        <v>52</v>
      </c>
      <c r="B822" s="2">
        <f t="shared" ref="B822:G822" si="499">B843</f>
        <v>1</v>
      </c>
      <c r="C822" s="2">
        <f t="shared" si="499"/>
        <v>5</v>
      </c>
      <c r="D822" s="2">
        <f t="shared" si="499"/>
        <v>820</v>
      </c>
      <c r="E822" s="2">
        <f t="shared" si="499"/>
        <v>0</v>
      </c>
      <c r="F822" s="2" t="str">
        <f t="shared" si="499"/>
        <v>Новый подраздел</v>
      </c>
      <c r="G822" s="2" t="str">
        <f t="shared" si="499"/>
        <v>Ремонтные работы</v>
      </c>
      <c r="H822" s="2"/>
      <c r="I822" s="2"/>
      <c r="J822" s="2"/>
      <c r="K822" s="2"/>
      <c r="L822" s="2"/>
      <c r="M822" s="2"/>
      <c r="N822" s="2"/>
      <c r="O822" s="2">
        <f t="shared" ref="O822:AT822" si="500">O843</f>
        <v>42057.98</v>
      </c>
      <c r="P822" s="2">
        <f t="shared" si="500"/>
        <v>29975.51</v>
      </c>
      <c r="Q822" s="2">
        <f t="shared" si="500"/>
        <v>200.31</v>
      </c>
      <c r="R822" s="2">
        <f t="shared" si="500"/>
        <v>108.16</v>
      </c>
      <c r="S822" s="2">
        <f t="shared" si="500"/>
        <v>11882.16</v>
      </c>
      <c r="T822" s="2">
        <f t="shared" si="500"/>
        <v>0</v>
      </c>
      <c r="U822" s="2">
        <f t="shared" si="500"/>
        <v>57.924080000000011</v>
      </c>
      <c r="V822" s="2">
        <f t="shared" si="500"/>
        <v>0</v>
      </c>
      <c r="W822" s="2">
        <f t="shared" si="500"/>
        <v>0</v>
      </c>
      <c r="X822" s="2">
        <f t="shared" si="500"/>
        <v>8317.51</v>
      </c>
      <c r="Y822" s="2">
        <f t="shared" si="500"/>
        <v>1188.23</v>
      </c>
      <c r="Z822" s="2">
        <f t="shared" si="500"/>
        <v>0</v>
      </c>
      <c r="AA822" s="2">
        <f t="shared" si="500"/>
        <v>0</v>
      </c>
      <c r="AB822" s="2">
        <f t="shared" si="500"/>
        <v>42057.98</v>
      </c>
      <c r="AC822" s="2">
        <f t="shared" si="500"/>
        <v>29975.51</v>
      </c>
      <c r="AD822" s="2">
        <f t="shared" si="500"/>
        <v>200.31</v>
      </c>
      <c r="AE822" s="2">
        <f t="shared" si="500"/>
        <v>108.16</v>
      </c>
      <c r="AF822" s="2">
        <f t="shared" si="500"/>
        <v>11882.16</v>
      </c>
      <c r="AG822" s="2">
        <f t="shared" si="500"/>
        <v>0</v>
      </c>
      <c r="AH822" s="2">
        <f t="shared" si="500"/>
        <v>57.924080000000011</v>
      </c>
      <c r="AI822" s="2">
        <f t="shared" si="500"/>
        <v>0</v>
      </c>
      <c r="AJ822" s="2">
        <f t="shared" si="500"/>
        <v>0</v>
      </c>
      <c r="AK822" s="2">
        <f t="shared" si="500"/>
        <v>8317.51</v>
      </c>
      <c r="AL822" s="2">
        <f t="shared" si="500"/>
        <v>1188.23</v>
      </c>
      <c r="AM822" s="2">
        <f t="shared" si="500"/>
        <v>0</v>
      </c>
      <c r="AN822" s="2">
        <f t="shared" si="500"/>
        <v>0</v>
      </c>
      <c r="AO822" s="2">
        <f t="shared" si="500"/>
        <v>0</v>
      </c>
      <c r="AP822" s="2">
        <f t="shared" si="500"/>
        <v>0</v>
      </c>
      <c r="AQ822" s="2">
        <f t="shared" si="500"/>
        <v>0</v>
      </c>
      <c r="AR822" s="2">
        <f t="shared" si="500"/>
        <v>51680.54</v>
      </c>
      <c r="AS822" s="2">
        <f t="shared" si="500"/>
        <v>0</v>
      </c>
      <c r="AT822" s="2">
        <f t="shared" si="500"/>
        <v>0</v>
      </c>
      <c r="AU822" s="2">
        <f t="shared" ref="AU822:BZ822" si="501">AU843</f>
        <v>51680.54</v>
      </c>
      <c r="AV822" s="2">
        <f t="shared" si="501"/>
        <v>29975.51</v>
      </c>
      <c r="AW822" s="2">
        <f t="shared" si="501"/>
        <v>29975.51</v>
      </c>
      <c r="AX822" s="2">
        <f t="shared" si="501"/>
        <v>0</v>
      </c>
      <c r="AY822" s="2">
        <f t="shared" si="501"/>
        <v>29975.51</v>
      </c>
      <c r="AZ822" s="2">
        <f t="shared" si="501"/>
        <v>0</v>
      </c>
      <c r="BA822" s="2">
        <f t="shared" si="501"/>
        <v>0</v>
      </c>
      <c r="BB822" s="2">
        <f t="shared" si="501"/>
        <v>0</v>
      </c>
      <c r="BC822" s="2">
        <f t="shared" si="501"/>
        <v>0</v>
      </c>
      <c r="BD822" s="2">
        <f t="shared" si="501"/>
        <v>0</v>
      </c>
      <c r="BE822" s="2">
        <f t="shared" si="501"/>
        <v>51680.54</v>
      </c>
      <c r="BF822" s="2">
        <f t="shared" si="501"/>
        <v>0</v>
      </c>
      <c r="BG822" s="2">
        <f t="shared" si="501"/>
        <v>0</v>
      </c>
      <c r="BH822" s="2">
        <f t="shared" si="501"/>
        <v>51680.54</v>
      </c>
      <c r="BI822" s="2">
        <f t="shared" si="501"/>
        <v>29975.51</v>
      </c>
      <c r="BJ822" s="2">
        <f t="shared" si="501"/>
        <v>29975.51</v>
      </c>
      <c r="BK822" s="2">
        <f t="shared" si="501"/>
        <v>0</v>
      </c>
      <c r="BL822" s="2">
        <f t="shared" si="501"/>
        <v>29975.51</v>
      </c>
      <c r="BM822" s="2">
        <f t="shared" si="501"/>
        <v>0</v>
      </c>
      <c r="BN822" s="2">
        <f t="shared" si="501"/>
        <v>0</v>
      </c>
      <c r="BO822" s="3">
        <f t="shared" si="501"/>
        <v>0</v>
      </c>
      <c r="BP822" s="3">
        <f t="shared" si="501"/>
        <v>0</v>
      </c>
      <c r="BQ822" s="3">
        <f t="shared" si="501"/>
        <v>0</v>
      </c>
      <c r="BR822" s="3">
        <f t="shared" si="501"/>
        <v>0</v>
      </c>
      <c r="BS822" s="3">
        <f t="shared" si="501"/>
        <v>0</v>
      </c>
      <c r="BT822" s="3">
        <f t="shared" si="501"/>
        <v>0</v>
      </c>
      <c r="BU822" s="3">
        <f t="shared" si="501"/>
        <v>0</v>
      </c>
      <c r="BV822" s="3">
        <f t="shared" si="501"/>
        <v>0</v>
      </c>
      <c r="BW822" s="3">
        <f t="shared" si="501"/>
        <v>0</v>
      </c>
      <c r="BX822" s="3">
        <f t="shared" si="501"/>
        <v>0</v>
      </c>
      <c r="BY822" s="3">
        <f t="shared" si="501"/>
        <v>0</v>
      </c>
      <c r="BZ822" s="3">
        <f t="shared" si="501"/>
        <v>0</v>
      </c>
      <c r="CA822" s="3">
        <f t="shared" ref="CA822:DF822" si="502">CA843</f>
        <v>0</v>
      </c>
      <c r="CB822" s="3">
        <f t="shared" si="502"/>
        <v>0</v>
      </c>
      <c r="CC822" s="3">
        <f t="shared" si="502"/>
        <v>0</v>
      </c>
      <c r="CD822" s="3">
        <f t="shared" si="502"/>
        <v>0</v>
      </c>
      <c r="CE822" s="3">
        <f t="shared" si="502"/>
        <v>0</v>
      </c>
      <c r="CF822" s="3">
        <f t="shared" si="502"/>
        <v>0</v>
      </c>
      <c r="CG822" s="3">
        <f t="shared" si="502"/>
        <v>0</v>
      </c>
      <c r="CH822" s="3">
        <f t="shared" si="502"/>
        <v>0</v>
      </c>
      <c r="CI822" s="3">
        <f t="shared" si="502"/>
        <v>0</v>
      </c>
      <c r="CJ822" s="3">
        <f t="shared" si="502"/>
        <v>0</v>
      </c>
      <c r="CK822" s="3">
        <f t="shared" si="502"/>
        <v>0</v>
      </c>
      <c r="CL822" s="3">
        <f t="shared" si="502"/>
        <v>0</v>
      </c>
      <c r="CM822" s="3">
        <f t="shared" si="502"/>
        <v>0</v>
      </c>
      <c r="CN822" s="3">
        <f t="shared" si="502"/>
        <v>0</v>
      </c>
      <c r="CO822" s="3">
        <f t="shared" si="502"/>
        <v>0</v>
      </c>
      <c r="CP822" s="3">
        <f t="shared" si="502"/>
        <v>0</v>
      </c>
      <c r="CQ822" s="3">
        <f t="shared" si="502"/>
        <v>0</v>
      </c>
      <c r="CR822" s="3">
        <f t="shared" si="502"/>
        <v>0</v>
      </c>
      <c r="CS822" s="3">
        <f t="shared" si="502"/>
        <v>0</v>
      </c>
      <c r="CT822" s="3">
        <f t="shared" si="502"/>
        <v>0</v>
      </c>
      <c r="CU822" s="3">
        <f t="shared" si="502"/>
        <v>0</v>
      </c>
      <c r="CV822" s="3">
        <f t="shared" si="502"/>
        <v>0</v>
      </c>
      <c r="CW822" s="3">
        <f t="shared" si="502"/>
        <v>0</v>
      </c>
      <c r="CX822" s="3">
        <f t="shared" si="502"/>
        <v>0</v>
      </c>
      <c r="CY822" s="3">
        <f t="shared" si="502"/>
        <v>0</v>
      </c>
      <c r="CZ822" s="3">
        <f t="shared" si="502"/>
        <v>0</v>
      </c>
      <c r="DA822" s="3">
        <f t="shared" si="502"/>
        <v>0</v>
      </c>
      <c r="DB822" s="3">
        <f t="shared" si="502"/>
        <v>0</v>
      </c>
      <c r="DC822" s="3">
        <f t="shared" si="502"/>
        <v>0</v>
      </c>
      <c r="DD822" s="3">
        <f t="shared" si="502"/>
        <v>0</v>
      </c>
      <c r="DE822" s="3">
        <f t="shared" si="502"/>
        <v>0</v>
      </c>
      <c r="DF822" s="3">
        <f t="shared" si="502"/>
        <v>0</v>
      </c>
      <c r="DG822" s="3">
        <f t="shared" ref="DG822:DN822" si="503">DG843</f>
        <v>0</v>
      </c>
      <c r="DH822" s="3">
        <f t="shared" si="503"/>
        <v>0</v>
      </c>
      <c r="DI822" s="3">
        <f t="shared" si="503"/>
        <v>0</v>
      </c>
      <c r="DJ822" s="3">
        <f t="shared" si="503"/>
        <v>0</v>
      </c>
      <c r="DK822" s="3">
        <f t="shared" si="503"/>
        <v>0</v>
      </c>
      <c r="DL822" s="3">
        <f t="shared" si="503"/>
        <v>0</v>
      </c>
      <c r="DM822" s="3">
        <f t="shared" si="503"/>
        <v>0</v>
      </c>
      <c r="DN822" s="3">
        <f t="shared" si="503"/>
        <v>0</v>
      </c>
    </row>
    <row r="824" spans="1:206" x14ac:dyDescent="0.2">
      <c r="A824">
        <v>17</v>
      </c>
      <c r="B824">
        <v>1</v>
      </c>
      <c r="C824">
        <f>ROW(SmtRes!A543)</f>
        <v>543</v>
      </c>
      <c r="D824">
        <f>ROW(EtalonRes!A537)</f>
        <v>537</v>
      </c>
      <c r="E824" t="s">
        <v>13</v>
      </c>
      <c r="F824" t="s">
        <v>343</v>
      </c>
      <c r="G824" t="s">
        <v>344</v>
      </c>
      <c r="H824" t="s">
        <v>150</v>
      </c>
      <c r="I824">
        <v>0.25</v>
      </c>
      <c r="J824">
        <v>0</v>
      </c>
      <c r="O824">
        <f t="shared" ref="O824:O841" si="504">ROUND(CP824+GX824,2)</f>
        <v>20138.57</v>
      </c>
      <c r="P824">
        <f t="shared" ref="P824:P841" si="505">ROUND(CQ824*I824,2)</f>
        <v>15202.13</v>
      </c>
      <c r="Q824">
        <f t="shared" ref="Q824:Q841" si="506">ROUND(CR824*I824,2)</f>
        <v>57.33</v>
      </c>
      <c r="R824">
        <f t="shared" ref="R824:R841" si="507">ROUND(CS824*I824,2)</f>
        <v>22.94</v>
      </c>
      <c r="S824">
        <f t="shared" ref="S824:S841" si="508">ROUND(CT824*I824,2)</f>
        <v>4879.1099999999997</v>
      </c>
      <c r="T824">
        <f t="shared" ref="T824:T841" si="509">ROUND(CU824*I824,2)</f>
        <v>0</v>
      </c>
      <c r="U824">
        <f t="shared" ref="U824:U841" si="510">CV824*I824</f>
        <v>21.85</v>
      </c>
      <c r="V824">
        <f t="shared" ref="V824:V841" si="511">CW824*I824</f>
        <v>0</v>
      </c>
      <c r="W824">
        <f t="shared" ref="W824:W841" si="512">ROUND(CX824*I824,2)</f>
        <v>0</v>
      </c>
      <c r="X824">
        <f t="shared" ref="X824:X841" si="513">ROUND(CY824,2)</f>
        <v>3415.38</v>
      </c>
      <c r="Y824">
        <f t="shared" ref="Y824:Y841" si="514">ROUND(CZ824,2)</f>
        <v>487.91</v>
      </c>
      <c r="AA824">
        <v>31140108</v>
      </c>
      <c r="AB824">
        <f t="shared" ref="AB824:AB841" si="515">ROUND((AC824+AD824+AF824)+GT824,6)</f>
        <v>80554.259999999995</v>
      </c>
      <c r="AC824">
        <f t="shared" ref="AC824:AC841" si="516">ROUND((ES824),6)</f>
        <v>60808.51</v>
      </c>
      <c r="AD824">
        <f t="shared" ref="AD824:AD841" si="517">ROUND((((ET824)-(EU824))+AE824),6)</f>
        <v>229.33</v>
      </c>
      <c r="AE824">
        <f t="shared" ref="AE824:AE841" si="518">ROUND((EU824),6)</f>
        <v>91.77</v>
      </c>
      <c r="AF824">
        <f t="shared" ref="AF824:AF841" si="519">ROUND((EV824),6)</f>
        <v>19516.419999999998</v>
      </c>
      <c r="AG824">
        <f t="shared" ref="AG824:AG841" si="520">ROUND((AP824),6)</f>
        <v>0</v>
      </c>
      <c r="AH824">
        <f t="shared" ref="AH824:AH841" si="521">(EW824)</f>
        <v>87.4</v>
      </c>
      <c r="AI824">
        <f t="shared" ref="AI824:AI841" si="522">(EX824)</f>
        <v>0</v>
      </c>
      <c r="AJ824">
        <f t="shared" ref="AJ824:AJ841" si="523">ROUND((AS824),6)</f>
        <v>0</v>
      </c>
      <c r="AK824">
        <v>80554.259999999995</v>
      </c>
      <c r="AL824">
        <v>60808.51</v>
      </c>
      <c r="AM824">
        <v>229.33</v>
      </c>
      <c r="AN824">
        <v>91.77</v>
      </c>
      <c r="AO824">
        <v>19516.419999999998</v>
      </c>
      <c r="AP824">
        <v>0</v>
      </c>
      <c r="AQ824">
        <v>87.4</v>
      </c>
      <c r="AR824">
        <v>0</v>
      </c>
      <c r="AS824">
        <v>0</v>
      </c>
      <c r="AT824">
        <v>70</v>
      </c>
      <c r="AU824">
        <v>10</v>
      </c>
      <c r="AV824">
        <v>1</v>
      </c>
      <c r="AW824">
        <v>1</v>
      </c>
      <c r="AZ824">
        <v>1</v>
      </c>
      <c r="BA824">
        <v>1</v>
      </c>
      <c r="BB824">
        <v>1</v>
      </c>
      <c r="BC824">
        <v>1</v>
      </c>
      <c r="BD824" t="s">
        <v>0</v>
      </c>
      <c r="BE824" t="s">
        <v>0</v>
      </c>
      <c r="BF824" t="s">
        <v>0</v>
      </c>
      <c r="BG824" t="s">
        <v>0</v>
      </c>
      <c r="BH824">
        <v>0</v>
      </c>
      <c r="BI824">
        <v>4</v>
      </c>
      <c r="BJ824" t="s">
        <v>345</v>
      </c>
      <c r="BM824">
        <v>0</v>
      </c>
      <c r="BN824">
        <v>0</v>
      </c>
      <c r="BO824" t="s">
        <v>0</v>
      </c>
      <c r="BP824">
        <v>0</v>
      </c>
      <c r="BQ824">
        <v>1</v>
      </c>
      <c r="BR824">
        <v>0</v>
      </c>
      <c r="BS824">
        <v>1</v>
      </c>
      <c r="BT824">
        <v>1</v>
      </c>
      <c r="BU824">
        <v>1</v>
      </c>
      <c r="BV824">
        <v>1</v>
      </c>
      <c r="BW824">
        <v>1</v>
      </c>
      <c r="BX824">
        <v>1</v>
      </c>
      <c r="BY824" t="s">
        <v>0</v>
      </c>
      <c r="BZ824">
        <v>70</v>
      </c>
      <c r="CA824">
        <v>10</v>
      </c>
      <c r="CF824">
        <v>0</v>
      </c>
      <c r="CG824">
        <v>0</v>
      </c>
      <c r="CM824">
        <v>0</v>
      </c>
      <c r="CN824" t="s">
        <v>0</v>
      </c>
      <c r="CO824">
        <v>0</v>
      </c>
      <c r="CP824">
        <f t="shared" ref="CP824:CP841" si="524">(P824+Q824+S824)</f>
        <v>20138.57</v>
      </c>
      <c r="CQ824">
        <f t="shared" ref="CQ824:CQ841" si="525">(AC824*BC824*AW824)</f>
        <v>60808.51</v>
      </c>
      <c r="CR824">
        <f t="shared" ref="CR824:CR841" si="526">((((ET824)*BB824-(EU824)*BS824)+AE824*BS824)*AV824)</f>
        <v>229.32999999999998</v>
      </c>
      <c r="CS824">
        <f t="shared" ref="CS824:CS841" si="527">(AE824*BS824*AV824)</f>
        <v>91.77</v>
      </c>
      <c r="CT824">
        <f t="shared" ref="CT824:CT841" si="528">(AF824*BA824*AV824)</f>
        <v>19516.419999999998</v>
      </c>
      <c r="CU824">
        <f t="shared" ref="CU824:CU841" si="529">AG824</f>
        <v>0</v>
      </c>
      <c r="CV824">
        <f t="shared" ref="CV824:CV841" si="530">(AH824*AV824)</f>
        <v>87.4</v>
      </c>
      <c r="CW824">
        <f t="shared" ref="CW824:CW841" si="531">AI824</f>
        <v>0</v>
      </c>
      <c r="CX824">
        <f t="shared" ref="CX824:CX841" si="532">AJ824</f>
        <v>0</v>
      </c>
      <c r="CY824">
        <f t="shared" ref="CY824:CY841" si="533">((S824*BZ824)/100)</f>
        <v>3415.3769999999995</v>
      </c>
      <c r="CZ824">
        <f t="shared" ref="CZ824:CZ841" si="534">((S824*CA824)/100)</f>
        <v>487.911</v>
      </c>
      <c r="DC824" t="s">
        <v>0</v>
      </c>
      <c r="DD824" t="s">
        <v>0</v>
      </c>
      <c r="DE824" t="s">
        <v>0</v>
      </c>
      <c r="DF824" t="s">
        <v>0</v>
      </c>
      <c r="DG824" t="s">
        <v>0</v>
      </c>
      <c r="DH824" t="s">
        <v>0</v>
      </c>
      <c r="DI824" t="s">
        <v>0</v>
      </c>
      <c r="DJ824" t="s">
        <v>0</v>
      </c>
      <c r="DK824" t="s">
        <v>0</v>
      </c>
      <c r="DL824" t="s">
        <v>0</v>
      </c>
      <c r="DM824" t="s">
        <v>0</v>
      </c>
      <c r="DN824">
        <v>0</v>
      </c>
      <c r="DO824">
        <v>0</v>
      </c>
      <c r="DP824">
        <v>1</v>
      </c>
      <c r="DQ824">
        <v>1</v>
      </c>
      <c r="DU824">
        <v>1009</v>
      </c>
      <c r="DV824" t="s">
        <v>150</v>
      </c>
      <c r="DW824" t="s">
        <v>150</v>
      </c>
      <c r="DX824">
        <v>1000</v>
      </c>
      <c r="EE824">
        <v>30895129</v>
      </c>
      <c r="EF824">
        <v>1</v>
      </c>
      <c r="EG824" t="s">
        <v>18</v>
      </c>
      <c r="EH824">
        <v>0</v>
      </c>
      <c r="EI824" t="s">
        <v>0</v>
      </c>
      <c r="EJ824">
        <v>4</v>
      </c>
      <c r="EK824">
        <v>0</v>
      </c>
      <c r="EL824" t="s">
        <v>19</v>
      </c>
      <c r="EM824" t="s">
        <v>20</v>
      </c>
      <c r="EO824" t="s">
        <v>0</v>
      </c>
      <c r="EQ824">
        <v>0</v>
      </c>
      <c r="ER824">
        <v>80554.259999999995</v>
      </c>
      <c r="ES824">
        <v>60808.51</v>
      </c>
      <c r="ET824">
        <v>229.33</v>
      </c>
      <c r="EU824">
        <v>91.77</v>
      </c>
      <c r="EV824">
        <v>19516.419999999998</v>
      </c>
      <c r="EW824">
        <v>87.4</v>
      </c>
      <c r="EX824">
        <v>0</v>
      </c>
      <c r="EY824">
        <v>0</v>
      </c>
      <c r="FQ824">
        <v>0</v>
      </c>
      <c r="FR824">
        <f t="shared" ref="FR824:FR841" si="535">ROUND(IF(AND(BH824=3,BI824=3),P824,0),2)</f>
        <v>0</v>
      </c>
      <c r="FS824">
        <v>0</v>
      </c>
      <c r="FX824">
        <v>70</v>
      </c>
      <c r="FY824">
        <v>10</v>
      </c>
      <c r="GA824" t="s">
        <v>0</v>
      </c>
      <c r="GD824">
        <v>0</v>
      </c>
      <c r="GF824">
        <v>-258558397</v>
      </c>
      <c r="GG824">
        <v>2</v>
      </c>
      <c r="GH824">
        <v>1</v>
      </c>
      <c r="GI824">
        <v>-2</v>
      </c>
      <c r="GJ824">
        <v>0</v>
      </c>
      <c r="GK824">
        <f>ROUND(R824*(R12)/100,2)</f>
        <v>24.78</v>
      </c>
      <c r="GL824">
        <f t="shared" ref="GL824:GL841" si="536">ROUND(IF(AND(BH824=3,BI824=3,FS824&lt;&gt;0),P824,0),2)</f>
        <v>0</v>
      </c>
      <c r="GM824">
        <f t="shared" ref="GM824:GM841" si="537">O824+X824+Y824+GK824</f>
        <v>24066.639999999999</v>
      </c>
      <c r="GN824">
        <f t="shared" ref="GN824:GN841" si="538">ROUND(IF(OR(BI824=0,BI824=1),O824+X824+Y824+GK824-GX824,0),2)</f>
        <v>0</v>
      </c>
      <c r="GO824">
        <f t="shared" ref="GO824:GO841" si="539">ROUND(IF(BI824=2,O824+X824+Y824+GK824-GX824,0),2)</f>
        <v>0</v>
      </c>
      <c r="GP824">
        <f t="shared" ref="GP824:GP841" si="540">ROUND(IF(BI824=4,O824+X824+Y824+GK824,GX824),2)</f>
        <v>24066.639999999999</v>
      </c>
      <c r="GT824">
        <v>0</v>
      </c>
      <c r="GU824">
        <v>1</v>
      </c>
      <c r="GV824">
        <v>0</v>
      </c>
      <c r="GW824">
        <v>0</v>
      </c>
      <c r="GX824">
        <f t="shared" ref="GX824:GX841" si="541">ROUND(GT824*GU824*I824,2)</f>
        <v>0</v>
      </c>
    </row>
    <row r="825" spans="1:206" x14ac:dyDescent="0.2">
      <c r="A825">
        <v>17</v>
      </c>
      <c r="B825">
        <v>1</v>
      </c>
      <c r="C825">
        <f>ROW(SmtRes!A546)</f>
        <v>546</v>
      </c>
      <c r="D825">
        <f>ROW(EtalonRes!A540)</f>
        <v>540</v>
      </c>
      <c r="E825" t="s">
        <v>21</v>
      </c>
      <c r="F825" t="s">
        <v>346</v>
      </c>
      <c r="G825" t="s">
        <v>347</v>
      </c>
      <c r="H825" t="s">
        <v>28</v>
      </c>
      <c r="I825">
        <f>ROUND(3/100,9)</f>
        <v>0.03</v>
      </c>
      <c r="J825">
        <v>0</v>
      </c>
      <c r="O825">
        <f t="shared" si="504"/>
        <v>455.52</v>
      </c>
      <c r="P825">
        <f t="shared" si="505"/>
        <v>48.51</v>
      </c>
      <c r="Q825">
        <f t="shared" si="506"/>
        <v>0</v>
      </c>
      <c r="R825">
        <f t="shared" si="507"/>
        <v>0</v>
      </c>
      <c r="S825">
        <f t="shared" si="508"/>
        <v>407.01</v>
      </c>
      <c r="T825">
        <f t="shared" si="509"/>
        <v>0</v>
      </c>
      <c r="U825">
        <f t="shared" si="510"/>
        <v>2.2229999999999999</v>
      </c>
      <c r="V825">
        <f t="shared" si="511"/>
        <v>0</v>
      </c>
      <c r="W825">
        <f t="shared" si="512"/>
        <v>0</v>
      </c>
      <c r="X825">
        <f t="shared" si="513"/>
        <v>284.91000000000003</v>
      </c>
      <c r="Y825">
        <f t="shared" si="514"/>
        <v>40.700000000000003</v>
      </c>
      <c r="AA825">
        <v>31140108</v>
      </c>
      <c r="AB825">
        <f t="shared" si="515"/>
        <v>15183.85</v>
      </c>
      <c r="AC825">
        <f t="shared" si="516"/>
        <v>1616.88</v>
      </c>
      <c r="AD825">
        <f t="shared" si="517"/>
        <v>0</v>
      </c>
      <c r="AE825">
        <f t="shared" si="518"/>
        <v>0</v>
      </c>
      <c r="AF825">
        <f t="shared" si="519"/>
        <v>13566.97</v>
      </c>
      <c r="AG825">
        <f t="shared" si="520"/>
        <v>0</v>
      </c>
      <c r="AH825">
        <f t="shared" si="521"/>
        <v>74.099999999999994</v>
      </c>
      <c r="AI825">
        <f t="shared" si="522"/>
        <v>0</v>
      </c>
      <c r="AJ825">
        <f t="shared" si="523"/>
        <v>0</v>
      </c>
      <c r="AK825">
        <v>15183.85</v>
      </c>
      <c r="AL825">
        <v>1616.88</v>
      </c>
      <c r="AM825">
        <v>0</v>
      </c>
      <c r="AN825">
        <v>0</v>
      </c>
      <c r="AO825">
        <v>13566.97</v>
      </c>
      <c r="AP825">
        <v>0</v>
      </c>
      <c r="AQ825">
        <v>74.099999999999994</v>
      </c>
      <c r="AR825">
        <v>0</v>
      </c>
      <c r="AS825">
        <v>0</v>
      </c>
      <c r="AT825">
        <v>70</v>
      </c>
      <c r="AU825">
        <v>10</v>
      </c>
      <c r="AV825">
        <v>1</v>
      </c>
      <c r="AW825">
        <v>1</v>
      </c>
      <c r="AZ825">
        <v>1</v>
      </c>
      <c r="BA825">
        <v>1</v>
      </c>
      <c r="BB825">
        <v>1</v>
      </c>
      <c r="BC825">
        <v>1</v>
      </c>
      <c r="BD825" t="s">
        <v>0</v>
      </c>
      <c r="BE825" t="s">
        <v>0</v>
      </c>
      <c r="BF825" t="s">
        <v>0</v>
      </c>
      <c r="BG825" t="s">
        <v>0</v>
      </c>
      <c r="BH825">
        <v>0</v>
      </c>
      <c r="BI825">
        <v>4</v>
      </c>
      <c r="BJ825" t="s">
        <v>348</v>
      </c>
      <c r="BM825">
        <v>0</v>
      </c>
      <c r="BN825">
        <v>0</v>
      </c>
      <c r="BO825" t="s">
        <v>0</v>
      </c>
      <c r="BP825">
        <v>0</v>
      </c>
      <c r="BQ825">
        <v>1</v>
      </c>
      <c r="BR825">
        <v>0</v>
      </c>
      <c r="BS825">
        <v>1</v>
      </c>
      <c r="BT825">
        <v>1</v>
      </c>
      <c r="BU825">
        <v>1</v>
      </c>
      <c r="BV825">
        <v>1</v>
      </c>
      <c r="BW825">
        <v>1</v>
      </c>
      <c r="BX825">
        <v>1</v>
      </c>
      <c r="BY825" t="s">
        <v>0</v>
      </c>
      <c r="BZ825">
        <v>70</v>
      </c>
      <c r="CA825">
        <v>10</v>
      </c>
      <c r="CF825">
        <v>0</v>
      </c>
      <c r="CG825">
        <v>0</v>
      </c>
      <c r="CM825">
        <v>0</v>
      </c>
      <c r="CN825" t="s">
        <v>0</v>
      </c>
      <c r="CO825">
        <v>0</v>
      </c>
      <c r="CP825">
        <f t="shared" si="524"/>
        <v>455.52</v>
      </c>
      <c r="CQ825">
        <f t="shared" si="525"/>
        <v>1616.88</v>
      </c>
      <c r="CR825">
        <f t="shared" si="526"/>
        <v>0</v>
      </c>
      <c r="CS825">
        <f t="shared" si="527"/>
        <v>0</v>
      </c>
      <c r="CT825">
        <f t="shared" si="528"/>
        <v>13566.97</v>
      </c>
      <c r="CU825">
        <f t="shared" si="529"/>
        <v>0</v>
      </c>
      <c r="CV825">
        <f t="shared" si="530"/>
        <v>74.099999999999994</v>
      </c>
      <c r="CW825">
        <f t="shared" si="531"/>
        <v>0</v>
      </c>
      <c r="CX825">
        <f t="shared" si="532"/>
        <v>0</v>
      </c>
      <c r="CY825">
        <f t="shared" si="533"/>
        <v>284.90699999999998</v>
      </c>
      <c r="CZ825">
        <f t="shared" si="534"/>
        <v>40.701000000000001</v>
      </c>
      <c r="DC825" t="s">
        <v>0</v>
      </c>
      <c r="DD825" t="s">
        <v>0</v>
      </c>
      <c r="DE825" t="s">
        <v>0</v>
      </c>
      <c r="DF825" t="s">
        <v>0</v>
      </c>
      <c r="DG825" t="s">
        <v>0</v>
      </c>
      <c r="DH825" t="s">
        <v>0</v>
      </c>
      <c r="DI825" t="s">
        <v>0</v>
      </c>
      <c r="DJ825" t="s">
        <v>0</v>
      </c>
      <c r="DK825" t="s">
        <v>0</v>
      </c>
      <c r="DL825" t="s">
        <v>0</v>
      </c>
      <c r="DM825" t="s">
        <v>0</v>
      </c>
      <c r="DN825">
        <v>0</v>
      </c>
      <c r="DO825">
        <v>0</v>
      </c>
      <c r="DP825">
        <v>1</v>
      </c>
      <c r="DQ825">
        <v>1</v>
      </c>
      <c r="DU825">
        <v>1005</v>
      </c>
      <c r="DV825" t="s">
        <v>28</v>
      </c>
      <c r="DW825" t="s">
        <v>28</v>
      </c>
      <c r="DX825">
        <v>100</v>
      </c>
      <c r="EE825">
        <v>30895129</v>
      </c>
      <c r="EF825">
        <v>1</v>
      </c>
      <c r="EG825" t="s">
        <v>18</v>
      </c>
      <c r="EH825">
        <v>0</v>
      </c>
      <c r="EI825" t="s">
        <v>0</v>
      </c>
      <c r="EJ825">
        <v>4</v>
      </c>
      <c r="EK825">
        <v>0</v>
      </c>
      <c r="EL825" t="s">
        <v>19</v>
      </c>
      <c r="EM825" t="s">
        <v>20</v>
      </c>
      <c r="EO825" t="s">
        <v>0</v>
      </c>
      <c r="EQ825">
        <v>0</v>
      </c>
      <c r="ER825">
        <v>15183.85</v>
      </c>
      <c r="ES825">
        <v>1616.88</v>
      </c>
      <c r="ET825">
        <v>0</v>
      </c>
      <c r="EU825">
        <v>0</v>
      </c>
      <c r="EV825">
        <v>13566.97</v>
      </c>
      <c r="EW825">
        <v>74.099999999999994</v>
      </c>
      <c r="EX825">
        <v>0</v>
      </c>
      <c r="EY825">
        <v>0</v>
      </c>
      <c r="FQ825">
        <v>0</v>
      </c>
      <c r="FR825">
        <f t="shared" si="535"/>
        <v>0</v>
      </c>
      <c r="FS825">
        <v>0</v>
      </c>
      <c r="FX825">
        <v>70</v>
      </c>
      <c r="FY825">
        <v>10</v>
      </c>
      <c r="GA825" t="s">
        <v>0</v>
      </c>
      <c r="GD825">
        <v>0</v>
      </c>
      <c r="GF825">
        <v>1835569690</v>
      </c>
      <c r="GG825">
        <v>2</v>
      </c>
      <c r="GH825">
        <v>1</v>
      </c>
      <c r="GI825">
        <v>-2</v>
      </c>
      <c r="GJ825">
        <v>0</v>
      </c>
      <c r="GK825">
        <f>ROUND(R825*(R12)/100,2)</f>
        <v>0</v>
      </c>
      <c r="GL825">
        <f t="shared" si="536"/>
        <v>0</v>
      </c>
      <c r="GM825">
        <f t="shared" si="537"/>
        <v>781.13000000000011</v>
      </c>
      <c r="GN825">
        <f t="shared" si="538"/>
        <v>0</v>
      </c>
      <c r="GO825">
        <f t="shared" si="539"/>
        <v>0</v>
      </c>
      <c r="GP825">
        <f t="shared" si="540"/>
        <v>781.13</v>
      </c>
      <c r="GT825">
        <v>0</v>
      </c>
      <c r="GU825">
        <v>1</v>
      </c>
      <c r="GV825">
        <v>0</v>
      </c>
      <c r="GW825">
        <v>0</v>
      </c>
      <c r="GX825">
        <f t="shared" si="541"/>
        <v>0</v>
      </c>
    </row>
    <row r="826" spans="1:206" x14ac:dyDescent="0.2">
      <c r="A826">
        <v>17</v>
      </c>
      <c r="B826">
        <v>1</v>
      </c>
      <c r="C826">
        <f>ROW(SmtRes!A550)</f>
        <v>550</v>
      </c>
      <c r="D826">
        <f>ROW(EtalonRes!A544)</f>
        <v>544</v>
      </c>
      <c r="E826" t="s">
        <v>25</v>
      </c>
      <c r="F826" t="s">
        <v>349</v>
      </c>
      <c r="G826" t="s">
        <v>350</v>
      </c>
      <c r="H826" t="s">
        <v>351</v>
      </c>
      <c r="I826">
        <f>ROUND(0.7/10,9)</f>
        <v>7.0000000000000007E-2</v>
      </c>
      <c r="J826">
        <v>0</v>
      </c>
      <c r="O826">
        <f t="shared" si="504"/>
        <v>1214.28</v>
      </c>
      <c r="P826">
        <f t="shared" si="505"/>
        <v>458.56</v>
      </c>
      <c r="Q826">
        <f t="shared" si="506"/>
        <v>0</v>
      </c>
      <c r="R826">
        <f t="shared" si="507"/>
        <v>0</v>
      </c>
      <c r="S826">
        <f t="shared" si="508"/>
        <v>755.72</v>
      </c>
      <c r="T826">
        <f t="shared" si="509"/>
        <v>0</v>
      </c>
      <c r="U826">
        <f t="shared" si="510"/>
        <v>4.3078000000000003</v>
      </c>
      <c r="V826">
        <f t="shared" si="511"/>
        <v>0</v>
      </c>
      <c r="W826">
        <f t="shared" si="512"/>
        <v>0</v>
      </c>
      <c r="X826">
        <f t="shared" si="513"/>
        <v>529</v>
      </c>
      <c r="Y826">
        <f t="shared" si="514"/>
        <v>75.569999999999993</v>
      </c>
      <c r="AA826">
        <v>31140108</v>
      </c>
      <c r="AB826">
        <f t="shared" si="515"/>
        <v>17346.87</v>
      </c>
      <c r="AC826">
        <f t="shared" si="516"/>
        <v>6550.91</v>
      </c>
      <c r="AD826">
        <f t="shared" si="517"/>
        <v>0</v>
      </c>
      <c r="AE826">
        <f t="shared" si="518"/>
        <v>0</v>
      </c>
      <c r="AF826">
        <f t="shared" si="519"/>
        <v>10795.96</v>
      </c>
      <c r="AG826">
        <f t="shared" si="520"/>
        <v>0</v>
      </c>
      <c r="AH826">
        <f t="shared" si="521"/>
        <v>61.54</v>
      </c>
      <c r="AI826">
        <f t="shared" si="522"/>
        <v>0</v>
      </c>
      <c r="AJ826">
        <f t="shared" si="523"/>
        <v>0</v>
      </c>
      <c r="AK826">
        <v>17346.87</v>
      </c>
      <c r="AL826">
        <v>6550.91</v>
      </c>
      <c r="AM826">
        <v>0</v>
      </c>
      <c r="AN826">
        <v>0</v>
      </c>
      <c r="AO826">
        <v>10795.96</v>
      </c>
      <c r="AP826">
        <v>0</v>
      </c>
      <c r="AQ826">
        <v>61.54</v>
      </c>
      <c r="AR826">
        <v>0</v>
      </c>
      <c r="AS826">
        <v>0</v>
      </c>
      <c r="AT826">
        <v>70</v>
      </c>
      <c r="AU826">
        <v>10</v>
      </c>
      <c r="AV826">
        <v>1</v>
      </c>
      <c r="AW826">
        <v>1</v>
      </c>
      <c r="AZ826">
        <v>1</v>
      </c>
      <c r="BA826">
        <v>1</v>
      </c>
      <c r="BB826">
        <v>1</v>
      </c>
      <c r="BC826">
        <v>1</v>
      </c>
      <c r="BD826" t="s">
        <v>0</v>
      </c>
      <c r="BE826" t="s">
        <v>0</v>
      </c>
      <c r="BF826" t="s">
        <v>0</v>
      </c>
      <c r="BG826" t="s">
        <v>0</v>
      </c>
      <c r="BH826">
        <v>0</v>
      </c>
      <c r="BI826">
        <v>4</v>
      </c>
      <c r="BJ826" t="s">
        <v>352</v>
      </c>
      <c r="BM826">
        <v>0</v>
      </c>
      <c r="BN826">
        <v>0</v>
      </c>
      <c r="BO826" t="s">
        <v>0</v>
      </c>
      <c r="BP826">
        <v>0</v>
      </c>
      <c r="BQ826">
        <v>1</v>
      </c>
      <c r="BR826">
        <v>0</v>
      </c>
      <c r="BS826">
        <v>1</v>
      </c>
      <c r="BT826">
        <v>1</v>
      </c>
      <c r="BU826">
        <v>1</v>
      </c>
      <c r="BV826">
        <v>1</v>
      </c>
      <c r="BW826">
        <v>1</v>
      </c>
      <c r="BX826">
        <v>1</v>
      </c>
      <c r="BY826" t="s">
        <v>0</v>
      </c>
      <c r="BZ826">
        <v>70</v>
      </c>
      <c r="CA826">
        <v>10</v>
      </c>
      <c r="CF826">
        <v>0</v>
      </c>
      <c r="CG826">
        <v>0</v>
      </c>
      <c r="CM826">
        <v>0</v>
      </c>
      <c r="CN826" t="s">
        <v>0</v>
      </c>
      <c r="CO826">
        <v>0</v>
      </c>
      <c r="CP826">
        <f t="shared" si="524"/>
        <v>1214.28</v>
      </c>
      <c r="CQ826">
        <f t="shared" si="525"/>
        <v>6550.91</v>
      </c>
      <c r="CR826">
        <f t="shared" si="526"/>
        <v>0</v>
      </c>
      <c r="CS826">
        <f t="shared" si="527"/>
        <v>0</v>
      </c>
      <c r="CT826">
        <f t="shared" si="528"/>
        <v>10795.96</v>
      </c>
      <c r="CU826">
        <f t="shared" si="529"/>
        <v>0</v>
      </c>
      <c r="CV826">
        <f t="shared" si="530"/>
        <v>61.54</v>
      </c>
      <c r="CW826">
        <f t="shared" si="531"/>
        <v>0</v>
      </c>
      <c r="CX826">
        <f t="shared" si="532"/>
        <v>0</v>
      </c>
      <c r="CY826">
        <f t="shared" si="533"/>
        <v>529.00400000000002</v>
      </c>
      <c r="CZ826">
        <f t="shared" si="534"/>
        <v>75.572000000000003</v>
      </c>
      <c r="DC826" t="s">
        <v>0</v>
      </c>
      <c r="DD826" t="s">
        <v>0</v>
      </c>
      <c r="DE826" t="s">
        <v>0</v>
      </c>
      <c r="DF826" t="s">
        <v>0</v>
      </c>
      <c r="DG826" t="s">
        <v>0</v>
      </c>
      <c r="DH826" t="s">
        <v>0</v>
      </c>
      <c r="DI826" t="s">
        <v>0</v>
      </c>
      <c r="DJ826" t="s">
        <v>0</v>
      </c>
      <c r="DK826" t="s">
        <v>0</v>
      </c>
      <c r="DL826" t="s">
        <v>0</v>
      </c>
      <c r="DM826" t="s">
        <v>0</v>
      </c>
      <c r="DN826">
        <v>0</v>
      </c>
      <c r="DO826">
        <v>0</v>
      </c>
      <c r="DP826">
        <v>1</v>
      </c>
      <c r="DQ826">
        <v>1</v>
      </c>
      <c r="DU826">
        <v>1005</v>
      </c>
      <c r="DV826" t="s">
        <v>351</v>
      </c>
      <c r="DW826" t="s">
        <v>351</v>
      </c>
      <c r="DX826">
        <v>10</v>
      </c>
      <c r="EE826">
        <v>30895129</v>
      </c>
      <c r="EF826">
        <v>1</v>
      </c>
      <c r="EG826" t="s">
        <v>18</v>
      </c>
      <c r="EH826">
        <v>0</v>
      </c>
      <c r="EI826" t="s">
        <v>0</v>
      </c>
      <c r="EJ826">
        <v>4</v>
      </c>
      <c r="EK826">
        <v>0</v>
      </c>
      <c r="EL826" t="s">
        <v>19</v>
      </c>
      <c r="EM826" t="s">
        <v>20</v>
      </c>
      <c r="EO826" t="s">
        <v>0</v>
      </c>
      <c r="EQ826">
        <v>0</v>
      </c>
      <c r="ER826">
        <v>17346.87</v>
      </c>
      <c r="ES826">
        <v>6550.91</v>
      </c>
      <c r="ET826">
        <v>0</v>
      </c>
      <c r="EU826">
        <v>0</v>
      </c>
      <c r="EV826">
        <v>10795.96</v>
      </c>
      <c r="EW826">
        <v>61.54</v>
      </c>
      <c r="EX826">
        <v>0</v>
      </c>
      <c r="EY826">
        <v>0</v>
      </c>
      <c r="FQ826">
        <v>0</v>
      </c>
      <c r="FR826">
        <f t="shared" si="535"/>
        <v>0</v>
      </c>
      <c r="FS826">
        <v>0</v>
      </c>
      <c r="FX826">
        <v>70</v>
      </c>
      <c r="FY826">
        <v>10</v>
      </c>
      <c r="GA826" t="s">
        <v>0</v>
      </c>
      <c r="GD826">
        <v>0</v>
      </c>
      <c r="GF826">
        <v>-959200924</v>
      </c>
      <c r="GG826">
        <v>2</v>
      </c>
      <c r="GH826">
        <v>1</v>
      </c>
      <c r="GI826">
        <v>-2</v>
      </c>
      <c r="GJ826">
        <v>0</v>
      </c>
      <c r="GK826">
        <f>ROUND(R826*(R12)/100,2)</f>
        <v>0</v>
      </c>
      <c r="GL826">
        <f t="shared" si="536"/>
        <v>0</v>
      </c>
      <c r="GM826">
        <f t="shared" si="537"/>
        <v>1818.85</v>
      </c>
      <c r="GN826">
        <f t="shared" si="538"/>
        <v>0</v>
      </c>
      <c r="GO826">
        <f t="shared" si="539"/>
        <v>0</v>
      </c>
      <c r="GP826">
        <f t="shared" si="540"/>
        <v>1818.85</v>
      </c>
      <c r="GT826">
        <v>0</v>
      </c>
      <c r="GU826">
        <v>1</v>
      </c>
      <c r="GV826">
        <v>0</v>
      </c>
      <c r="GW826">
        <v>0</v>
      </c>
      <c r="GX826">
        <f t="shared" si="541"/>
        <v>0</v>
      </c>
    </row>
    <row r="827" spans="1:206" x14ac:dyDescent="0.2">
      <c r="A827">
        <v>17</v>
      </c>
      <c r="B827">
        <v>1</v>
      </c>
      <c r="C827">
        <f>ROW(SmtRes!A552)</f>
        <v>552</v>
      </c>
      <c r="D827">
        <f>ROW(EtalonRes!A546)</f>
        <v>546</v>
      </c>
      <c r="E827" t="s">
        <v>30</v>
      </c>
      <c r="F827" t="s">
        <v>306</v>
      </c>
      <c r="G827" t="s">
        <v>307</v>
      </c>
      <c r="H827" t="s">
        <v>28</v>
      </c>
      <c r="I827">
        <f>ROUND(4/100,9)</f>
        <v>0.04</v>
      </c>
      <c r="J827">
        <v>0</v>
      </c>
      <c r="O827">
        <f t="shared" si="504"/>
        <v>141.74</v>
      </c>
      <c r="P827">
        <f t="shared" si="505"/>
        <v>7.78</v>
      </c>
      <c r="Q827">
        <f t="shared" si="506"/>
        <v>0</v>
      </c>
      <c r="R827">
        <f t="shared" si="507"/>
        <v>0</v>
      </c>
      <c r="S827">
        <f t="shared" si="508"/>
        <v>133.96</v>
      </c>
      <c r="T827">
        <f t="shared" si="509"/>
        <v>0</v>
      </c>
      <c r="U827">
        <f t="shared" si="510"/>
        <v>0.66239999999999999</v>
      </c>
      <c r="V827">
        <f t="shared" si="511"/>
        <v>0</v>
      </c>
      <c r="W827">
        <f t="shared" si="512"/>
        <v>0</v>
      </c>
      <c r="X827">
        <f t="shared" si="513"/>
        <v>93.77</v>
      </c>
      <c r="Y827">
        <f t="shared" si="514"/>
        <v>13.4</v>
      </c>
      <c r="AA827">
        <v>31140108</v>
      </c>
      <c r="AB827">
        <f t="shared" si="515"/>
        <v>3543.6</v>
      </c>
      <c r="AC827">
        <f t="shared" si="516"/>
        <v>194.51</v>
      </c>
      <c r="AD827">
        <f t="shared" si="517"/>
        <v>0</v>
      </c>
      <c r="AE827">
        <f t="shared" si="518"/>
        <v>0</v>
      </c>
      <c r="AF827">
        <f t="shared" si="519"/>
        <v>3349.09</v>
      </c>
      <c r="AG827">
        <f t="shared" si="520"/>
        <v>0</v>
      </c>
      <c r="AH827">
        <f t="shared" si="521"/>
        <v>16.559999999999999</v>
      </c>
      <c r="AI827">
        <f t="shared" si="522"/>
        <v>0</v>
      </c>
      <c r="AJ827">
        <f t="shared" si="523"/>
        <v>0</v>
      </c>
      <c r="AK827">
        <v>3543.6</v>
      </c>
      <c r="AL827">
        <v>194.51</v>
      </c>
      <c r="AM827">
        <v>0</v>
      </c>
      <c r="AN827">
        <v>0</v>
      </c>
      <c r="AO827">
        <v>3349.09</v>
      </c>
      <c r="AP827">
        <v>0</v>
      </c>
      <c r="AQ827">
        <v>16.559999999999999</v>
      </c>
      <c r="AR827">
        <v>0</v>
      </c>
      <c r="AS827">
        <v>0</v>
      </c>
      <c r="AT827">
        <v>70</v>
      </c>
      <c r="AU827">
        <v>10</v>
      </c>
      <c r="AV827">
        <v>1</v>
      </c>
      <c r="AW827">
        <v>1</v>
      </c>
      <c r="AZ827">
        <v>1</v>
      </c>
      <c r="BA827">
        <v>1</v>
      </c>
      <c r="BB827">
        <v>1</v>
      </c>
      <c r="BC827">
        <v>1</v>
      </c>
      <c r="BD827" t="s">
        <v>0</v>
      </c>
      <c r="BE827" t="s">
        <v>0</v>
      </c>
      <c r="BF827" t="s">
        <v>0</v>
      </c>
      <c r="BG827" t="s">
        <v>0</v>
      </c>
      <c r="BH827">
        <v>0</v>
      </c>
      <c r="BI827">
        <v>4</v>
      </c>
      <c r="BJ827" t="s">
        <v>308</v>
      </c>
      <c r="BM827">
        <v>0</v>
      </c>
      <c r="BN827">
        <v>0</v>
      </c>
      <c r="BO827" t="s">
        <v>0</v>
      </c>
      <c r="BP827">
        <v>0</v>
      </c>
      <c r="BQ827">
        <v>1</v>
      </c>
      <c r="BR827">
        <v>0</v>
      </c>
      <c r="BS827">
        <v>1</v>
      </c>
      <c r="BT827">
        <v>1</v>
      </c>
      <c r="BU827">
        <v>1</v>
      </c>
      <c r="BV827">
        <v>1</v>
      </c>
      <c r="BW827">
        <v>1</v>
      </c>
      <c r="BX827">
        <v>1</v>
      </c>
      <c r="BY827" t="s">
        <v>0</v>
      </c>
      <c r="BZ827">
        <v>70</v>
      </c>
      <c r="CA827">
        <v>10</v>
      </c>
      <c r="CF827">
        <v>0</v>
      </c>
      <c r="CG827">
        <v>0</v>
      </c>
      <c r="CM827">
        <v>0</v>
      </c>
      <c r="CN827" t="s">
        <v>0</v>
      </c>
      <c r="CO827">
        <v>0</v>
      </c>
      <c r="CP827">
        <f t="shared" si="524"/>
        <v>141.74</v>
      </c>
      <c r="CQ827">
        <f t="shared" si="525"/>
        <v>194.51</v>
      </c>
      <c r="CR827">
        <f t="shared" si="526"/>
        <v>0</v>
      </c>
      <c r="CS827">
        <f t="shared" si="527"/>
        <v>0</v>
      </c>
      <c r="CT827">
        <f t="shared" si="528"/>
        <v>3349.09</v>
      </c>
      <c r="CU827">
        <f t="shared" si="529"/>
        <v>0</v>
      </c>
      <c r="CV827">
        <f t="shared" si="530"/>
        <v>16.559999999999999</v>
      </c>
      <c r="CW827">
        <f t="shared" si="531"/>
        <v>0</v>
      </c>
      <c r="CX827">
        <f t="shared" si="532"/>
        <v>0</v>
      </c>
      <c r="CY827">
        <f t="shared" si="533"/>
        <v>93.772000000000006</v>
      </c>
      <c r="CZ827">
        <f t="shared" si="534"/>
        <v>13.396000000000001</v>
      </c>
      <c r="DC827" t="s">
        <v>0</v>
      </c>
      <c r="DD827" t="s">
        <v>0</v>
      </c>
      <c r="DE827" t="s">
        <v>0</v>
      </c>
      <c r="DF827" t="s">
        <v>0</v>
      </c>
      <c r="DG827" t="s">
        <v>0</v>
      </c>
      <c r="DH827" t="s">
        <v>0</v>
      </c>
      <c r="DI827" t="s">
        <v>0</v>
      </c>
      <c r="DJ827" t="s">
        <v>0</v>
      </c>
      <c r="DK827" t="s">
        <v>0</v>
      </c>
      <c r="DL827" t="s">
        <v>0</v>
      </c>
      <c r="DM827" t="s">
        <v>0</v>
      </c>
      <c r="DN827">
        <v>0</v>
      </c>
      <c r="DO827">
        <v>0</v>
      </c>
      <c r="DP827">
        <v>1</v>
      </c>
      <c r="DQ827">
        <v>1</v>
      </c>
      <c r="DU827">
        <v>1005</v>
      </c>
      <c r="DV827" t="s">
        <v>28</v>
      </c>
      <c r="DW827" t="s">
        <v>28</v>
      </c>
      <c r="DX827">
        <v>100</v>
      </c>
      <c r="EE827">
        <v>30895129</v>
      </c>
      <c r="EF827">
        <v>1</v>
      </c>
      <c r="EG827" t="s">
        <v>18</v>
      </c>
      <c r="EH827">
        <v>0</v>
      </c>
      <c r="EI827" t="s">
        <v>0</v>
      </c>
      <c r="EJ827">
        <v>4</v>
      </c>
      <c r="EK827">
        <v>0</v>
      </c>
      <c r="EL827" t="s">
        <v>19</v>
      </c>
      <c r="EM827" t="s">
        <v>20</v>
      </c>
      <c r="EO827" t="s">
        <v>0</v>
      </c>
      <c r="EQ827">
        <v>0</v>
      </c>
      <c r="ER827">
        <v>3543.6</v>
      </c>
      <c r="ES827">
        <v>194.51</v>
      </c>
      <c r="ET827">
        <v>0</v>
      </c>
      <c r="EU827">
        <v>0</v>
      </c>
      <c r="EV827">
        <v>3349.09</v>
      </c>
      <c r="EW827">
        <v>16.559999999999999</v>
      </c>
      <c r="EX827">
        <v>0</v>
      </c>
      <c r="EY827">
        <v>0</v>
      </c>
      <c r="FQ827">
        <v>0</v>
      </c>
      <c r="FR827">
        <f t="shared" si="535"/>
        <v>0</v>
      </c>
      <c r="FS827">
        <v>0</v>
      </c>
      <c r="FX827">
        <v>70</v>
      </c>
      <c r="FY827">
        <v>10</v>
      </c>
      <c r="GA827" t="s">
        <v>0</v>
      </c>
      <c r="GD827">
        <v>0</v>
      </c>
      <c r="GF827">
        <v>138057685</v>
      </c>
      <c r="GG827">
        <v>2</v>
      </c>
      <c r="GH827">
        <v>1</v>
      </c>
      <c r="GI827">
        <v>-2</v>
      </c>
      <c r="GJ827">
        <v>0</v>
      </c>
      <c r="GK827">
        <f>ROUND(R827*(R12)/100,2)</f>
        <v>0</v>
      </c>
      <c r="GL827">
        <f t="shared" si="536"/>
        <v>0</v>
      </c>
      <c r="GM827">
        <f t="shared" si="537"/>
        <v>248.91</v>
      </c>
      <c r="GN827">
        <f t="shared" si="538"/>
        <v>0</v>
      </c>
      <c r="GO827">
        <f t="shared" si="539"/>
        <v>0</v>
      </c>
      <c r="GP827">
        <f t="shared" si="540"/>
        <v>248.91</v>
      </c>
      <c r="GT827">
        <v>0</v>
      </c>
      <c r="GU827">
        <v>1</v>
      </c>
      <c r="GV827">
        <v>0</v>
      </c>
      <c r="GW827">
        <v>0</v>
      </c>
      <c r="GX827">
        <f t="shared" si="541"/>
        <v>0</v>
      </c>
    </row>
    <row r="828" spans="1:206" x14ac:dyDescent="0.2">
      <c r="A828">
        <v>17</v>
      </c>
      <c r="B828">
        <v>1</v>
      </c>
      <c r="C828">
        <f>ROW(SmtRes!A554)</f>
        <v>554</v>
      </c>
      <c r="D828">
        <f>ROW(EtalonRes!A548)</f>
        <v>548</v>
      </c>
      <c r="E828" t="s">
        <v>34</v>
      </c>
      <c r="F828" t="s">
        <v>315</v>
      </c>
      <c r="G828" t="s">
        <v>316</v>
      </c>
      <c r="H828" t="s">
        <v>84</v>
      </c>
      <c r="I828">
        <v>3</v>
      </c>
      <c r="J828">
        <v>0</v>
      </c>
      <c r="O828">
        <f t="shared" si="504"/>
        <v>336.24</v>
      </c>
      <c r="P828">
        <f t="shared" si="505"/>
        <v>268.8</v>
      </c>
      <c r="Q828">
        <f t="shared" si="506"/>
        <v>0</v>
      </c>
      <c r="R828">
        <f t="shared" si="507"/>
        <v>0</v>
      </c>
      <c r="S828">
        <f t="shared" si="508"/>
        <v>67.44</v>
      </c>
      <c r="T828">
        <f t="shared" si="509"/>
        <v>0</v>
      </c>
      <c r="U828">
        <f t="shared" si="510"/>
        <v>0.42000000000000004</v>
      </c>
      <c r="V828">
        <f t="shared" si="511"/>
        <v>0</v>
      </c>
      <c r="W828">
        <f t="shared" si="512"/>
        <v>0</v>
      </c>
      <c r="X828">
        <f t="shared" si="513"/>
        <v>47.21</v>
      </c>
      <c r="Y828">
        <f t="shared" si="514"/>
        <v>6.74</v>
      </c>
      <c r="AA828">
        <v>31140108</v>
      </c>
      <c r="AB828">
        <f t="shared" si="515"/>
        <v>112.08</v>
      </c>
      <c r="AC828">
        <f t="shared" si="516"/>
        <v>89.6</v>
      </c>
      <c r="AD828">
        <f t="shared" si="517"/>
        <v>0</v>
      </c>
      <c r="AE828">
        <f t="shared" si="518"/>
        <v>0</v>
      </c>
      <c r="AF828">
        <f t="shared" si="519"/>
        <v>22.48</v>
      </c>
      <c r="AG828">
        <f t="shared" si="520"/>
        <v>0</v>
      </c>
      <c r="AH828">
        <f t="shared" si="521"/>
        <v>0.14000000000000001</v>
      </c>
      <c r="AI828">
        <f t="shared" si="522"/>
        <v>0</v>
      </c>
      <c r="AJ828">
        <f t="shared" si="523"/>
        <v>0</v>
      </c>
      <c r="AK828">
        <v>112.08</v>
      </c>
      <c r="AL828">
        <v>89.6</v>
      </c>
      <c r="AM828">
        <v>0</v>
      </c>
      <c r="AN828">
        <v>0</v>
      </c>
      <c r="AO828">
        <v>22.48</v>
      </c>
      <c r="AP828">
        <v>0</v>
      </c>
      <c r="AQ828">
        <v>0.14000000000000001</v>
      </c>
      <c r="AR828">
        <v>0</v>
      </c>
      <c r="AS828">
        <v>0</v>
      </c>
      <c r="AT828">
        <v>70</v>
      </c>
      <c r="AU828">
        <v>10</v>
      </c>
      <c r="AV828">
        <v>1</v>
      </c>
      <c r="AW828">
        <v>1</v>
      </c>
      <c r="AZ828">
        <v>1</v>
      </c>
      <c r="BA828">
        <v>1</v>
      </c>
      <c r="BB828">
        <v>1</v>
      </c>
      <c r="BC828">
        <v>1</v>
      </c>
      <c r="BD828" t="s">
        <v>0</v>
      </c>
      <c r="BE828" t="s">
        <v>0</v>
      </c>
      <c r="BF828" t="s">
        <v>0</v>
      </c>
      <c r="BG828" t="s">
        <v>0</v>
      </c>
      <c r="BH828">
        <v>0</v>
      </c>
      <c r="BI828">
        <v>4</v>
      </c>
      <c r="BJ828" t="s">
        <v>317</v>
      </c>
      <c r="BM828">
        <v>0</v>
      </c>
      <c r="BN828">
        <v>0</v>
      </c>
      <c r="BO828" t="s">
        <v>0</v>
      </c>
      <c r="BP828">
        <v>0</v>
      </c>
      <c r="BQ828">
        <v>1</v>
      </c>
      <c r="BR828">
        <v>0</v>
      </c>
      <c r="BS828">
        <v>1</v>
      </c>
      <c r="BT828">
        <v>1</v>
      </c>
      <c r="BU828">
        <v>1</v>
      </c>
      <c r="BV828">
        <v>1</v>
      </c>
      <c r="BW828">
        <v>1</v>
      </c>
      <c r="BX828">
        <v>1</v>
      </c>
      <c r="BY828" t="s">
        <v>0</v>
      </c>
      <c r="BZ828">
        <v>70</v>
      </c>
      <c r="CA828">
        <v>10</v>
      </c>
      <c r="CF828">
        <v>0</v>
      </c>
      <c r="CG828">
        <v>0</v>
      </c>
      <c r="CM828">
        <v>0</v>
      </c>
      <c r="CN828" t="s">
        <v>0</v>
      </c>
      <c r="CO828">
        <v>0</v>
      </c>
      <c r="CP828">
        <f t="shared" si="524"/>
        <v>336.24</v>
      </c>
      <c r="CQ828">
        <f t="shared" si="525"/>
        <v>89.6</v>
      </c>
      <c r="CR828">
        <f t="shared" si="526"/>
        <v>0</v>
      </c>
      <c r="CS828">
        <f t="shared" si="527"/>
        <v>0</v>
      </c>
      <c r="CT828">
        <f t="shared" si="528"/>
        <v>22.48</v>
      </c>
      <c r="CU828">
        <f t="shared" si="529"/>
        <v>0</v>
      </c>
      <c r="CV828">
        <f t="shared" si="530"/>
        <v>0.14000000000000001</v>
      </c>
      <c r="CW828">
        <f t="shared" si="531"/>
        <v>0</v>
      </c>
      <c r="CX828">
        <f t="shared" si="532"/>
        <v>0</v>
      </c>
      <c r="CY828">
        <f t="shared" si="533"/>
        <v>47.207999999999998</v>
      </c>
      <c r="CZ828">
        <f t="shared" si="534"/>
        <v>6.7439999999999998</v>
      </c>
      <c r="DC828" t="s">
        <v>0</v>
      </c>
      <c r="DD828" t="s">
        <v>0</v>
      </c>
      <c r="DE828" t="s">
        <v>0</v>
      </c>
      <c r="DF828" t="s">
        <v>0</v>
      </c>
      <c r="DG828" t="s">
        <v>0</v>
      </c>
      <c r="DH828" t="s">
        <v>0</v>
      </c>
      <c r="DI828" t="s">
        <v>0</v>
      </c>
      <c r="DJ828" t="s">
        <v>0</v>
      </c>
      <c r="DK828" t="s">
        <v>0</v>
      </c>
      <c r="DL828" t="s">
        <v>0</v>
      </c>
      <c r="DM828" t="s">
        <v>0</v>
      </c>
      <c r="DN828">
        <v>0</v>
      </c>
      <c r="DO828">
        <v>0</v>
      </c>
      <c r="DP828">
        <v>1</v>
      </c>
      <c r="DQ828">
        <v>1</v>
      </c>
      <c r="DU828">
        <v>1010</v>
      </c>
      <c r="DV828" t="s">
        <v>84</v>
      </c>
      <c r="DW828" t="s">
        <v>84</v>
      </c>
      <c r="DX828">
        <v>1</v>
      </c>
      <c r="EE828">
        <v>30895129</v>
      </c>
      <c r="EF828">
        <v>1</v>
      </c>
      <c r="EG828" t="s">
        <v>18</v>
      </c>
      <c r="EH828">
        <v>0</v>
      </c>
      <c r="EI828" t="s">
        <v>0</v>
      </c>
      <c r="EJ828">
        <v>4</v>
      </c>
      <c r="EK828">
        <v>0</v>
      </c>
      <c r="EL828" t="s">
        <v>19</v>
      </c>
      <c r="EM828" t="s">
        <v>20</v>
      </c>
      <c r="EO828" t="s">
        <v>0</v>
      </c>
      <c r="EQ828">
        <v>0</v>
      </c>
      <c r="ER828">
        <v>112.08</v>
      </c>
      <c r="ES828">
        <v>89.6</v>
      </c>
      <c r="ET828">
        <v>0</v>
      </c>
      <c r="EU828">
        <v>0</v>
      </c>
      <c r="EV828">
        <v>22.48</v>
      </c>
      <c r="EW828">
        <v>0.14000000000000001</v>
      </c>
      <c r="EX828">
        <v>0</v>
      </c>
      <c r="EY828">
        <v>0</v>
      </c>
      <c r="FQ828">
        <v>0</v>
      </c>
      <c r="FR828">
        <f t="shared" si="535"/>
        <v>0</v>
      </c>
      <c r="FS828">
        <v>0</v>
      </c>
      <c r="FX828">
        <v>70</v>
      </c>
      <c r="FY828">
        <v>10</v>
      </c>
      <c r="GA828" t="s">
        <v>0</v>
      </c>
      <c r="GD828">
        <v>0</v>
      </c>
      <c r="GF828">
        <v>-614268913</v>
      </c>
      <c r="GG828">
        <v>2</v>
      </c>
      <c r="GH828">
        <v>1</v>
      </c>
      <c r="GI828">
        <v>-2</v>
      </c>
      <c r="GJ828">
        <v>0</v>
      </c>
      <c r="GK828">
        <f>ROUND(R828*(R12)/100,2)</f>
        <v>0</v>
      </c>
      <c r="GL828">
        <f t="shared" si="536"/>
        <v>0</v>
      </c>
      <c r="GM828">
        <f t="shared" si="537"/>
        <v>390.19</v>
      </c>
      <c r="GN828">
        <f t="shared" si="538"/>
        <v>0</v>
      </c>
      <c r="GO828">
        <f t="shared" si="539"/>
        <v>0</v>
      </c>
      <c r="GP828">
        <f t="shared" si="540"/>
        <v>390.19</v>
      </c>
      <c r="GT828">
        <v>0</v>
      </c>
      <c r="GU828">
        <v>1</v>
      </c>
      <c r="GV828">
        <v>0</v>
      </c>
      <c r="GW828">
        <v>0</v>
      </c>
      <c r="GX828">
        <f t="shared" si="541"/>
        <v>0</v>
      </c>
    </row>
    <row r="829" spans="1:206" x14ac:dyDescent="0.2">
      <c r="A829">
        <v>17</v>
      </c>
      <c r="B829">
        <v>1</v>
      </c>
      <c r="C829">
        <f>ROW(SmtRes!A558)</f>
        <v>558</v>
      </c>
      <c r="D829">
        <f>ROW(EtalonRes!A552)</f>
        <v>552</v>
      </c>
      <c r="E829" t="s">
        <v>38</v>
      </c>
      <c r="F829" t="s">
        <v>318</v>
      </c>
      <c r="G829" t="s">
        <v>319</v>
      </c>
      <c r="H829" t="s">
        <v>61</v>
      </c>
      <c r="I829">
        <f>ROUND(5.2/100,9)</f>
        <v>5.1999999999999998E-2</v>
      </c>
      <c r="J829">
        <v>0</v>
      </c>
      <c r="O829">
        <f t="shared" si="504"/>
        <v>286.39999999999998</v>
      </c>
      <c r="P829">
        <f t="shared" si="505"/>
        <v>218.47</v>
      </c>
      <c r="Q829">
        <f t="shared" si="506"/>
        <v>0.03</v>
      </c>
      <c r="R829">
        <f t="shared" si="507"/>
        <v>0</v>
      </c>
      <c r="S829">
        <f t="shared" si="508"/>
        <v>67.900000000000006</v>
      </c>
      <c r="T829">
        <f t="shared" si="509"/>
        <v>0</v>
      </c>
      <c r="U829">
        <f t="shared" si="510"/>
        <v>0.41807999999999995</v>
      </c>
      <c r="V829">
        <f t="shared" si="511"/>
        <v>0</v>
      </c>
      <c r="W829">
        <f t="shared" si="512"/>
        <v>0</v>
      </c>
      <c r="X829">
        <f t="shared" si="513"/>
        <v>47.53</v>
      </c>
      <c r="Y829">
        <f t="shared" si="514"/>
        <v>6.79</v>
      </c>
      <c r="AA829">
        <v>31140108</v>
      </c>
      <c r="AB829">
        <f t="shared" si="515"/>
        <v>5507.86</v>
      </c>
      <c r="AC829">
        <f t="shared" si="516"/>
        <v>4201.41</v>
      </c>
      <c r="AD829">
        <f t="shared" si="517"/>
        <v>0.59</v>
      </c>
      <c r="AE829">
        <f t="shared" si="518"/>
        <v>0.06</v>
      </c>
      <c r="AF829">
        <f t="shared" si="519"/>
        <v>1305.8599999999999</v>
      </c>
      <c r="AG829">
        <f t="shared" si="520"/>
        <v>0</v>
      </c>
      <c r="AH829">
        <f t="shared" si="521"/>
        <v>8.0399999999999991</v>
      </c>
      <c r="AI829">
        <f t="shared" si="522"/>
        <v>0</v>
      </c>
      <c r="AJ829">
        <f t="shared" si="523"/>
        <v>0</v>
      </c>
      <c r="AK829">
        <v>5507.86</v>
      </c>
      <c r="AL829">
        <v>4201.41</v>
      </c>
      <c r="AM829">
        <v>0.59</v>
      </c>
      <c r="AN829">
        <v>0.06</v>
      </c>
      <c r="AO829">
        <v>1305.8599999999999</v>
      </c>
      <c r="AP829">
        <v>0</v>
      </c>
      <c r="AQ829">
        <v>8.0399999999999991</v>
      </c>
      <c r="AR829">
        <v>0</v>
      </c>
      <c r="AS829">
        <v>0</v>
      </c>
      <c r="AT829">
        <v>70</v>
      </c>
      <c r="AU829">
        <v>10</v>
      </c>
      <c r="AV829">
        <v>1</v>
      </c>
      <c r="AW829">
        <v>1</v>
      </c>
      <c r="AZ829">
        <v>1</v>
      </c>
      <c r="BA829">
        <v>1</v>
      </c>
      <c r="BB829">
        <v>1</v>
      </c>
      <c r="BC829">
        <v>1</v>
      </c>
      <c r="BD829" t="s">
        <v>0</v>
      </c>
      <c r="BE829" t="s">
        <v>0</v>
      </c>
      <c r="BF829" t="s">
        <v>0</v>
      </c>
      <c r="BG829" t="s">
        <v>0</v>
      </c>
      <c r="BH829">
        <v>0</v>
      </c>
      <c r="BI829">
        <v>4</v>
      </c>
      <c r="BJ829" t="s">
        <v>320</v>
      </c>
      <c r="BM829">
        <v>0</v>
      </c>
      <c r="BN829">
        <v>0</v>
      </c>
      <c r="BO829" t="s">
        <v>0</v>
      </c>
      <c r="BP829">
        <v>0</v>
      </c>
      <c r="BQ829">
        <v>1</v>
      </c>
      <c r="BR829">
        <v>0</v>
      </c>
      <c r="BS829">
        <v>1</v>
      </c>
      <c r="BT829">
        <v>1</v>
      </c>
      <c r="BU829">
        <v>1</v>
      </c>
      <c r="BV829">
        <v>1</v>
      </c>
      <c r="BW829">
        <v>1</v>
      </c>
      <c r="BX829">
        <v>1</v>
      </c>
      <c r="BY829" t="s">
        <v>0</v>
      </c>
      <c r="BZ829">
        <v>70</v>
      </c>
      <c r="CA829">
        <v>10</v>
      </c>
      <c r="CF829">
        <v>0</v>
      </c>
      <c r="CG829">
        <v>0</v>
      </c>
      <c r="CM829">
        <v>0</v>
      </c>
      <c r="CN829" t="s">
        <v>0</v>
      </c>
      <c r="CO829">
        <v>0</v>
      </c>
      <c r="CP829">
        <f t="shared" si="524"/>
        <v>286.39999999999998</v>
      </c>
      <c r="CQ829">
        <f t="shared" si="525"/>
        <v>4201.41</v>
      </c>
      <c r="CR829">
        <f t="shared" si="526"/>
        <v>0.59000000000000008</v>
      </c>
      <c r="CS829">
        <f t="shared" si="527"/>
        <v>0.06</v>
      </c>
      <c r="CT829">
        <f t="shared" si="528"/>
        <v>1305.8599999999999</v>
      </c>
      <c r="CU829">
        <f t="shared" si="529"/>
        <v>0</v>
      </c>
      <c r="CV829">
        <f t="shared" si="530"/>
        <v>8.0399999999999991</v>
      </c>
      <c r="CW829">
        <f t="shared" si="531"/>
        <v>0</v>
      </c>
      <c r="CX829">
        <f t="shared" si="532"/>
        <v>0</v>
      </c>
      <c r="CY829">
        <f t="shared" si="533"/>
        <v>47.53</v>
      </c>
      <c r="CZ829">
        <f t="shared" si="534"/>
        <v>6.79</v>
      </c>
      <c r="DC829" t="s">
        <v>0</v>
      </c>
      <c r="DD829" t="s">
        <v>0</v>
      </c>
      <c r="DE829" t="s">
        <v>0</v>
      </c>
      <c r="DF829" t="s">
        <v>0</v>
      </c>
      <c r="DG829" t="s">
        <v>0</v>
      </c>
      <c r="DH829" t="s">
        <v>0</v>
      </c>
      <c r="DI829" t="s">
        <v>0</v>
      </c>
      <c r="DJ829" t="s">
        <v>0</v>
      </c>
      <c r="DK829" t="s">
        <v>0</v>
      </c>
      <c r="DL829" t="s">
        <v>0</v>
      </c>
      <c r="DM829" t="s">
        <v>0</v>
      </c>
      <c r="DN829">
        <v>0</v>
      </c>
      <c r="DO829">
        <v>0</v>
      </c>
      <c r="DP829">
        <v>1</v>
      </c>
      <c r="DQ829">
        <v>1</v>
      </c>
      <c r="DU829">
        <v>1003</v>
      </c>
      <c r="DV829" t="s">
        <v>61</v>
      </c>
      <c r="DW829" t="s">
        <v>61</v>
      </c>
      <c r="DX829">
        <v>100</v>
      </c>
      <c r="EE829">
        <v>30895129</v>
      </c>
      <c r="EF829">
        <v>1</v>
      </c>
      <c r="EG829" t="s">
        <v>18</v>
      </c>
      <c r="EH829">
        <v>0</v>
      </c>
      <c r="EI829" t="s">
        <v>0</v>
      </c>
      <c r="EJ829">
        <v>4</v>
      </c>
      <c r="EK829">
        <v>0</v>
      </c>
      <c r="EL829" t="s">
        <v>19</v>
      </c>
      <c r="EM829" t="s">
        <v>20</v>
      </c>
      <c r="EO829" t="s">
        <v>0</v>
      </c>
      <c r="EQ829">
        <v>0</v>
      </c>
      <c r="ER829">
        <v>5507.86</v>
      </c>
      <c r="ES829">
        <v>4201.41</v>
      </c>
      <c r="ET829">
        <v>0.59</v>
      </c>
      <c r="EU829">
        <v>0.06</v>
      </c>
      <c r="EV829">
        <v>1305.8599999999999</v>
      </c>
      <c r="EW829">
        <v>8.0399999999999991</v>
      </c>
      <c r="EX829">
        <v>0</v>
      </c>
      <c r="EY829">
        <v>0</v>
      </c>
      <c r="FQ829">
        <v>0</v>
      </c>
      <c r="FR829">
        <f t="shared" si="535"/>
        <v>0</v>
      </c>
      <c r="FS829">
        <v>0</v>
      </c>
      <c r="FX829">
        <v>70</v>
      </c>
      <c r="FY829">
        <v>10</v>
      </c>
      <c r="GA829" t="s">
        <v>0</v>
      </c>
      <c r="GD829">
        <v>0</v>
      </c>
      <c r="GF829">
        <v>691279253</v>
      </c>
      <c r="GG829">
        <v>2</v>
      </c>
      <c r="GH829">
        <v>1</v>
      </c>
      <c r="GI829">
        <v>-2</v>
      </c>
      <c r="GJ829">
        <v>0</v>
      </c>
      <c r="GK829">
        <f>ROUND(R829*(R12)/100,2)</f>
        <v>0</v>
      </c>
      <c r="GL829">
        <f t="shared" si="536"/>
        <v>0</v>
      </c>
      <c r="GM829">
        <f t="shared" si="537"/>
        <v>340.71999999999997</v>
      </c>
      <c r="GN829">
        <f t="shared" si="538"/>
        <v>0</v>
      </c>
      <c r="GO829">
        <f t="shared" si="539"/>
        <v>0</v>
      </c>
      <c r="GP829">
        <f t="shared" si="540"/>
        <v>340.72</v>
      </c>
      <c r="GT829">
        <v>0</v>
      </c>
      <c r="GU829">
        <v>1</v>
      </c>
      <c r="GV829">
        <v>0</v>
      </c>
      <c r="GW829">
        <v>0</v>
      </c>
      <c r="GX829">
        <f t="shared" si="541"/>
        <v>0</v>
      </c>
    </row>
    <row r="830" spans="1:206" x14ac:dyDescent="0.2">
      <c r="A830">
        <v>17</v>
      </c>
      <c r="B830">
        <v>1</v>
      </c>
      <c r="C830">
        <f>ROW(SmtRes!A566)</f>
        <v>566</v>
      </c>
      <c r="D830">
        <f>ROW(EtalonRes!A560)</f>
        <v>560</v>
      </c>
      <c r="E830" t="s">
        <v>42</v>
      </c>
      <c r="F830" t="s">
        <v>321</v>
      </c>
      <c r="G830" t="s">
        <v>322</v>
      </c>
      <c r="H830" t="s">
        <v>28</v>
      </c>
      <c r="I830">
        <f>ROUND(4.3/100,9)</f>
        <v>4.2999999999999997E-2</v>
      </c>
      <c r="J830">
        <v>0</v>
      </c>
      <c r="O830">
        <f t="shared" si="504"/>
        <v>3978.57</v>
      </c>
      <c r="P830">
        <f t="shared" si="505"/>
        <v>3078.27</v>
      </c>
      <c r="Q830">
        <f t="shared" si="506"/>
        <v>20.51</v>
      </c>
      <c r="R830">
        <f t="shared" si="507"/>
        <v>6.5</v>
      </c>
      <c r="S830">
        <f t="shared" si="508"/>
        <v>879.79</v>
      </c>
      <c r="T830">
        <f t="shared" si="509"/>
        <v>0</v>
      </c>
      <c r="U830">
        <f t="shared" si="510"/>
        <v>4.6052999999999997</v>
      </c>
      <c r="V830">
        <f t="shared" si="511"/>
        <v>0</v>
      </c>
      <c r="W830">
        <f t="shared" si="512"/>
        <v>0</v>
      </c>
      <c r="X830">
        <f t="shared" si="513"/>
        <v>615.85</v>
      </c>
      <c r="Y830">
        <f t="shared" si="514"/>
        <v>87.98</v>
      </c>
      <c r="AA830">
        <v>31140108</v>
      </c>
      <c r="AB830">
        <f t="shared" si="515"/>
        <v>92524.97</v>
      </c>
      <c r="AC830">
        <f t="shared" si="516"/>
        <v>71587.78</v>
      </c>
      <c r="AD830">
        <f t="shared" si="517"/>
        <v>477</v>
      </c>
      <c r="AE830">
        <f t="shared" si="518"/>
        <v>151.1</v>
      </c>
      <c r="AF830">
        <f t="shared" si="519"/>
        <v>20460.189999999999</v>
      </c>
      <c r="AG830">
        <f t="shared" si="520"/>
        <v>0</v>
      </c>
      <c r="AH830">
        <f t="shared" si="521"/>
        <v>107.1</v>
      </c>
      <c r="AI830">
        <f t="shared" si="522"/>
        <v>0</v>
      </c>
      <c r="AJ830">
        <f t="shared" si="523"/>
        <v>0</v>
      </c>
      <c r="AK830">
        <v>92524.97</v>
      </c>
      <c r="AL830">
        <v>71587.78</v>
      </c>
      <c r="AM830">
        <v>477</v>
      </c>
      <c r="AN830">
        <v>151.1</v>
      </c>
      <c r="AO830">
        <v>20460.189999999999</v>
      </c>
      <c r="AP830">
        <v>0</v>
      </c>
      <c r="AQ830">
        <v>107.1</v>
      </c>
      <c r="AR830">
        <v>0</v>
      </c>
      <c r="AS830">
        <v>0</v>
      </c>
      <c r="AT830">
        <v>70</v>
      </c>
      <c r="AU830">
        <v>10</v>
      </c>
      <c r="AV830">
        <v>1</v>
      </c>
      <c r="AW830">
        <v>1</v>
      </c>
      <c r="AZ830">
        <v>1</v>
      </c>
      <c r="BA830">
        <v>1</v>
      </c>
      <c r="BB830">
        <v>1</v>
      </c>
      <c r="BC830">
        <v>1</v>
      </c>
      <c r="BD830" t="s">
        <v>0</v>
      </c>
      <c r="BE830" t="s">
        <v>0</v>
      </c>
      <c r="BF830" t="s">
        <v>0</v>
      </c>
      <c r="BG830" t="s">
        <v>0</v>
      </c>
      <c r="BH830">
        <v>0</v>
      </c>
      <c r="BI830">
        <v>4</v>
      </c>
      <c r="BJ830" t="s">
        <v>323</v>
      </c>
      <c r="BM830">
        <v>0</v>
      </c>
      <c r="BN830">
        <v>0</v>
      </c>
      <c r="BO830" t="s">
        <v>0</v>
      </c>
      <c r="BP830">
        <v>0</v>
      </c>
      <c r="BQ830">
        <v>1</v>
      </c>
      <c r="BR830">
        <v>0</v>
      </c>
      <c r="BS830">
        <v>1</v>
      </c>
      <c r="BT830">
        <v>1</v>
      </c>
      <c r="BU830">
        <v>1</v>
      </c>
      <c r="BV830">
        <v>1</v>
      </c>
      <c r="BW830">
        <v>1</v>
      </c>
      <c r="BX830">
        <v>1</v>
      </c>
      <c r="BY830" t="s">
        <v>0</v>
      </c>
      <c r="BZ830">
        <v>70</v>
      </c>
      <c r="CA830">
        <v>10</v>
      </c>
      <c r="CF830">
        <v>0</v>
      </c>
      <c r="CG830">
        <v>0</v>
      </c>
      <c r="CM830">
        <v>0</v>
      </c>
      <c r="CN830" t="s">
        <v>0</v>
      </c>
      <c r="CO830">
        <v>0</v>
      </c>
      <c r="CP830">
        <f t="shared" si="524"/>
        <v>3978.57</v>
      </c>
      <c r="CQ830">
        <f t="shared" si="525"/>
        <v>71587.78</v>
      </c>
      <c r="CR830">
        <f t="shared" si="526"/>
        <v>477</v>
      </c>
      <c r="CS830">
        <f t="shared" si="527"/>
        <v>151.1</v>
      </c>
      <c r="CT830">
        <f t="shared" si="528"/>
        <v>20460.189999999999</v>
      </c>
      <c r="CU830">
        <f t="shared" si="529"/>
        <v>0</v>
      </c>
      <c r="CV830">
        <f t="shared" si="530"/>
        <v>107.1</v>
      </c>
      <c r="CW830">
        <f t="shared" si="531"/>
        <v>0</v>
      </c>
      <c r="CX830">
        <f t="shared" si="532"/>
        <v>0</v>
      </c>
      <c r="CY830">
        <f t="shared" si="533"/>
        <v>615.85299999999995</v>
      </c>
      <c r="CZ830">
        <f t="shared" si="534"/>
        <v>87.978999999999999</v>
      </c>
      <c r="DC830" t="s">
        <v>0</v>
      </c>
      <c r="DD830" t="s">
        <v>0</v>
      </c>
      <c r="DE830" t="s">
        <v>0</v>
      </c>
      <c r="DF830" t="s">
        <v>0</v>
      </c>
      <c r="DG830" t="s">
        <v>0</v>
      </c>
      <c r="DH830" t="s">
        <v>0</v>
      </c>
      <c r="DI830" t="s">
        <v>0</v>
      </c>
      <c r="DJ830" t="s">
        <v>0</v>
      </c>
      <c r="DK830" t="s">
        <v>0</v>
      </c>
      <c r="DL830" t="s">
        <v>0</v>
      </c>
      <c r="DM830" t="s">
        <v>0</v>
      </c>
      <c r="DN830">
        <v>0</v>
      </c>
      <c r="DO830">
        <v>0</v>
      </c>
      <c r="DP830">
        <v>1</v>
      </c>
      <c r="DQ830">
        <v>1</v>
      </c>
      <c r="DU830">
        <v>1005</v>
      </c>
      <c r="DV830" t="s">
        <v>28</v>
      </c>
      <c r="DW830" t="s">
        <v>28</v>
      </c>
      <c r="DX830">
        <v>100</v>
      </c>
      <c r="EE830">
        <v>30895129</v>
      </c>
      <c r="EF830">
        <v>1</v>
      </c>
      <c r="EG830" t="s">
        <v>18</v>
      </c>
      <c r="EH830">
        <v>0</v>
      </c>
      <c r="EI830" t="s">
        <v>0</v>
      </c>
      <c r="EJ830">
        <v>4</v>
      </c>
      <c r="EK830">
        <v>0</v>
      </c>
      <c r="EL830" t="s">
        <v>19</v>
      </c>
      <c r="EM830" t="s">
        <v>20</v>
      </c>
      <c r="EO830" t="s">
        <v>0</v>
      </c>
      <c r="EQ830">
        <v>0</v>
      </c>
      <c r="ER830">
        <v>92524.97</v>
      </c>
      <c r="ES830">
        <v>71587.78</v>
      </c>
      <c r="ET830">
        <v>477</v>
      </c>
      <c r="EU830">
        <v>151.1</v>
      </c>
      <c r="EV830">
        <v>20460.189999999999</v>
      </c>
      <c r="EW830">
        <v>107.1</v>
      </c>
      <c r="EX830">
        <v>0</v>
      </c>
      <c r="EY830">
        <v>0</v>
      </c>
      <c r="FQ830">
        <v>0</v>
      </c>
      <c r="FR830">
        <f t="shared" si="535"/>
        <v>0</v>
      </c>
      <c r="FS830">
        <v>0</v>
      </c>
      <c r="FX830">
        <v>70</v>
      </c>
      <c r="FY830">
        <v>10</v>
      </c>
      <c r="GA830" t="s">
        <v>0</v>
      </c>
      <c r="GD830">
        <v>0</v>
      </c>
      <c r="GF830">
        <v>763265468</v>
      </c>
      <c r="GG830">
        <v>2</v>
      </c>
      <c r="GH830">
        <v>1</v>
      </c>
      <c r="GI830">
        <v>-2</v>
      </c>
      <c r="GJ830">
        <v>0</v>
      </c>
      <c r="GK830">
        <f>ROUND(R830*(R12)/100,2)</f>
        <v>7.02</v>
      </c>
      <c r="GL830">
        <f t="shared" si="536"/>
        <v>0</v>
      </c>
      <c r="GM830">
        <f t="shared" si="537"/>
        <v>4689.42</v>
      </c>
      <c r="GN830">
        <f t="shared" si="538"/>
        <v>0</v>
      </c>
      <c r="GO830">
        <f t="shared" si="539"/>
        <v>0</v>
      </c>
      <c r="GP830">
        <f t="shared" si="540"/>
        <v>4689.42</v>
      </c>
      <c r="GT830">
        <v>0</v>
      </c>
      <c r="GU830">
        <v>1</v>
      </c>
      <c r="GV830">
        <v>0</v>
      </c>
      <c r="GW830">
        <v>0</v>
      </c>
      <c r="GX830">
        <f t="shared" si="541"/>
        <v>0</v>
      </c>
    </row>
    <row r="831" spans="1:206" x14ac:dyDescent="0.2">
      <c r="A831">
        <v>17</v>
      </c>
      <c r="B831">
        <v>1</v>
      </c>
      <c r="C831">
        <f>ROW(SmtRes!A577)</f>
        <v>577</v>
      </c>
      <c r="D831">
        <f>ROW(EtalonRes!A571)</f>
        <v>571</v>
      </c>
      <c r="E831" t="s">
        <v>46</v>
      </c>
      <c r="F831" t="s">
        <v>276</v>
      </c>
      <c r="G831" t="s">
        <v>277</v>
      </c>
      <c r="H831" t="s">
        <v>28</v>
      </c>
      <c r="I831">
        <f>ROUND(5.55/100,9)</f>
        <v>5.5500000000000001E-2</v>
      </c>
      <c r="J831">
        <v>0</v>
      </c>
      <c r="O831">
        <f t="shared" si="504"/>
        <v>5202.2700000000004</v>
      </c>
      <c r="P831">
        <f t="shared" si="505"/>
        <v>3873.27</v>
      </c>
      <c r="Q831">
        <f t="shared" si="506"/>
        <v>99.94</v>
      </c>
      <c r="R831">
        <f t="shared" si="507"/>
        <v>72.540000000000006</v>
      </c>
      <c r="S831">
        <f t="shared" si="508"/>
        <v>1229.06</v>
      </c>
      <c r="T831">
        <f t="shared" si="509"/>
        <v>0</v>
      </c>
      <c r="U831">
        <f t="shared" si="510"/>
        <v>6.4712999999999994</v>
      </c>
      <c r="V831">
        <f t="shared" si="511"/>
        <v>0</v>
      </c>
      <c r="W831">
        <f t="shared" si="512"/>
        <v>0</v>
      </c>
      <c r="X831">
        <f t="shared" si="513"/>
        <v>860.34</v>
      </c>
      <c r="Y831">
        <f t="shared" si="514"/>
        <v>122.91</v>
      </c>
      <c r="AA831">
        <v>31140108</v>
      </c>
      <c r="AB831">
        <f t="shared" si="515"/>
        <v>93734.64</v>
      </c>
      <c r="AC831">
        <f t="shared" si="516"/>
        <v>69788.679999999993</v>
      </c>
      <c r="AD831">
        <f t="shared" si="517"/>
        <v>1800.66</v>
      </c>
      <c r="AE831">
        <f t="shared" si="518"/>
        <v>1307.0999999999999</v>
      </c>
      <c r="AF831">
        <f t="shared" si="519"/>
        <v>22145.3</v>
      </c>
      <c r="AG831">
        <f t="shared" si="520"/>
        <v>0</v>
      </c>
      <c r="AH831">
        <f t="shared" si="521"/>
        <v>116.6</v>
      </c>
      <c r="AI831">
        <f t="shared" si="522"/>
        <v>0</v>
      </c>
      <c r="AJ831">
        <f t="shared" si="523"/>
        <v>0</v>
      </c>
      <c r="AK831">
        <v>93734.64</v>
      </c>
      <c r="AL831">
        <v>69788.679999999993</v>
      </c>
      <c r="AM831">
        <v>1800.66</v>
      </c>
      <c r="AN831">
        <v>1307.0999999999999</v>
      </c>
      <c r="AO831">
        <v>22145.3</v>
      </c>
      <c r="AP831">
        <v>0</v>
      </c>
      <c r="AQ831">
        <v>116.6</v>
      </c>
      <c r="AR831">
        <v>0</v>
      </c>
      <c r="AS831">
        <v>0</v>
      </c>
      <c r="AT831">
        <v>70</v>
      </c>
      <c r="AU831">
        <v>10</v>
      </c>
      <c r="AV831">
        <v>1</v>
      </c>
      <c r="AW831">
        <v>1</v>
      </c>
      <c r="AZ831">
        <v>1</v>
      </c>
      <c r="BA831">
        <v>1</v>
      </c>
      <c r="BB831">
        <v>1</v>
      </c>
      <c r="BC831">
        <v>1</v>
      </c>
      <c r="BD831" t="s">
        <v>0</v>
      </c>
      <c r="BE831" t="s">
        <v>0</v>
      </c>
      <c r="BF831" t="s">
        <v>0</v>
      </c>
      <c r="BG831" t="s">
        <v>0</v>
      </c>
      <c r="BH831">
        <v>0</v>
      </c>
      <c r="BI831">
        <v>4</v>
      </c>
      <c r="BJ831" t="s">
        <v>278</v>
      </c>
      <c r="BM831">
        <v>0</v>
      </c>
      <c r="BN831">
        <v>0</v>
      </c>
      <c r="BO831" t="s">
        <v>0</v>
      </c>
      <c r="BP831">
        <v>0</v>
      </c>
      <c r="BQ831">
        <v>1</v>
      </c>
      <c r="BR831">
        <v>0</v>
      </c>
      <c r="BS831">
        <v>1</v>
      </c>
      <c r="BT831">
        <v>1</v>
      </c>
      <c r="BU831">
        <v>1</v>
      </c>
      <c r="BV831">
        <v>1</v>
      </c>
      <c r="BW831">
        <v>1</v>
      </c>
      <c r="BX831">
        <v>1</v>
      </c>
      <c r="BY831" t="s">
        <v>0</v>
      </c>
      <c r="BZ831">
        <v>70</v>
      </c>
      <c r="CA831">
        <v>10</v>
      </c>
      <c r="CF831">
        <v>0</v>
      </c>
      <c r="CG831">
        <v>0</v>
      </c>
      <c r="CM831">
        <v>0</v>
      </c>
      <c r="CN831" t="s">
        <v>0</v>
      </c>
      <c r="CO831">
        <v>0</v>
      </c>
      <c r="CP831">
        <f t="shared" si="524"/>
        <v>5202.2700000000004</v>
      </c>
      <c r="CQ831">
        <f t="shared" si="525"/>
        <v>69788.679999999993</v>
      </c>
      <c r="CR831">
        <f t="shared" si="526"/>
        <v>1800.66</v>
      </c>
      <c r="CS831">
        <f t="shared" si="527"/>
        <v>1307.0999999999999</v>
      </c>
      <c r="CT831">
        <f t="shared" si="528"/>
        <v>22145.3</v>
      </c>
      <c r="CU831">
        <f t="shared" si="529"/>
        <v>0</v>
      </c>
      <c r="CV831">
        <f t="shared" si="530"/>
        <v>116.6</v>
      </c>
      <c r="CW831">
        <f t="shared" si="531"/>
        <v>0</v>
      </c>
      <c r="CX831">
        <f t="shared" si="532"/>
        <v>0</v>
      </c>
      <c r="CY831">
        <f t="shared" si="533"/>
        <v>860.34199999999998</v>
      </c>
      <c r="CZ831">
        <f t="shared" si="534"/>
        <v>122.90599999999999</v>
      </c>
      <c r="DC831" t="s">
        <v>0</v>
      </c>
      <c r="DD831" t="s">
        <v>0</v>
      </c>
      <c r="DE831" t="s">
        <v>0</v>
      </c>
      <c r="DF831" t="s">
        <v>0</v>
      </c>
      <c r="DG831" t="s">
        <v>0</v>
      </c>
      <c r="DH831" t="s">
        <v>0</v>
      </c>
      <c r="DI831" t="s">
        <v>0</v>
      </c>
      <c r="DJ831" t="s">
        <v>0</v>
      </c>
      <c r="DK831" t="s">
        <v>0</v>
      </c>
      <c r="DL831" t="s">
        <v>0</v>
      </c>
      <c r="DM831" t="s">
        <v>0</v>
      </c>
      <c r="DN831">
        <v>0</v>
      </c>
      <c r="DO831">
        <v>0</v>
      </c>
      <c r="DP831">
        <v>1</v>
      </c>
      <c r="DQ831">
        <v>1</v>
      </c>
      <c r="DU831">
        <v>1005</v>
      </c>
      <c r="DV831" t="s">
        <v>28</v>
      </c>
      <c r="DW831" t="s">
        <v>28</v>
      </c>
      <c r="DX831">
        <v>100</v>
      </c>
      <c r="EE831">
        <v>30895129</v>
      </c>
      <c r="EF831">
        <v>1</v>
      </c>
      <c r="EG831" t="s">
        <v>18</v>
      </c>
      <c r="EH831">
        <v>0</v>
      </c>
      <c r="EI831" t="s">
        <v>0</v>
      </c>
      <c r="EJ831">
        <v>4</v>
      </c>
      <c r="EK831">
        <v>0</v>
      </c>
      <c r="EL831" t="s">
        <v>19</v>
      </c>
      <c r="EM831" t="s">
        <v>20</v>
      </c>
      <c r="EO831" t="s">
        <v>0</v>
      </c>
      <c r="EQ831">
        <v>0</v>
      </c>
      <c r="ER831">
        <v>93734.64</v>
      </c>
      <c r="ES831">
        <v>69788.679999999993</v>
      </c>
      <c r="ET831">
        <v>1800.66</v>
      </c>
      <c r="EU831">
        <v>1307.0999999999999</v>
      </c>
      <c r="EV831">
        <v>22145.3</v>
      </c>
      <c r="EW831">
        <v>116.6</v>
      </c>
      <c r="EX831">
        <v>0</v>
      </c>
      <c r="EY831">
        <v>0</v>
      </c>
      <c r="FQ831">
        <v>0</v>
      </c>
      <c r="FR831">
        <f t="shared" si="535"/>
        <v>0</v>
      </c>
      <c r="FS831">
        <v>0</v>
      </c>
      <c r="FX831">
        <v>70</v>
      </c>
      <c r="FY831">
        <v>10</v>
      </c>
      <c r="GA831" t="s">
        <v>0</v>
      </c>
      <c r="GD831">
        <v>0</v>
      </c>
      <c r="GF831">
        <v>-803446888</v>
      </c>
      <c r="GG831">
        <v>2</v>
      </c>
      <c r="GH831">
        <v>1</v>
      </c>
      <c r="GI831">
        <v>-2</v>
      </c>
      <c r="GJ831">
        <v>0</v>
      </c>
      <c r="GK831">
        <f>ROUND(R831*(R12)/100,2)</f>
        <v>78.34</v>
      </c>
      <c r="GL831">
        <f t="shared" si="536"/>
        <v>0</v>
      </c>
      <c r="GM831">
        <f t="shared" si="537"/>
        <v>6263.8600000000006</v>
      </c>
      <c r="GN831">
        <f t="shared" si="538"/>
        <v>0</v>
      </c>
      <c r="GO831">
        <f t="shared" si="539"/>
        <v>0</v>
      </c>
      <c r="GP831">
        <f t="shared" si="540"/>
        <v>6263.86</v>
      </c>
      <c r="GT831">
        <v>0</v>
      </c>
      <c r="GU831">
        <v>1</v>
      </c>
      <c r="GV831">
        <v>0</v>
      </c>
      <c r="GW831">
        <v>0</v>
      </c>
      <c r="GX831">
        <f t="shared" si="541"/>
        <v>0</v>
      </c>
    </row>
    <row r="832" spans="1:206" x14ac:dyDescent="0.2">
      <c r="A832">
        <v>17</v>
      </c>
      <c r="B832">
        <v>1</v>
      </c>
      <c r="C832">
        <f>ROW(SmtRes!A581)</f>
        <v>581</v>
      </c>
      <c r="D832">
        <f>ROW(EtalonRes!A575)</f>
        <v>575</v>
      </c>
      <c r="E832" t="s">
        <v>50</v>
      </c>
      <c r="F832" t="s">
        <v>223</v>
      </c>
      <c r="G832" t="s">
        <v>224</v>
      </c>
      <c r="H832" t="s">
        <v>28</v>
      </c>
      <c r="I832">
        <f>ROUND(8/100,9)</f>
        <v>0.08</v>
      </c>
      <c r="J832">
        <v>0</v>
      </c>
      <c r="O832">
        <f t="shared" si="504"/>
        <v>2726.72</v>
      </c>
      <c r="P832">
        <f t="shared" si="505"/>
        <v>2025</v>
      </c>
      <c r="Q832">
        <f t="shared" si="506"/>
        <v>0</v>
      </c>
      <c r="R832">
        <f t="shared" si="507"/>
        <v>0</v>
      </c>
      <c r="S832">
        <f t="shared" si="508"/>
        <v>701.72</v>
      </c>
      <c r="T832">
        <f t="shared" si="509"/>
        <v>0</v>
      </c>
      <c r="U832">
        <f t="shared" si="510"/>
        <v>4</v>
      </c>
      <c r="V832">
        <f t="shared" si="511"/>
        <v>0</v>
      </c>
      <c r="W832">
        <f t="shared" si="512"/>
        <v>0</v>
      </c>
      <c r="X832">
        <f t="shared" si="513"/>
        <v>491.2</v>
      </c>
      <c r="Y832">
        <f t="shared" si="514"/>
        <v>70.17</v>
      </c>
      <c r="AA832">
        <v>31140108</v>
      </c>
      <c r="AB832">
        <f t="shared" si="515"/>
        <v>34084.04</v>
      </c>
      <c r="AC832">
        <f t="shared" si="516"/>
        <v>25312.54</v>
      </c>
      <c r="AD832">
        <f t="shared" si="517"/>
        <v>0</v>
      </c>
      <c r="AE832">
        <f t="shared" si="518"/>
        <v>0</v>
      </c>
      <c r="AF832">
        <f t="shared" si="519"/>
        <v>8771.5</v>
      </c>
      <c r="AG832">
        <f t="shared" si="520"/>
        <v>0</v>
      </c>
      <c r="AH832">
        <f t="shared" si="521"/>
        <v>50</v>
      </c>
      <c r="AI832">
        <f t="shared" si="522"/>
        <v>0</v>
      </c>
      <c r="AJ832">
        <f t="shared" si="523"/>
        <v>0</v>
      </c>
      <c r="AK832">
        <v>34084.04</v>
      </c>
      <c r="AL832">
        <v>25312.54</v>
      </c>
      <c r="AM832">
        <v>0</v>
      </c>
      <c r="AN832">
        <v>0</v>
      </c>
      <c r="AO832">
        <v>8771.5</v>
      </c>
      <c r="AP832">
        <v>0</v>
      </c>
      <c r="AQ832">
        <v>50</v>
      </c>
      <c r="AR832">
        <v>0</v>
      </c>
      <c r="AS832">
        <v>0</v>
      </c>
      <c r="AT832">
        <v>70</v>
      </c>
      <c r="AU832">
        <v>10</v>
      </c>
      <c r="AV832">
        <v>1</v>
      </c>
      <c r="AW832">
        <v>1</v>
      </c>
      <c r="AZ832">
        <v>1</v>
      </c>
      <c r="BA832">
        <v>1</v>
      </c>
      <c r="BB832">
        <v>1</v>
      </c>
      <c r="BC832">
        <v>1</v>
      </c>
      <c r="BD832" t="s">
        <v>0</v>
      </c>
      <c r="BE832" t="s">
        <v>0</v>
      </c>
      <c r="BF832" t="s">
        <v>0</v>
      </c>
      <c r="BG832" t="s">
        <v>0</v>
      </c>
      <c r="BH832">
        <v>0</v>
      </c>
      <c r="BI832">
        <v>4</v>
      </c>
      <c r="BJ832" t="s">
        <v>225</v>
      </c>
      <c r="BM832">
        <v>0</v>
      </c>
      <c r="BN832">
        <v>0</v>
      </c>
      <c r="BO832" t="s">
        <v>0</v>
      </c>
      <c r="BP832">
        <v>0</v>
      </c>
      <c r="BQ832">
        <v>1</v>
      </c>
      <c r="BR832">
        <v>0</v>
      </c>
      <c r="BS832">
        <v>1</v>
      </c>
      <c r="BT832">
        <v>1</v>
      </c>
      <c r="BU832">
        <v>1</v>
      </c>
      <c r="BV832">
        <v>1</v>
      </c>
      <c r="BW832">
        <v>1</v>
      </c>
      <c r="BX832">
        <v>1</v>
      </c>
      <c r="BY832" t="s">
        <v>0</v>
      </c>
      <c r="BZ832">
        <v>70</v>
      </c>
      <c r="CA832">
        <v>10</v>
      </c>
      <c r="CF832">
        <v>0</v>
      </c>
      <c r="CG832">
        <v>0</v>
      </c>
      <c r="CM832">
        <v>0</v>
      </c>
      <c r="CN832" t="s">
        <v>0</v>
      </c>
      <c r="CO832">
        <v>0</v>
      </c>
      <c r="CP832">
        <f t="shared" si="524"/>
        <v>2726.7200000000003</v>
      </c>
      <c r="CQ832">
        <f t="shared" si="525"/>
        <v>25312.54</v>
      </c>
      <c r="CR832">
        <f t="shared" si="526"/>
        <v>0</v>
      </c>
      <c r="CS832">
        <f t="shared" si="527"/>
        <v>0</v>
      </c>
      <c r="CT832">
        <f t="shared" si="528"/>
        <v>8771.5</v>
      </c>
      <c r="CU832">
        <f t="shared" si="529"/>
        <v>0</v>
      </c>
      <c r="CV832">
        <f t="shared" si="530"/>
        <v>50</v>
      </c>
      <c r="CW832">
        <f t="shared" si="531"/>
        <v>0</v>
      </c>
      <c r="CX832">
        <f t="shared" si="532"/>
        <v>0</v>
      </c>
      <c r="CY832">
        <f t="shared" si="533"/>
        <v>491.20400000000001</v>
      </c>
      <c r="CZ832">
        <f t="shared" si="534"/>
        <v>70.172000000000011</v>
      </c>
      <c r="DC832" t="s">
        <v>0</v>
      </c>
      <c r="DD832" t="s">
        <v>0</v>
      </c>
      <c r="DE832" t="s">
        <v>0</v>
      </c>
      <c r="DF832" t="s">
        <v>0</v>
      </c>
      <c r="DG832" t="s">
        <v>0</v>
      </c>
      <c r="DH832" t="s">
        <v>0</v>
      </c>
      <c r="DI832" t="s">
        <v>0</v>
      </c>
      <c r="DJ832" t="s">
        <v>0</v>
      </c>
      <c r="DK832" t="s">
        <v>0</v>
      </c>
      <c r="DL832" t="s">
        <v>0</v>
      </c>
      <c r="DM832" t="s">
        <v>0</v>
      </c>
      <c r="DN832">
        <v>0</v>
      </c>
      <c r="DO832">
        <v>0</v>
      </c>
      <c r="DP832">
        <v>1</v>
      </c>
      <c r="DQ832">
        <v>1</v>
      </c>
      <c r="DU832">
        <v>1005</v>
      </c>
      <c r="DV832" t="s">
        <v>28</v>
      </c>
      <c r="DW832" t="s">
        <v>28</v>
      </c>
      <c r="DX832">
        <v>100</v>
      </c>
      <c r="EE832">
        <v>30895129</v>
      </c>
      <c r="EF832">
        <v>1</v>
      </c>
      <c r="EG832" t="s">
        <v>18</v>
      </c>
      <c r="EH832">
        <v>0</v>
      </c>
      <c r="EI832" t="s">
        <v>0</v>
      </c>
      <c r="EJ832">
        <v>4</v>
      </c>
      <c r="EK832">
        <v>0</v>
      </c>
      <c r="EL832" t="s">
        <v>19</v>
      </c>
      <c r="EM832" t="s">
        <v>20</v>
      </c>
      <c r="EO832" t="s">
        <v>0</v>
      </c>
      <c r="EQ832">
        <v>0</v>
      </c>
      <c r="ER832">
        <v>34084.04</v>
      </c>
      <c r="ES832">
        <v>25312.54</v>
      </c>
      <c r="ET832">
        <v>0</v>
      </c>
      <c r="EU832">
        <v>0</v>
      </c>
      <c r="EV832">
        <v>8771.5</v>
      </c>
      <c r="EW832">
        <v>50</v>
      </c>
      <c r="EX832">
        <v>0</v>
      </c>
      <c r="EY832">
        <v>0</v>
      </c>
      <c r="FQ832">
        <v>0</v>
      </c>
      <c r="FR832">
        <f t="shared" si="535"/>
        <v>0</v>
      </c>
      <c r="FS832">
        <v>0</v>
      </c>
      <c r="FX832">
        <v>70</v>
      </c>
      <c r="FY832">
        <v>10</v>
      </c>
      <c r="GA832" t="s">
        <v>0</v>
      </c>
      <c r="GD832">
        <v>0</v>
      </c>
      <c r="GF832">
        <v>-1810686771</v>
      </c>
      <c r="GG832">
        <v>2</v>
      </c>
      <c r="GH832">
        <v>1</v>
      </c>
      <c r="GI832">
        <v>-2</v>
      </c>
      <c r="GJ832">
        <v>0</v>
      </c>
      <c r="GK832">
        <f>ROUND(R832*(R12)/100,2)</f>
        <v>0</v>
      </c>
      <c r="GL832">
        <f t="shared" si="536"/>
        <v>0</v>
      </c>
      <c r="GM832">
        <f t="shared" si="537"/>
        <v>3288.0899999999997</v>
      </c>
      <c r="GN832">
        <f t="shared" si="538"/>
        <v>0</v>
      </c>
      <c r="GO832">
        <f t="shared" si="539"/>
        <v>0</v>
      </c>
      <c r="GP832">
        <f t="shared" si="540"/>
        <v>3288.09</v>
      </c>
      <c r="GT832">
        <v>0</v>
      </c>
      <c r="GU832">
        <v>1</v>
      </c>
      <c r="GV832">
        <v>0</v>
      </c>
      <c r="GW832">
        <v>0</v>
      </c>
      <c r="GX832">
        <f t="shared" si="541"/>
        <v>0</v>
      </c>
    </row>
    <row r="833" spans="1:206" x14ac:dyDescent="0.2">
      <c r="A833">
        <v>17</v>
      </c>
      <c r="B833">
        <v>1</v>
      </c>
      <c r="C833">
        <f>ROW(SmtRes!A587)</f>
        <v>587</v>
      </c>
      <c r="D833">
        <f>ROW(EtalonRes!A581)</f>
        <v>581</v>
      </c>
      <c r="E833" t="s">
        <v>54</v>
      </c>
      <c r="F833" t="s">
        <v>324</v>
      </c>
      <c r="G833" t="s">
        <v>325</v>
      </c>
      <c r="H833" t="s">
        <v>28</v>
      </c>
      <c r="I833">
        <f>ROUND(8/100,9)</f>
        <v>0.08</v>
      </c>
      <c r="J833">
        <v>0</v>
      </c>
      <c r="O833">
        <f t="shared" si="504"/>
        <v>3990.05</v>
      </c>
      <c r="P833">
        <f t="shared" si="505"/>
        <v>2577.85</v>
      </c>
      <c r="Q833">
        <f t="shared" si="506"/>
        <v>9.11</v>
      </c>
      <c r="R833">
        <f t="shared" si="507"/>
        <v>1.51</v>
      </c>
      <c r="S833">
        <f t="shared" si="508"/>
        <v>1403.09</v>
      </c>
      <c r="T833">
        <f t="shared" si="509"/>
        <v>0</v>
      </c>
      <c r="U833">
        <f t="shared" si="510"/>
        <v>6.8087999999999997</v>
      </c>
      <c r="V833">
        <f t="shared" si="511"/>
        <v>0</v>
      </c>
      <c r="W833">
        <f t="shared" si="512"/>
        <v>0</v>
      </c>
      <c r="X833">
        <f t="shared" si="513"/>
        <v>982.16</v>
      </c>
      <c r="Y833">
        <f t="shared" si="514"/>
        <v>140.31</v>
      </c>
      <c r="AA833">
        <v>31140108</v>
      </c>
      <c r="AB833">
        <f t="shared" si="515"/>
        <v>49875.519999999997</v>
      </c>
      <c r="AC833">
        <f t="shared" si="516"/>
        <v>32223.08</v>
      </c>
      <c r="AD833">
        <f t="shared" si="517"/>
        <v>113.82</v>
      </c>
      <c r="AE833">
        <f t="shared" si="518"/>
        <v>18.920000000000002</v>
      </c>
      <c r="AF833">
        <f t="shared" si="519"/>
        <v>17538.62</v>
      </c>
      <c r="AG833">
        <f t="shared" si="520"/>
        <v>0</v>
      </c>
      <c r="AH833">
        <f t="shared" si="521"/>
        <v>85.11</v>
      </c>
      <c r="AI833">
        <f t="shared" si="522"/>
        <v>0</v>
      </c>
      <c r="AJ833">
        <f t="shared" si="523"/>
        <v>0</v>
      </c>
      <c r="AK833">
        <v>49875.519999999997</v>
      </c>
      <c r="AL833">
        <v>32223.08</v>
      </c>
      <c r="AM833">
        <v>113.82</v>
      </c>
      <c r="AN833">
        <v>18.920000000000002</v>
      </c>
      <c r="AO833">
        <v>17538.62</v>
      </c>
      <c r="AP833">
        <v>0</v>
      </c>
      <c r="AQ833">
        <v>85.11</v>
      </c>
      <c r="AR833">
        <v>0</v>
      </c>
      <c r="AS833">
        <v>0</v>
      </c>
      <c r="AT833">
        <v>70</v>
      </c>
      <c r="AU833">
        <v>10</v>
      </c>
      <c r="AV833">
        <v>1</v>
      </c>
      <c r="AW833">
        <v>1</v>
      </c>
      <c r="AZ833">
        <v>1</v>
      </c>
      <c r="BA833">
        <v>1</v>
      </c>
      <c r="BB833">
        <v>1</v>
      </c>
      <c r="BC833">
        <v>1</v>
      </c>
      <c r="BD833" t="s">
        <v>0</v>
      </c>
      <c r="BE833" t="s">
        <v>0</v>
      </c>
      <c r="BF833" t="s">
        <v>0</v>
      </c>
      <c r="BG833" t="s">
        <v>0</v>
      </c>
      <c r="BH833">
        <v>0</v>
      </c>
      <c r="BI833">
        <v>4</v>
      </c>
      <c r="BJ833" t="s">
        <v>326</v>
      </c>
      <c r="BM833">
        <v>0</v>
      </c>
      <c r="BN833">
        <v>0</v>
      </c>
      <c r="BO833" t="s">
        <v>0</v>
      </c>
      <c r="BP833">
        <v>0</v>
      </c>
      <c r="BQ833">
        <v>1</v>
      </c>
      <c r="BR833">
        <v>0</v>
      </c>
      <c r="BS833">
        <v>1</v>
      </c>
      <c r="BT833">
        <v>1</v>
      </c>
      <c r="BU833">
        <v>1</v>
      </c>
      <c r="BV833">
        <v>1</v>
      </c>
      <c r="BW833">
        <v>1</v>
      </c>
      <c r="BX833">
        <v>1</v>
      </c>
      <c r="BY833" t="s">
        <v>0</v>
      </c>
      <c r="BZ833">
        <v>70</v>
      </c>
      <c r="CA833">
        <v>10</v>
      </c>
      <c r="CF833">
        <v>0</v>
      </c>
      <c r="CG833">
        <v>0</v>
      </c>
      <c r="CM833">
        <v>0</v>
      </c>
      <c r="CN833" t="s">
        <v>0</v>
      </c>
      <c r="CO833">
        <v>0</v>
      </c>
      <c r="CP833">
        <f t="shared" si="524"/>
        <v>3990.05</v>
      </c>
      <c r="CQ833">
        <f t="shared" si="525"/>
        <v>32223.08</v>
      </c>
      <c r="CR833">
        <f t="shared" si="526"/>
        <v>113.82</v>
      </c>
      <c r="CS833">
        <f t="shared" si="527"/>
        <v>18.920000000000002</v>
      </c>
      <c r="CT833">
        <f t="shared" si="528"/>
        <v>17538.62</v>
      </c>
      <c r="CU833">
        <f t="shared" si="529"/>
        <v>0</v>
      </c>
      <c r="CV833">
        <f t="shared" si="530"/>
        <v>85.11</v>
      </c>
      <c r="CW833">
        <f t="shared" si="531"/>
        <v>0</v>
      </c>
      <c r="CX833">
        <f t="shared" si="532"/>
        <v>0</v>
      </c>
      <c r="CY833">
        <f t="shared" si="533"/>
        <v>982.1629999999999</v>
      </c>
      <c r="CZ833">
        <f t="shared" si="534"/>
        <v>140.309</v>
      </c>
      <c r="DC833" t="s">
        <v>0</v>
      </c>
      <c r="DD833" t="s">
        <v>0</v>
      </c>
      <c r="DE833" t="s">
        <v>0</v>
      </c>
      <c r="DF833" t="s">
        <v>0</v>
      </c>
      <c r="DG833" t="s">
        <v>0</v>
      </c>
      <c r="DH833" t="s">
        <v>0</v>
      </c>
      <c r="DI833" t="s">
        <v>0</v>
      </c>
      <c r="DJ833" t="s">
        <v>0</v>
      </c>
      <c r="DK833" t="s">
        <v>0</v>
      </c>
      <c r="DL833" t="s">
        <v>0</v>
      </c>
      <c r="DM833" t="s">
        <v>0</v>
      </c>
      <c r="DN833">
        <v>0</v>
      </c>
      <c r="DO833">
        <v>0</v>
      </c>
      <c r="DP833">
        <v>1</v>
      </c>
      <c r="DQ833">
        <v>1</v>
      </c>
      <c r="DU833">
        <v>1005</v>
      </c>
      <c r="DV833" t="s">
        <v>28</v>
      </c>
      <c r="DW833" t="s">
        <v>28</v>
      </c>
      <c r="DX833">
        <v>100</v>
      </c>
      <c r="EE833">
        <v>30895129</v>
      </c>
      <c r="EF833">
        <v>1</v>
      </c>
      <c r="EG833" t="s">
        <v>18</v>
      </c>
      <c r="EH833">
        <v>0</v>
      </c>
      <c r="EI833" t="s">
        <v>0</v>
      </c>
      <c r="EJ833">
        <v>4</v>
      </c>
      <c r="EK833">
        <v>0</v>
      </c>
      <c r="EL833" t="s">
        <v>19</v>
      </c>
      <c r="EM833" t="s">
        <v>20</v>
      </c>
      <c r="EO833" t="s">
        <v>0</v>
      </c>
      <c r="EQ833">
        <v>0</v>
      </c>
      <c r="ER833">
        <v>49875.519999999997</v>
      </c>
      <c r="ES833">
        <v>32223.08</v>
      </c>
      <c r="ET833">
        <v>113.82</v>
      </c>
      <c r="EU833">
        <v>18.920000000000002</v>
      </c>
      <c r="EV833">
        <v>17538.62</v>
      </c>
      <c r="EW833">
        <v>85.11</v>
      </c>
      <c r="EX833">
        <v>0</v>
      </c>
      <c r="EY833">
        <v>0</v>
      </c>
      <c r="FQ833">
        <v>0</v>
      </c>
      <c r="FR833">
        <f t="shared" si="535"/>
        <v>0</v>
      </c>
      <c r="FS833">
        <v>0</v>
      </c>
      <c r="FX833">
        <v>70</v>
      </c>
      <c r="FY833">
        <v>10</v>
      </c>
      <c r="GA833" t="s">
        <v>0</v>
      </c>
      <c r="GD833">
        <v>0</v>
      </c>
      <c r="GF833">
        <v>-1569585553</v>
      </c>
      <c r="GG833">
        <v>2</v>
      </c>
      <c r="GH833">
        <v>1</v>
      </c>
      <c r="GI833">
        <v>-2</v>
      </c>
      <c r="GJ833">
        <v>0</v>
      </c>
      <c r="GK833">
        <f>ROUND(R833*(R12)/100,2)</f>
        <v>1.63</v>
      </c>
      <c r="GL833">
        <f t="shared" si="536"/>
        <v>0</v>
      </c>
      <c r="GM833">
        <f t="shared" si="537"/>
        <v>5114.1500000000005</v>
      </c>
      <c r="GN833">
        <f t="shared" si="538"/>
        <v>0</v>
      </c>
      <c r="GO833">
        <f t="shared" si="539"/>
        <v>0</v>
      </c>
      <c r="GP833">
        <f t="shared" si="540"/>
        <v>5114.1499999999996</v>
      </c>
      <c r="GT833">
        <v>0</v>
      </c>
      <c r="GU833">
        <v>1</v>
      </c>
      <c r="GV833">
        <v>0</v>
      </c>
      <c r="GW833">
        <v>0</v>
      </c>
      <c r="GX833">
        <f t="shared" si="541"/>
        <v>0</v>
      </c>
    </row>
    <row r="834" spans="1:206" x14ac:dyDescent="0.2">
      <c r="A834">
        <v>17</v>
      </c>
      <c r="B834">
        <v>1</v>
      </c>
      <c r="C834">
        <f>ROW(SmtRes!A591)</f>
        <v>591</v>
      </c>
      <c r="D834">
        <f>ROW(EtalonRes!A585)</f>
        <v>585</v>
      </c>
      <c r="E834" t="s">
        <v>58</v>
      </c>
      <c r="F834" t="s">
        <v>245</v>
      </c>
      <c r="G834" t="s">
        <v>246</v>
      </c>
      <c r="H834" t="s">
        <v>61</v>
      </c>
      <c r="I834">
        <f>ROUND(4/100,9)</f>
        <v>0.04</v>
      </c>
      <c r="J834">
        <v>0</v>
      </c>
      <c r="O834">
        <f t="shared" si="504"/>
        <v>884.69</v>
      </c>
      <c r="P834">
        <f t="shared" si="505"/>
        <v>785.44</v>
      </c>
      <c r="Q834">
        <f t="shared" si="506"/>
        <v>0</v>
      </c>
      <c r="R834">
        <f t="shared" si="507"/>
        <v>0</v>
      </c>
      <c r="S834">
        <f t="shared" si="508"/>
        <v>99.25</v>
      </c>
      <c r="T834">
        <f t="shared" si="509"/>
        <v>0</v>
      </c>
      <c r="U834">
        <f t="shared" si="510"/>
        <v>0.57799999999999996</v>
      </c>
      <c r="V834">
        <f t="shared" si="511"/>
        <v>0</v>
      </c>
      <c r="W834">
        <f t="shared" si="512"/>
        <v>0</v>
      </c>
      <c r="X834">
        <f t="shared" si="513"/>
        <v>69.48</v>
      </c>
      <c r="Y834">
        <f t="shared" si="514"/>
        <v>9.93</v>
      </c>
      <c r="AA834">
        <v>31140108</v>
      </c>
      <c r="AB834">
        <f t="shared" si="515"/>
        <v>22117.32</v>
      </c>
      <c r="AC834">
        <f t="shared" si="516"/>
        <v>19636.11</v>
      </c>
      <c r="AD834">
        <f t="shared" si="517"/>
        <v>0</v>
      </c>
      <c r="AE834">
        <f t="shared" si="518"/>
        <v>0</v>
      </c>
      <c r="AF834">
        <f t="shared" si="519"/>
        <v>2481.21</v>
      </c>
      <c r="AG834">
        <f t="shared" si="520"/>
        <v>0</v>
      </c>
      <c r="AH834">
        <f t="shared" si="521"/>
        <v>14.45</v>
      </c>
      <c r="AI834">
        <f t="shared" si="522"/>
        <v>0</v>
      </c>
      <c r="AJ834">
        <f t="shared" si="523"/>
        <v>0</v>
      </c>
      <c r="AK834">
        <v>22117.32</v>
      </c>
      <c r="AL834">
        <v>19636.11</v>
      </c>
      <c r="AM834">
        <v>0</v>
      </c>
      <c r="AN834">
        <v>0</v>
      </c>
      <c r="AO834">
        <v>2481.21</v>
      </c>
      <c r="AP834">
        <v>0</v>
      </c>
      <c r="AQ834">
        <v>14.45</v>
      </c>
      <c r="AR834">
        <v>0</v>
      </c>
      <c r="AS834">
        <v>0</v>
      </c>
      <c r="AT834">
        <v>70</v>
      </c>
      <c r="AU834">
        <v>10</v>
      </c>
      <c r="AV834">
        <v>1</v>
      </c>
      <c r="AW834">
        <v>1</v>
      </c>
      <c r="AZ834">
        <v>1</v>
      </c>
      <c r="BA834">
        <v>1</v>
      </c>
      <c r="BB834">
        <v>1</v>
      </c>
      <c r="BC834">
        <v>1</v>
      </c>
      <c r="BD834" t="s">
        <v>0</v>
      </c>
      <c r="BE834" t="s">
        <v>0</v>
      </c>
      <c r="BF834" t="s">
        <v>0</v>
      </c>
      <c r="BG834" t="s">
        <v>0</v>
      </c>
      <c r="BH834">
        <v>0</v>
      </c>
      <c r="BI834">
        <v>4</v>
      </c>
      <c r="BJ834" t="s">
        <v>247</v>
      </c>
      <c r="BM834">
        <v>0</v>
      </c>
      <c r="BN834">
        <v>0</v>
      </c>
      <c r="BO834" t="s">
        <v>0</v>
      </c>
      <c r="BP834">
        <v>0</v>
      </c>
      <c r="BQ834">
        <v>1</v>
      </c>
      <c r="BR834">
        <v>0</v>
      </c>
      <c r="BS834">
        <v>1</v>
      </c>
      <c r="BT834">
        <v>1</v>
      </c>
      <c r="BU834">
        <v>1</v>
      </c>
      <c r="BV834">
        <v>1</v>
      </c>
      <c r="BW834">
        <v>1</v>
      </c>
      <c r="BX834">
        <v>1</v>
      </c>
      <c r="BY834" t="s">
        <v>0</v>
      </c>
      <c r="BZ834">
        <v>70</v>
      </c>
      <c r="CA834">
        <v>10</v>
      </c>
      <c r="CF834">
        <v>0</v>
      </c>
      <c r="CG834">
        <v>0</v>
      </c>
      <c r="CM834">
        <v>0</v>
      </c>
      <c r="CN834" t="s">
        <v>0</v>
      </c>
      <c r="CO834">
        <v>0</v>
      </c>
      <c r="CP834">
        <f t="shared" si="524"/>
        <v>884.69</v>
      </c>
      <c r="CQ834">
        <f t="shared" si="525"/>
        <v>19636.11</v>
      </c>
      <c r="CR834">
        <f t="shared" si="526"/>
        <v>0</v>
      </c>
      <c r="CS834">
        <f t="shared" si="527"/>
        <v>0</v>
      </c>
      <c r="CT834">
        <f t="shared" si="528"/>
        <v>2481.21</v>
      </c>
      <c r="CU834">
        <f t="shared" si="529"/>
        <v>0</v>
      </c>
      <c r="CV834">
        <f t="shared" si="530"/>
        <v>14.45</v>
      </c>
      <c r="CW834">
        <f t="shared" si="531"/>
        <v>0</v>
      </c>
      <c r="CX834">
        <f t="shared" si="532"/>
        <v>0</v>
      </c>
      <c r="CY834">
        <f t="shared" si="533"/>
        <v>69.474999999999994</v>
      </c>
      <c r="CZ834">
        <f t="shared" si="534"/>
        <v>9.9250000000000007</v>
      </c>
      <c r="DC834" t="s">
        <v>0</v>
      </c>
      <c r="DD834" t="s">
        <v>0</v>
      </c>
      <c r="DE834" t="s">
        <v>0</v>
      </c>
      <c r="DF834" t="s">
        <v>0</v>
      </c>
      <c r="DG834" t="s">
        <v>0</v>
      </c>
      <c r="DH834" t="s">
        <v>0</v>
      </c>
      <c r="DI834" t="s">
        <v>0</v>
      </c>
      <c r="DJ834" t="s">
        <v>0</v>
      </c>
      <c r="DK834" t="s">
        <v>0</v>
      </c>
      <c r="DL834" t="s">
        <v>0</v>
      </c>
      <c r="DM834" t="s">
        <v>0</v>
      </c>
      <c r="DN834">
        <v>0</v>
      </c>
      <c r="DO834">
        <v>0</v>
      </c>
      <c r="DP834">
        <v>1</v>
      </c>
      <c r="DQ834">
        <v>1</v>
      </c>
      <c r="DU834">
        <v>1003</v>
      </c>
      <c r="DV834" t="s">
        <v>61</v>
      </c>
      <c r="DW834" t="s">
        <v>61</v>
      </c>
      <c r="DX834">
        <v>100</v>
      </c>
      <c r="EE834">
        <v>30895129</v>
      </c>
      <c r="EF834">
        <v>1</v>
      </c>
      <c r="EG834" t="s">
        <v>18</v>
      </c>
      <c r="EH834">
        <v>0</v>
      </c>
      <c r="EI834" t="s">
        <v>0</v>
      </c>
      <c r="EJ834">
        <v>4</v>
      </c>
      <c r="EK834">
        <v>0</v>
      </c>
      <c r="EL834" t="s">
        <v>19</v>
      </c>
      <c r="EM834" t="s">
        <v>20</v>
      </c>
      <c r="EO834" t="s">
        <v>0</v>
      </c>
      <c r="EQ834">
        <v>0</v>
      </c>
      <c r="ER834">
        <v>22117.32</v>
      </c>
      <c r="ES834">
        <v>19636.11</v>
      </c>
      <c r="ET834">
        <v>0</v>
      </c>
      <c r="EU834">
        <v>0</v>
      </c>
      <c r="EV834">
        <v>2481.21</v>
      </c>
      <c r="EW834">
        <v>14.45</v>
      </c>
      <c r="EX834">
        <v>0</v>
      </c>
      <c r="EY834">
        <v>0</v>
      </c>
      <c r="FQ834">
        <v>0</v>
      </c>
      <c r="FR834">
        <f t="shared" si="535"/>
        <v>0</v>
      </c>
      <c r="FS834">
        <v>0</v>
      </c>
      <c r="FX834">
        <v>70</v>
      </c>
      <c r="FY834">
        <v>10</v>
      </c>
      <c r="GA834" t="s">
        <v>0</v>
      </c>
      <c r="GD834">
        <v>0</v>
      </c>
      <c r="GF834">
        <v>1299148935</v>
      </c>
      <c r="GG834">
        <v>2</v>
      </c>
      <c r="GH834">
        <v>1</v>
      </c>
      <c r="GI834">
        <v>-2</v>
      </c>
      <c r="GJ834">
        <v>0</v>
      </c>
      <c r="GK834">
        <f>ROUND(R834*(R12)/100,2)</f>
        <v>0</v>
      </c>
      <c r="GL834">
        <f t="shared" si="536"/>
        <v>0</v>
      </c>
      <c r="GM834">
        <f t="shared" si="537"/>
        <v>964.1</v>
      </c>
      <c r="GN834">
        <f t="shared" si="538"/>
        <v>0</v>
      </c>
      <c r="GO834">
        <f t="shared" si="539"/>
        <v>0</v>
      </c>
      <c r="GP834">
        <f t="shared" si="540"/>
        <v>964.1</v>
      </c>
      <c r="GT834">
        <v>0</v>
      </c>
      <c r="GU834">
        <v>1</v>
      </c>
      <c r="GV834">
        <v>0</v>
      </c>
      <c r="GW834">
        <v>0</v>
      </c>
      <c r="GX834">
        <f t="shared" si="541"/>
        <v>0</v>
      </c>
    </row>
    <row r="835" spans="1:206" x14ac:dyDescent="0.2">
      <c r="A835">
        <v>17</v>
      </c>
      <c r="B835">
        <v>1</v>
      </c>
      <c r="C835">
        <f>ROW(SmtRes!A597)</f>
        <v>597</v>
      </c>
      <c r="D835">
        <f>ROW(EtalonRes!A591)</f>
        <v>591</v>
      </c>
      <c r="E835" t="s">
        <v>63</v>
      </c>
      <c r="F835" t="s">
        <v>251</v>
      </c>
      <c r="G835" t="s">
        <v>252</v>
      </c>
      <c r="H835" t="s">
        <v>61</v>
      </c>
      <c r="I835">
        <f>ROUND(3/100,9)</f>
        <v>0.03</v>
      </c>
      <c r="J835">
        <v>0</v>
      </c>
      <c r="O835">
        <f t="shared" si="504"/>
        <v>418.76</v>
      </c>
      <c r="P835">
        <f t="shared" si="505"/>
        <v>327.86</v>
      </c>
      <c r="Q835">
        <f t="shared" si="506"/>
        <v>0.73</v>
      </c>
      <c r="R835">
        <f t="shared" si="507"/>
        <v>0.08</v>
      </c>
      <c r="S835">
        <f t="shared" si="508"/>
        <v>90.17</v>
      </c>
      <c r="T835">
        <f t="shared" si="509"/>
        <v>0</v>
      </c>
      <c r="U835">
        <f t="shared" si="510"/>
        <v>0.43559999999999999</v>
      </c>
      <c r="V835">
        <f t="shared" si="511"/>
        <v>0</v>
      </c>
      <c r="W835">
        <f t="shared" si="512"/>
        <v>0</v>
      </c>
      <c r="X835">
        <f t="shared" si="513"/>
        <v>63.12</v>
      </c>
      <c r="Y835">
        <f t="shared" si="514"/>
        <v>9.02</v>
      </c>
      <c r="AA835">
        <v>31140108</v>
      </c>
      <c r="AB835">
        <f t="shared" si="515"/>
        <v>13958.91</v>
      </c>
      <c r="AC835">
        <f t="shared" si="516"/>
        <v>10928.81</v>
      </c>
      <c r="AD835">
        <f t="shared" si="517"/>
        <v>24.36</v>
      </c>
      <c r="AE835">
        <f t="shared" si="518"/>
        <v>2.78</v>
      </c>
      <c r="AF835">
        <f t="shared" si="519"/>
        <v>3005.74</v>
      </c>
      <c r="AG835">
        <f t="shared" si="520"/>
        <v>0</v>
      </c>
      <c r="AH835">
        <f t="shared" si="521"/>
        <v>14.52</v>
      </c>
      <c r="AI835">
        <f t="shared" si="522"/>
        <v>0</v>
      </c>
      <c r="AJ835">
        <f t="shared" si="523"/>
        <v>0</v>
      </c>
      <c r="AK835">
        <v>13958.91</v>
      </c>
      <c r="AL835">
        <v>10928.81</v>
      </c>
      <c r="AM835">
        <v>24.36</v>
      </c>
      <c r="AN835">
        <v>2.78</v>
      </c>
      <c r="AO835">
        <v>3005.74</v>
      </c>
      <c r="AP835">
        <v>0</v>
      </c>
      <c r="AQ835">
        <v>14.52</v>
      </c>
      <c r="AR835">
        <v>0</v>
      </c>
      <c r="AS835">
        <v>0</v>
      </c>
      <c r="AT835">
        <v>70</v>
      </c>
      <c r="AU835">
        <v>10</v>
      </c>
      <c r="AV835">
        <v>1</v>
      </c>
      <c r="AW835">
        <v>1</v>
      </c>
      <c r="AZ835">
        <v>1</v>
      </c>
      <c r="BA835">
        <v>1</v>
      </c>
      <c r="BB835">
        <v>1</v>
      </c>
      <c r="BC835">
        <v>1</v>
      </c>
      <c r="BD835" t="s">
        <v>0</v>
      </c>
      <c r="BE835" t="s">
        <v>0</v>
      </c>
      <c r="BF835" t="s">
        <v>0</v>
      </c>
      <c r="BG835" t="s">
        <v>0</v>
      </c>
      <c r="BH835">
        <v>0</v>
      </c>
      <c r="BI835">
        <v>4</v>
      </c>
      <c r="BJ835" t="s">
        <v>253</v>
      </c>
      <c r="BM835">
        <v>0</v>
      </c>
      <c r="BN835">
        <v>0</v>
      </c>
      <c r="BO835" t="s">
        <v>0</v>
      </c>
      <c r="BP835">
        <v>0</v>
      </c>
      <c r="BQ835">
        <v>1</v>
      </c>
      <c r="BR835">
        <v>0</v>
      </c>
      <c r="BS835">
        <v>1</v>
      </c>
      <c r="BT835">
        <v>1</v>
      </c>
      <c r="BU835">
        <v>1</v>
      </c>
      <c r="BV835">
        <v>1</v>
      </c>
      <c r="BW835">
        <v>1</v>
      </c>
      <c r="BX835">
        <v>1</v>
      </c>
      <c r="BY835" t="s">
        <v>0</v>
      </c>
      <c r="BZ835">
        <v>70</v>
      </c>
      <c r="CA835">
        <v>10</v>
      </c>
      <c r="CF835">
        <v>0</v>
      </c>
      <c r="CG835">
        <v>0</v>
      </c>
      <c r="CM835">
        <v>0</v>
      </c>
      <c r="CN835" t="s">
        <v>0</v>
      </c>
      <c r="CO835">
        <v>0</v>
      </c>
      <c r="CP835">
        <f t="shared" si="524"/>
        <v>418.76000000000005</v>
      </c>
      <c r="CQ835">
        <f t="shared" si="525"/>
        <v>10928.81</v>
      </c>
      <c r="CR835">
        <f t="shared" si="526"/>
        <v>24.36</v>
      </c>
      <c r="CS835">
        <f t="shared" si="527"/>
        <v>2.78</v>
      </c>
      <c r="CT835">
        <f t="shared" si="528"/>
        <v>3005.74</v>
      </c>
      <c r="CU835">
        <f t="shared" si="529"/>
        <v>0</v>
      </c>
      <c r="CV835">
        <f t="shared" si="530"/>
        <v>14.52</v>
      </c>
      <c r="CW835">
        <f t="shared" si="531"/>
        <v>0</v>
      </c>
      <c r="CX835">
        <f t="shared" si="532"/>
        <v>0</v>
      </c>
      <c r="CY835">
        <f t="shared" si="533"/>
        <v>63.119000000000007</v>
      </c>
      <c r="CZ835">
        <f t="shared" si="534"/>
        <v>9.0170000000000012</v>
      </c>
      <c r="DC835" t="s">
        <v>0</v>
      </c>
      <c r="DD835" t="s">
        <v>0</v>
      </c>
      <c r="DE835" t="s">
        <v>0</v>
      </c>
      <c r="DF835" t="s">
        <v>0</v>
      </c>
      <c r="DG835" t="s">
        <v>0</v>
      </c>
      <c r="DH835" t="s">
        <v>0</v>
      </c>
      <c r="DI835" t="s">
        <v>0</v>
      </c>
      <c r="DJ835" t="s">
        <v>0</v>
      </c>
      <c r="DK835" t="s">
        <v>0</v>
      </c>
      <c r="DL835" t="s">
        <v>0</v>
      </c>
      <c r="DM835" t="s">
        <v>0</v>
      </c>
      <c r="DN835">
        <v>0</v>
      </c>
      <c r="DO835">
        <v>0</v>
      </c>
      <c r="DP835">
        <v>1</v>
      </c>
      <c r="DQ835">
        <v>1</v>
      </c>
      <c r="DU835">
        <v>1003</v>
      </c>
      <c r="DV835" t="s">
        <v>61</v>
      </c>
      <c r="DW835" t="s">
        <v>61</v>
      </c>
      <c r="DX835">
        <v>100</v>
      </c>
      <c r="EE835">
        <v>30895129</v>
      </c>
      <c r="EF835">
        <v>1</v>
      </c>
      <c r="EG835" t="s">
        <v>18</v>
      </c>
      <c r="EH835">
        <v>0</v>
      </c>
      <c r="EI835" t="s">
        <v>0</v>
      </c>
      <c r="EJ835">
        <v>4</v>
      </c>
      <c r="EK835">
        <v>0</v>
      </c>
      <c r="EL835" t="s">
        <v>19</v>
      </c>
      <c r="EM835" t="s">
        <v>20</v>
      </c>
      <c r="EO835" t="s">
        <v>0</v>
      </c>
      <c r="EQ835">
        <v>0</v>
      </c>
      <c r="ER835">
        <v>13958.91</v>
      </c>
      <c r="ES835">
        <v>10928.81</v>
      </c>
      <c r="ET835">
        <v>24.36</v>
      </c>
      <c r="EU835">
        <v>2.78</v>
      </c>
      <c r="EV835">
        <v>3005.74</v>
      </c>
      <c r="EW835">
        <v>14.52</v>
      </c>
      <c r="EX835">
        <v>0</v>
      </c>
      <c r="EY835">
        <v>0</v>
      </c>
      <c r="FQ835">
        <v>0</v>
      </c>
      <c r="FR835">
        <f t="shared" si="535"/>
        <v>0</v>
      </c>
      <c r="FS835">
        <v>0</v>
      </c>
      <c r="FX835">
        <v>70</v>
      </c>
      <c r="FY835">
        <v>10</v>
      </c>
      <c r="GA835" t="s">
        <v>0</v>
      </c>
      <c r="GD835">
        <v>0</v>
      </c>
      <c r="GF835">
        <v>1847709981</v>
      </c>
      <c r="GG835">
        <v>2</v>
      </c>
      <c r="GH835">
        <v>1</v>
      </c>
      <c r="GI835">
        <v>-2</v>
      </c>
      <c r="GJ835">
        <v>0</v>
      </c>
      <c r="GK835">
        <f>ROUND(R835*(R12)/100,2)</f>
        <v>0.09</v>
      </c>
      <c r="GL835">
        <f t="shared" si="536"/>
        <v>0</v>
      </c>
      <c r="GM835">
        <f t="shared" si="537"/>
        <v>490.98999999999995</v>
      </c>
      <c r="GN835">
        <f t="shared" si="538"/>
        <v>0</v>
      </c>
      <c r="GO835">
        <f t="shared" si="539"/>
        <v>0</v>
      </c>
      <c r="GP835">
        <f t="shared" si="540"/>
        <v>490.99</v>
      </c>
      <c r="GT835">
        <v>0</v>
      </c>
      <c r="GU835">
        <v>1</v>
      </c>
      <c r="GV835">
        <v>0</v>
      </c>
      <c r="GW835">
        <v>0</v>
      </c>
      <c r="GX835">
        <f t="shared" si="541"/>
        <v>0</v>
      </c>
    </row>
    <row r="836" spans="1:206" x14ac:dyDescent="0.2">
      <c r="A836">
        <v>17</v>
      </c>
      <c r="B836">
        <v>1</v>
      </c>
      <c r="C836">
        <f>ROW(SmtRes!A606)</f>
        <v>606</v>
      </c>
      <c r="D836">
        <f>ROW(EtalonRes!A600)</f>
        <v>600</v>
      </c>
      <c r="E836" t="s">
        <v>76</v>
      </c>
      <c r="F836" t="s">
        <v>285</v>
      </c>
      <c r="G836" t="s">
        <v>286</v>
      </c>
      <c r="H836" t="s">
        <v>61</v>
      </c>
      <c r="I836">
        <f>ROUND(6/100,9)</f>
        <v>0.06</v>
      </c>
      <c r="J836">
        <v>0</v>
      </c>
      <c r="O836">
        <f t="shared" si="504"/>
        <v>1299.3800000000001</v>
      </c>
      <c r="P836">
        <f t="shared" si="505"/>
        <v>359.1</v>
      </c>
      <c r="Q836">
        <f t="shared" si="506"/>
        <v>10.63</v>
      </c>
      <c r="R836">
        <f t="shared" si="507"/>
        <v>4.3899999999999997</v>
      </c>
      <c r="S836">
        <f t="shared" si="508"/>
        <v>929.65</v>
      </c>
      <c r="T836">
        <f t="shared" si="509"/>
        <v>0</v>
      </c>
      <c r="U836">
        <f t="shared" si="510"/>
        <v>4.0475999999999992</v>
      </c>
      <c r="V836">
        <f t="shared" si="511"/>
        <v>0</v>
      </c>
      <c r="W836">
        <f t="shared" si="512"/>
        <v>0</v>
      </c>
      <c r="X836">
        <f t="shared" si="513"/>
        <v>650.76</v>
      </c>
      <c r="Y836">
        <f t="shared" si="514"/>
        <v>92.97</v>
      </c>
      <c r="AA836">
        <v>31140108</v>
      </c>
      <c r="AB836">
        <f t="shared" si="515"/>
        <v>21656.26</v>
      </c>
      <c r="AC836">
        <f t="shared" si="516"/>
        <v>5984.92</v>
      </c>
      <c r="AD836">
        <f t="shared" si="517"/>
        <v>177.13</v>
      </c>
      <c r="AE836">
        <f t="shared" si="518"/>
        <v>73.13</v>
      </c>
      <c r="AF836">
        <f t="shared" si="519"/>
        <v>15494.21</v>
      </c>
      <c r="AG836">
        <f t="shared" si="520"/>
        <v>0</v>
      </c>
      <c r="AH836">
        <f t="shared" si="521"/>
        <v>67.459999999999994</v>
      </c>
      <c r="AI836">
        <f t="shared" si="522"/>
        <v>0</v>
      </c>
      <c r="AJ836">
        <f t="shared" si="523"/>
        <v>0</v>
      </c>
      <c r="AK836">
        <v>21656.26</v>
      </c>
      <c r="AL836">
        <v>5984.92</v>
      </c>
      <c r="AM836">
        <v>177.13</v>
      </c>
      <c r="AN836">
        <v>73.13</v>
      </c>
      <c r="AO836">
        <v>15494.21</v>
      </c>
      <c r="AP836">
        <v>0</v>
      </c>
      <c r="AQ836">
        <v>67.459999999999994</v>
      </c>
      <c r="AR836">
        <v>0</v>
      </c>
      <c r="AS836">
        <v>0</v>
      </c>
      <c r="AT836">
        <v>70</v>
      </c>
      <c r="AU836">
        <v>10</v>
      </c>
      <c r="AV836">
        <v>1</v>
      </c>
      <c r="AW836">
        <v>1</v>
      </c>
      <c r="AZ836">
        <v>1</v>
      </c>
      <c r="BA836">
        <v>1</v>
      </c>
      <c r="BB836">
        <v>1</v>
      </c>
      <c r="BC836">
        <v>1</v>
      </c>
      <c r="BD836" t="s">
        <v>0</v>
      </c>
      <c r="BE836" t="s">
        <v>0</v>
      </c>
      <c r="BF836" t="s">
        <v>0</v>
      </c>
      <c r="BG836" t="s">
        <v>0</v>
      </c>
      <c r="BH836">
        <v>0</v>
      </c>
      <c r="BI836">
        <v>4</v>
      </c>
      <c r="BJ836" t="s">
        <v>287</v>
      </c>
      <c r="BM836">
        <v>0</v>
      </c>
      <c r="BN836">
        <v>0</v>
      </c>
      <c r="BO836" t="s">
        <v>0</v>
      </c>
      <c r="BP836">
        <v>0</v>
      </c>
      <c r="BQ836">
        <v>1</v>
      </c>
      <c r="BR836">
        <v>0</v>
      </c>
      <c r="BS836">
        <v>1</v>
      </c>
      <c r="BT836">
        <v>1</v>
      </c>
      <c r="BU836">
        <v>1</v>
      </c>
      <c r="BV836">
        <v>1</v>
      </c>
      <c r="BW836">
        <v>1</v>
      </c>
      <c r="BX836">
        <v>1</v>
      </c>
      <c r="BY836" t="s">
        <v>0</v>
      </c>
      <c r="BZ836">
        <v>70</v>
      </c>
      <c r="CA836">
        <v>10</v>
      </c>
      <c r="CF836">
        <v>0</v>
      </c>
      <c r="CG836">
        <v>0</v>
      </c>
      <c r="CM836">
        <v>0</v>
      </c>
      <c r="CN836" t="s">
        <v>0</v>
      </c>
      <c r="CO836">
        <v>0</v>
      </c>
      <c r="CP836">
        <f t="shared" si="524"/>
        <v>1299.3800000000001</v>
      </c>
      <c r="CQ836">
        <f t="shared" si="525"/>
        <v>5984.92</v>
      </c>
      <c r="CR836">
        <f t="shared" si="526"/>
        <v>177.13</v>
      </c>
      <c r="CS836">
        <f t="shared" si="527"/>
        <v>73.13</v>
      </c>
      <c r="CT836">
        <f t="shared" si="528"/>
        <v>15494.21</v>
      </c>
      <c r="CU836">
        <f t="shared" si="529"/>
        <v>0</v>
      </c>
      <c r="CV836">
        <f t="shared" si="530"/>
        <v>67.459999999999994</v>
      </c>
      <c r="CW836">
        <f t="shared" si="531"/>
        <v>0</v>
      </c>
      <c r="CX836">
        <f t="shared" si="532"/>
        <v>0</v>
      </c>
      <c r="CY836">
        <f t="shared" si="533"/>
        <v>650.755</v>
      </c>
      <c r="CZ836">
        <f t="shared" si="534"/>
        <v>92.965000000000003</v>
      </c>
      <c r="DC836" t="s">
        <v>0</v>
      </c>
      <c r="DD836" t="s">
        <v>0</v>
      </c>
      <c r="DE836" t="s">
        <v>0</v>
      </c>
      <c r="DF836" t="s">
        <v>0</v>
      </c>
      <c r="DG836" t="s">
        <v>0</v>
      </c>
      <c r="DH836" t="s">
        <v>0</v>
      </c>
      <c r="DI836" t="s">
        <v>0</v>
      </c>
      <c r="DJ836" t="s">
        <v>0</v>
      </c>
      <c r="DK836" t="s">
        <v>0</v>
      </c>
      <c r="DL836" t="s">
        <v>0</v>
      </c>
      <c r="DM836" t="s">
        <v>0</v>
      </c>
      <c r="DN836">
        <v>0</v>
      </c>
      <c r="DO836">
        <v>0</v>
      </c>
      <c r="DP836">
        <v>1</v>
      </c>
      <c r="DQ836">
        <v>1</v>
      </c>
      <c r="DU836">
        <v>1003</v>
      </c>
      <c r="DV836" t="s">
        <v>61</v>
      </c>
      <c r="DW836" t="s">
        <v>61</v>
      </c>
      <c r="DX836">
        <v>100</v>
      </c>
      <c r="EE836">
        <v>30895129</v>
      </c>
      <c r="EF836">
        <v>1</v>
      </c>
      <c r="EG836" t="s">
        <v>18</v>
      </c>
      <c r="EH836">
        <v>0</v>
      </c>
      <c r="EI836" t="s">
        <v>0</v>
      </c>
      <c r="EJ836">
        <v>4</v>
      </c>
      <c r="EK836">
        <v>0</v>
      </c>
      <c r="EL836" t="s">
        <v>19</v>
      </c>
      <c r="EM836" t="s">
        <v>20</v>
      </c>
      <c r="EO836" t="s">
        <v>0</v>
      </c>
      <c r="EQ836">
        <v>0</v>
      </c>
      <c r="ER836">
        <v>21656.26</v>
      </c>
      <c r="ES836">
        <v>5984.92</v>
      </c>
      <c r="ET836">
        <v>177.13</v>
      </c>
      <c r="EU836">
        <v>73.13</v>
      </c>
      <c r="EV836">
        <v>15494.21</v>
      </c>
      <c r="EW836">
        <v>67.459999999999994</v>
      </c>
      <c r="EX836">
        <v>0</v>
      </c>
      <c r="EY836">
        <v>0</v>
      </c>
      <c r="FQ836">
        <v>0</v>
      </c>
      <c r="FR836">
        <f t="shared" si="535"/>
        <v>0</v>
      </c>
      <c r="FS836">
        <v>0</v>
      </c>
      <c r="FX836">
        <v>70</v>
      </c>
      <c r="FY836">
        <v>10</v>
      </c>
      <c r="GA836" t="s">
        <v>0</v>
      </c>
      <c r="GD836">
        <v>0</v>
      </c>
      <c r="GF836">
        <v>-400735544</v>
      </c>
      <c r="GG836">
        <v>2</v>
      </c>
      <c r="GH836">
        <v>1</v>
      </c>
      <c r="GI836">
        <v>-2</v>
      </c>
      <c r="GJ836">
        <v>0</v>
      </c>
      <c r="GK836">
        <f>ROUND(R836*(R12)/100,2)</f>
        <v>4.74</v>
      </c>
      <c r="GL836">
        <f t="shared" si="536"/>
        <v>0</v>
      </c>
      <c r="GM836">
        <f t="shared" si="537"/>
        <v>2047.8500000000001</v>
      </c>
      <c r="GN836">
        <f t="shared" si="538"/>
        <v>0</v>
      </c>
      <c r="GO836">
        <f t="shared" si="539"/>
        <v>0</v>
      </c>
      <c r="GP836">
        <f t="shared" si="540"/>
        <v>2047.85</v>
      </c>
      <c r="GT836">
        <v>0</v>
      </c>
      <c r="GU836">
        <v>1</v>
      </c>
      <c r="GV836">
        <v>0</v>
      </c>
      <c r="GW836">
        <v>0</v>
      </c>
      <c r="GX836">
        <f t="shared" si="541"/>
        <v>0</v>
      </c>
    </row>
    <row r="837" spans="1:206" x14ac:dyDescent="0.2">
      <c r="A837">
        <v>17</v>
      </c>
      <c r="B837">
        <v>1</v>
      </c>
      <c r="C837">
        <f>ROW(SmtRes!A615)</f>
        <v>615</v>
      </c>
      <c r="D837">
        <f>ROW(EtalonRes!A608)</f>
        <v>608</v>
      </c>
      <c r="E837" t="s">
        <v>86</v>
      </c>
      <c r="F837" t="s">
        <v>64</v>
      </c>
      <c r="G837" t="s">
        <v>65</v>
      </c>
      <c r="H837" t="s">
        <v>61</v>
      </c>
      <c r="I837">
        <f>ROUND(6/100,9)</f>
        <v>0.06</v>
      </c>
      <c r="J837">
        <v>0</v>
      </c>
      <c r="O837">
        <f t="shared" si="504"/>
        <v>341.26</v>
      </c>
      <c r="P837">
        <f t="shared" si="505"/>
        <v>297.37</v>
      </c>
      <c r="Q837">
        <f t="shared" si="506"/>
        <v>0</v>
      </c>
      <c r="R837">
        <f t="shared" si="507"/>
        <v>0</v>
      </c>
      <c r="S837">
        <f t="shared" si="508"/>
        <v>43.89</v>
      </c>
      <c r="T837">
        <f t="shared" si="509"/>
        <v>0</v>
      </c>
      <c r="U837">
        <f t="shared" si="510"/>
        <v>0.21299999999999999</v>
      </c>
      <c r="V837">
        <f t="shared" si="511"/>
        <v>0</v>
      </c>
      <c r="W837">
        <f t="shared" si="512"/>
        <v>0</v>
      </c>
      <c r="X837">
        <f t="shared" si="513"/>
        <v>30.72</v>
      </c>
      <c r="Y837">
        <f t="shared" si="514"/>
        <v>4.3899999999999997</v>
      </c>
      <c r="AA837">
        <v>31140108</v>
      </c>
      <c r="AB837">
        <f t="shared" si="515"/>
        <v>5687.65</v>
      </c>
      <c r="AC837">
        <f t="shared" si="516"/>
        <v>4956.1000000000004</v>
      </c>
      <c r="AD837">
        <f t="shared" si="517"/>
        <v>0</v>
      </c>
      <c r="AE837">
        <f t="shared" si="518"/>
        <v>0</v>
      </c>
      <c r="AF837">
        <f t="shared" si="519"/>
        <v>731.55</v>
      </c>
      <c r="AG837">
        <f t="shared" si="520"/>
        <v>0</v>
      </c>
      <c r="AH837">
        <f t="shared" si="521"/>
        <v>3.55</v>
      </c>
      <c r="AI837">
        <f t="shared" si="522"/>
        <v>0</v>
      </c>
      <c r="AJ837">
        <f t="shared" si="523"/>
        <v>0</v>
      </c>
      <c r="AK837">
        <v>5687.65</v>
      </c>
      <c r="AL837">
        <v>4956.1000000000004</v>
      </c>
      <c r="AM837">
        <v>0</v>
      </c>
      <c r="AN837">
        <v>0</v>
      </c>
      <c r="AO837">
        <v>731.55</v>
      </c>
      <c r="AP837">
        <v>0</v>
      </c>
      <c r="AQ837">
        <v>3.55</v>
      </c>
      <c r="AR837">
        <v>0</v>
      </c>
      <c r="AS837">
        <v>0</v>
      </c>
      <c r="AT837">
        <v>70</v>
      </c>
      <c r="AU837">
        <v>10</v>
      </c>
      <c r="AV837">
        <v>1</v>
      </c>
      <c r="AW837">
        <v>1</v>
      </c>
      <c r="AZ837">
        <v>1</v>
      </c>
      <c r="BA837">
        <v>1</v>
      </c>
      <c r="BB837">
        <v>1</v>
      </c>
      <c r="BC837">
        <v>1</v>
      </c>
      <c r="BD837" t="s">
        <v>0</v>
      </c>
      <c r="BE837" t="s">
        <v>0</v>
      </c>
      <c r="BF837" t="s">
        <v>0</v>
      </c>
      <c r="BG837" t="s">
        <v>0</v>
      </c>
      <c r="BH837">
        <v>0</v>
      </c>
      <c r="BI837">
        <v>4</v>
      </c>
      <c r="BJ837" t="s">
        <v>66</v>
      </c>
      <c r="BM837">
        <v>0</v>
      </c>
      <c r="BN837">
        <v>0</v>
      </c>
      <c r="BO837" t="s">
        <v>0</v>
      </c>
      <c r="BP837">
        <v>0</v>
      </c>
      <c r="BQ837">
        <v>1</v>
      </c>
      <c r="BR837">
        <v>0</v>
      </c>
      <c r="BS837">
        <v>1</v>
      </c>
      <c r="BT837">
        <v>1</v>
      </c>
      <c r="BU837">
        <v>1</v>
      </c>
      <c r="BV837">
        <v>1</v>
      </c>
      <c r="BW837">
        <v>1</v>
      </c>
      <c r="BX837">
        <v>1</v>
      </c>
      <c r="BY837" t="s">
        <v>0</v>
      </c>
      <c r="BZ837">
        <v>70</v>
      </c>
      <c r="CA837">
        <v>10</v>
      </c>
      <c r="CF837">
        <v>0</v>
      </c>
      <c r="CG837">
        <v>0</v>
      </c>
      <c r="CM837">
        <v>0</v>
      </c>
      <c r="CN837" t="s">
        <v>0</v>
      </c>
      <c r="CO837">
        <v>0</v>
      </c>
      <c r="CP837">
        <f t="shared" si="524"/>
        <v>341.26</v>
      </c>
      <c r="CQ837">
        <f t="shared" si="525"/>
        <v>4956.1000000000004</v>
      </c>
      <c r="CR837">
        <f t="shared" si="526"/>
        <v>0</v>
      </c>
      <c r="CS837">
        <f t="shared" si="527"/>
        <v>0</v>
      </c>
      <c r="CT837">
        <f t="shared" si="528"/>
        <v>731.55</v>
      </c>
      <c r="CU837">
        <f t="shared" si="529"/>
        <v>0</v>
      </c>
      <c r="CV837">
        <f t="shared" si="530"/>
        <v>3.55</v>
      </c>
      <c r="CW837">
        <f t="shared" si="531"/>
        <v>0</v>
      </c>
      <c r="CX837">
        <f t="shared" si="532"/>
        <v>0</v>
      </c>
      <c r="CY837">
        <f t="shared" si="533"/>
        <v>30.723000000000003</v>
      </c>
      <c r="CZ837">
        <f t="shared" si="534"/>
        <v>4.3889999999999993</v>
      </c>
      <c r="DC837" t="s">
        <v>0</v>
      </c>
      <c r="DD837" t="s">
        <v>0</v>
      </c>
      <c r="DE837" t="s">
        <v>0</v>
      </c>
      <c r="DF837" t="s">
        <v>0</v>
      </c>
      <c r="DG837" t="s">
        <v>0</v>
      </c>
      <c r="DH837" t="s">
        <v>0</v>
      </c>
      <c r="DI837" t="s">
        <v>0</v>
      </c>
      <c r="DJ837" t="s">
        <v>0</v>
      </c>
      <c r="DK837" t="s">
        <v>0</v>
      </c>
      <c r="DL837" t="s">
        <v>0</v>
      </c>
      <c r="DM837" t="s">
        <v>0</v>
      </c>
      <c r="DN837">
        <v>0</v>
      </c>
      <c r="DO837">
        <v>0</v>
      </c>
      <c r="DP837">
        <v>1</v>
      </c>
      <c r="DQ837">
        <v>1</v>
      </c>
      <c r="DU837">
        <v>1003</v>
      </c>
      <c r="DV837" t="s">
        <v>61</v>
      </c>
      <c r="DW837" t="s">
        <v>61</v>
      </c>
      <c r="DX837">
        <v>100</v>
      </c>
      <c r="EE837">
        <v>30895129</v>
      </c>
      <c r="EF837">
        <v>1</v>
      </c>
      <c r="EG837" t="s">
        <v>18</v>
      </c>
      <c r="EH837">
        <v>0</v>
      </c>
      <c r="EI837" t="s">
        <v>0</v>
      </c>
      <c r="EJ837">
        <v>4</v>
      </c>
      <c r="EK837">
        <v>0</v>
      </c>
      <c r="EL837" t="s">
        <v>19</v>
      </c>
      <c r="EM837" t="s">
        <v>20</v>
      </c>
      <c r="EO837" t="s">
        <v>0</v>
      </c>
      <c r="EQ837">
        <v>0</v>
      </c>
      <c r="ER837">
        <v>5687.65</v>
      </c>
      <c r="ES837">
        <v>4956.1000000000004</v>
      </c>
      <c r="ET837">
        <v>0</v>
      </c>
      <c r="EU837">
        <v>0</v>
      </c>
      <c r="EV837">
        <v>731.55</v>
      </c>
      <c r="EW837">
        <v>3.55</v>
      </c>
      <c r="EX837">
        <v>0</v>
      </c>
      <c r="EY837">
        <v>0</v>
      </c>
      <c r="FQ837">
        <v>0</v>
      </c>
      <c r="FR837">
        <f t="shared" si="535"/>
        <v>0</v>
      </c>
      <c r="FS837">
        <v>0</v>
      </c>
      <c r="FX837">
        <v>70</v>
      </c>
      <c r="FY837">
        <v>10</v>
      </c>
      <c r="GA837" t="s">
        <v>0</v>
      </c>
      <c r="GD837">
        <v>0</v>
      </c>
      <c r="GF837">
        <v>1444151645</v>
      </c>
      <c r="GG837">
        <v>2</v>
      </c>
      <c r="GH837">
        <v>1</v>
      </c>
      <c r="GI837">
        <v>-2</v>
      </c>
      <c r="GJ837">
        <v>0</v>
      </c>
      <c r="GK837">
        <f>ROUND(R837*(R12)/100,2)</f>
        <v>0</v>
      </c>
      <c r="GL837">
        <f t="shared" si="536"/>
        <v>0</v>
      </c>
      <c r="GM837">
        <f t="shared" si="537"/>
        <v>376.37</v>
      </c>
      <c r="GN837">
        <f t="shared" si="538"/>
        <v>0</v>
      </c>
      <c r="GO837">
        <f t="shared" si="539"/>
        <v>0</v>
      </c>
      <c r="GP837">
        <f t="shared" si="540"/>
        <v>376.37</v>
      </c>
      <c r="GT837">
        <v>0</v>
      </c>
      <c r="GU837">
        <v>1</v>
      </c>
      <c r="GV837">
        <v>0</v>
      </c>
      <c r="GW837">
        <v>0</v>
      </c>
      <c r="GX837">
        <f t="shared" si="541"/>
        <v>0</v>
      </c>
    </row>
    <row r="838" spans="1:206" x14ac:dyDescent="0.2">
      <c r="A838">
        <v>18</v>
      </c>
      <c r="B838">
        <v>1</v>
      </c>
      <c r="C838">
        <v>614</v>
      </c>
      <c r="E838" t="s">
        <v>90</v>
      </c>
      <c r="F838" t="s">
        <v>68</v>
      </c>
      <c r="G838" t="s">
        <v>69</v>
      </c>
      <c r="H838" t="s">
        <v>70</v>
      </c>
      <c r="I838">
        <f>I837*J838</f>
        <v>-6.1799999999999997E-3</v>
      </c>
      <c r="J838">
        <v>-0.10299999999999999</v>
      </c>
      <c r="O838">
        <f t="shared" si="504"/>
        <v>-286.18</v>
      </c>
      <c r="P838">
        <f t="shared" si="505"/>
        <v>-286.18</v>
      </c>
      <c r="Q838">
        <f t="shared" si="506"/>
        <v>0</v>
      </c>
      <c r="R838">
        <f t="shared" si="507"/>
        <v>0</v>
      </c>
      <c r="S838">
        <f t="shared" si="508"/>
        <v>0</v>
      </c>
      <c r="T838">
        <f t="shared" si="509"/>
        <v>0</v>
      </c>
      <c r="U838">
        <f t="shared" si="510"/>
        <v>0</v>
      </c>
      <c r="V838">
        <f t="shared" si="511"/>
        <v>0</v>
      </c>
      <c r="W838">
        <f t="shared" si="512"/>
        <v>0</v>
      </c>
      <c r="X838">
        <f t="shared" si="513"/>
        <v>0</v>
      </c>
      <c r="Y838">
        <f t="shared" si="514"/>
        <v>0</v>
      </c>
      <c r="AA838">
        <v>31140108</v>
      </c>
      <c r="AB838">
        <f t="shared" si="515"/>
        <v>46307.35</v>
      </c>
      <c r="AC838">
        <f t="shared" si="516"/>
        <v>46307.35</v>
      </c>
      <c r="AD838">
        <f t="shared" si="517"/>
        <v>0</v>
      </c>
      <c r="AE838">
        <f t="shared" si="518"/>
        <v>0</v>
      </c>
      <c r="AF838">
        <f t="shared" si="519"/>
        <v>0</v>
      </c>
      <c r="AG838">
        <f t="shared" si="520"/>
        <v>0</v>
      </c>
      <c r="AH838">
        <f t="shared" si="521"/>
        <v>0</v>
      </c>
      <c r="AI838">
        <f t="shared" si="522"/>
        <v>0</v>
      </c>
      <c r="AJ838">
        <f t="shared" si="523"/>
        <v>0</v>
      </c>
      <c r="AK838">
        <v>46307.35</v>
      </c>
      <c r="AL838">
        <v>46307.35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70</v>
      </c>
      <c r="AU838">
        <v>10</v>
      </c>
      <c r="AV838">
        <v>1</v>
      </c>
      <c r="AW838">
        <v>1</v>
      </c>
      <c r="AZ838">
        <v>1</v>
      </c>
      <c r="BA838">
        <v>1</v>
      </c>
      <c r="BB838">
        <v>1</v>
      </c>
      <c r="BC838">
        <v>1</v>
      </c>
      <c r="BD838" t="s">
        <v>0</v>
      </c>
      <c r="BE838" t="s">
        <v>0</v>
      </c>
      <c r="BF838" t="s">
        <v>0</v>
      </c>
      <c r="BG838" t="s">
        <v>0</v>
      </c>
      <c r="BH838">
        <v>3</v>
      </c>
      <c r="BI838">
        <v>4</v>
      </c>
      <c r="BJ838" t="s">
        <v>71</v>
      </c>
      <c r="BM838">
        <v>0</v>
      </c>
      <c r="BN838">
        <v>0</v>
      </c>
      <c r="BO838" t="s">
        <v>0</v>
      </c>
      <c r="BP838">
        <v>0</v>
      </c>
      <c r="BQ838">
        <v>1</v>
      </c>
      <c r="BR838">
        <v>1</v>
      </c>
      <c r="BS838">
        <v>1</v>
      </c>
      <c r="BT838">
        <v>1</v>
      </c>
      <c r="BU838">
        <v>1</v>
      </c>
      <c r="BV838">
        <v>1</v>
      </c>
      <c r="BW838">
        <v>1</v>
      </c>
      <c r="BX838">
        <v>1</v>
      </c>
      <c r="BY838" t="s">
        <v>0</v>
      </c>
      <c r="BZ838">
        <v>70</v>
      </c>
      <c r="CA838">
        <v>10</v>
      </c>
      <c r="CF838">
        <v>0</v>
      </c>
      <c r="CG838">
        <v>0</v>
      </c>
      <c r="CM838">
        <v>0</v>
      </c>
      <c r="CN838" t="s">
        <v>0</v>
      </c>
      <c r="CO838">
        <v>0</v>
      </c>
      <c r="CP838">
        <f t="shared" si="524"/>
        <v>-286.18</v>
      </c>
      <c r="CQ838">
        <f t="shared" si="525"/>
        <v>46307.35</v>
      </c>
      <c r="CR838">
        <f t="shared" si="526"/>
        <v>0</v>
      </c>
      <c r="CS838">
        <f t="shared" si="527"/>
        <v>0</v>
      </c>
      <c r="CT838">
        <f t="shared" si="528"/>
        <v>0</v>
      </c>
      <c r="CU838">
        <f t="shared" si="529"/>
        <v>0</v>
      </c>
      <c r="CV838">
        <f t="shared" si="530"/>
        <v>0</v>
      </c>
      <c r="CW838">
        <f t="shared" si="531"/>
        <v>0</v>
      </c>
      <c r="CX838">
        <f t="shared" si="532"/>
        <v>0</v>
      </c>
      <c r="CY838">
        <f t="shared" si="533"/>
        <v>0</v>
      </c>
      <c r="CZ838">
        <f t="shared" si="534"/>
        <v>0</v>
      </c>
      <c r="DC838" t="s">
        <v>0</v>
      </c>
      <c r="DD838" t="s">
        <v>0</v>
      </c>
      <c r="DE838" t="s">
        <v>0</v>
      </c>
      <c r="DF838" t="s">
        <v>0</v>
      </c>
      <c r="DG838" t="s">
        <v>0</v>
      </c>
      <c r="DH838" t="s">
        <v>0</v>
      </c>
      <c r="DI838" t="s">
        <v>0</v>
      </c>
      <c r="DJ838" t="s">
        <v>0</v>
      </c>
      <c r="DK838" t="s">
        <v>0</v>
      </c>
      <c r="DL838" t="s">
        <v>0</v>
      </c>
      <c r="DM838" t="s">
        <v>0</v>
      </c>
      <c r="DN838">
        <v>0</v>
      </c>
      <c r="DO838">
        <v>0</v>
      </c>
      <c r="DP838">
        <v>1</v>
      </c>
      <c r="DQ838">
        <v>1</v>
      </c>
      <c r="DU838">
        <v>1003</v>
      </c>
      <c r="DV838" t="s">
        <v>70</v>
      </c>
      <c r="DW838" t="s">
        <v>70</v>
      </c>
      <c r="DX838">
        <v>1000</v>
      </c>
      <c r="EE838">
        <v>30895129</v>
      </c>
      <c r="EF838">
        <v>1</v>
      </c>
      <c r="EG838" t="s">
        <v>18</v>
      </c>
      <c r="EH838">
        <v>0</v>
      </c>
      <c r="EI838" t="s">
        <v>0</v>
      </c>
      <c r="EJ838">
        <v>4</v>
      </c>
      <c r="EK838">
        <v>0</v>
      </c>
      <c r="EL838" t="s">
        <v>19</v>
      </c>
      <c r="EM838" t="s">
        <v>20</v>
      </c>
      <c r="EO838" t="s">
        <v>0</v>
      </c>
      <c r="EQ838">
        <v>32768</v>
      </c>
      <c r="ER838">
        <v>46307.35</v>
      </c>
      <c r="ES838">
        <v>46307.35</v>
      </c>
      <c r="ET838">
        <v>0</v>
      </c>
      <c r="EU838">
        <v>0</v>
      </c>
      <c r="EV838">
        <v>0</v>
      </c>
      <c r="EW838">
        <v>0</v>
      </c>
      <c r="EX838">
        <v>0</v>
      </c>
      <c r="FQ838">
        <v>0</v>
      </c>
      <c r="FR838">
        <f t="shared" si="535"/>
        <v>0</v>
      </c>
      <c r="FS838">
        <v>0</v>
      </c>
      <c r="FX838">
        <v>70</v>
      </c>
      <c r="FY838">
        <v>10</v>
      </c>
      <c r="GA838" t="s">
        <v>0</v>
      </c>
      <c r="GD838">
        <v>0</v>
      </c>
      <c r="GF838">
        <v>-849538741</v>
      </c>
      <c r="GG838">
        <v>2</v>
      </c>
      <c r="GH838">
        <v>1</v>
      </c>
      <c r="GI838">
        <v>-2</v>
      </c>
      <c r="GJ838">
        <v>0</v>
      </c>
      <c r="GK838">
        <f>ROUND(R838*(R12)/100,2)</f>
        <v>0</v>
      </c>
      <c r="GL838">
        <f t="shared" si="536"/>
        <v>0</v>
      </c>
      <c r="GM838">
        <f t="shared" si="537"/>
        <v>-286.18</v>
      </c>
      <c r="GN838">
        <f t="shared" si="538"/>
        <v>0</v>
      </c>
      <c r="GO838">
        <f t="shared" si="539"/>
        <v>0</v>
      </c>
      <c r="GP838">
        <f t="shared" si="540"/>
        <v>-286.18</v>
      </c>
      <c r="GT838">
        <v>0</v>
      </c>
      <c r="GU838">
        <v>1</v>
      </c>
      <c r="GV838">
        <v>0</v>
      </c>
      <c r="GW838">
        <v>0</v>
      </c>
      <c r="GX838">
        <f t="shared" si="541"/>
        <v>0</v>
      </c>
    </row>
    <row r="839" spans="1:206" x14ac:dyDescent="0.2">
      <c r="A839">
        <v>18</v>
      </c>
      <c r="B839">
        <v>1</v>
      </c>
      <c r="C839">
        <v>615</v>
      </c>
      <c r="E839" t="s">
        <v>353</v>
      </c>
      <c r="F839" t="s">
        <v>290</v>
      </c>
      <c r="G839" t="s">
        <v>291</v>
      </c>
      <c r="H839" t="s">
        <v>70</v>
      </c>
      <c r="I839">
        <f>I837*J839</f>
        <v>6.1799999999999997E-3</v>
      </c>
      <c r="J839">
        <v>0.10299999999999999</v>
      </c>
      <c r="O839">
        <f t="shared" si="504"/>
        <v>372.47</v>
      </c>
      <c r="P839">
        <f t="shared" si="505"/>
        <v>372.47</v>
      </c>
      <c r="Q839">
        <f t="shared" si="506"/>
        <v>0</v>
      </c>
      <c r="R839">
        <f t="shared" si="507"/>
        <v>0</v>
      </c>
      <c r="S839">
        <f t="shared" si="508"/>
        <v>0</v>
      </c>
      <c r="T839">
        <f t="shared" si="509"/>
        <v>0</v>
      </c>
      <c r="U839">
        <f t="shared" si="510"/>
        <v>0</v>
      </c>
      <c r="V839">
        <f t="shared" si="511"/>
        <v>0</v>
      </c>
      <c r="W839">
        <f t="shared" si="512"/>
        <v>0</v>
      </c>
      <c r="X839">
        <f t="shared" si="513"/>
        <v>0</v>
      </c>
      <c r="Y839">
        <f t="shared" si="514"/>
        <v>0</v>
      </c>
      <c r="AA839">
        <v>31140108</v>
      </c>
      <c r="AB839">
        <f t="shared" si="515"/>
        <v>60269.89</v>
      </c>
      <c r="AC839">
        <f t="shared" si="516"/>
        <v>60269.89</v>
      </c>
      <c r="AD839">
        <f t="shared" si="517"/>
        <v>0</v>
      </c>
      <c r="AE839">
        <f t="shared" si="518"/>
        <v>0</v>
      </c>
      <c r="AF839">
        <f t="shared" si="519"/>
        <v>0</v>
      </c>
      <c r="AG839">
        <f t="shared" si="520"/>
        <v>0</v>
      </c>
      <c r="AH839">
        <f t="shared" si="521"/>
        <v>0</v>
      </c>
      <c r="AI839">
        <f t="shared" si="522"/>
        <v>0</v>
      </c>
      <c r="AJ839">
        <f t="shared" si="523"/>
        <v>0</v>
      </c>
      <c r="AK839">
        <v>60269.89</v>
      </c>
      <c r="AL839">
        <v>60269.89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70</v>
      </c>
      <c r="AU839">
        <v>10</v>
      </c>
      <c r="AV839">
        <v>1</v>
      </c>
      <c r="AW839">
        <v>1</v>
      </c>
      <c r="AZ839">
        <v>1</v>
      </c>
      <c r="BA839">
        <v>1</v>
      </c>
      <c r="BB839">
        <v>1</v>
      </c>
      <c r="BC839">
        <v>1</v>
      </c>
      <c r="BD839" t="s">
        <v>0</v>
      </c>
      <c r="BE839" t="s">
        <v>0</v>
      </c>
      <c r="BF839" t="s">
        <v>0</v>
      </c>
      <c r="BG839" t="s">
        <v>0</v>
      </c>
      <c r="BH839">
        <v>3</v>
      </c>
      <c r="BI839">
        <v>4</v>
      </c>
      <c r="BJ839" t="s">
        <v>292</v>
      </c>
      <c r="BM839">
        <v>0</v>
      </c>
      <c r="BN839">
        <v>0</v>
      </c>
      <c r="BO839" t="s">
        <v>0</v>
      </c>
      <c r="BP839">
        <v>0</v>
      </c>
      <c r="BQ839">
        <v>1</v>
      </c>
      <c r="BR839">
        <v>0</v>
      </c>
      <c r="BS839">
        <v>1</v>
      </c>
      <c r="BT839">
        <v>1</v>
      </c>
      <c r="BU839">
        <v>1</v>
      </c>
      <c r="BV839">
        <v>1</v>
      </c>
      <c r="BW839">
        <v>1</v>
      </c>
      <c r="BX839">
        <v>1</v>
      </c>
      <c r="BY839" t="s">
        <v>0</v>
      </c>
      <c r="BZ839">
        <v>70</v>
      </c>
      <c r="CA839">
        <v>10</v>
      </c>
      <c r="CF839">
        <v>0</v>
      </c>
      <c r="CG839">
        <v>0</v>
      </c>
      <c r="CM839">
        <v>0</v>
      </c>
      <c r="CN839" t="s">
        <v>0</v>
      </c>
      <c r="CO839">
        <v>0</v>
      </c>
      <c r="CP839">
        <f t="shared" si="524"/>
        <v>372.47</v>
      </c>
      <c r="CQ839">
        <f t="shared" si="525"/>
        <v>60269.89</v>
      </c>
      <c r="CR839">
        <f t="shared" si="526"/>
        <v>0</v>
      </c>
      <c r="CS839">
        <f t="shared" si="527"/>
        <v>0</v>
      </c>
      <c r="CT839">
        <f t="shared" si="528"/>
        <v>0</v>
      </c>
      <c r="CU839">
        <f t="shared" si="529"/>
        <v>0</v>
      </c>
      <c r="CV839">
        <f t="shared" si="530"/>
        <v>0</v>
      </c>
      <c r="CW839">
        <f t="shared" si="531"/>
        <v>0</v>
      </c>
      <c r="CX839">
        <f t="shared" si="532"/>
        <v>0</v>
      </c>
      <c r="CY839">
        <f t="shared" si="533"/>
        <v>0</v>
      </c>
      <c r="CZ839">
        <f t="shared" si="534"/>
        <v>0</v>
      </c>
      <c r="DC839" t="s">
        <v>0</v>
      </c>
      <c r="DD839" t="s">
        <v>0</v>
      </c>
      <c r="DE839" t="s">
        <v>0</v>
      </c>
      <c r="DF839" t="s">
        <v>0</v>
      </c>
      <c r="DG839" t="s">
        <v>0</v>
      </c>
      <c r="DH839" t="s">
        <v>0</v>
      </c>
      <c r="DI839" t="s">
        <v>0</v>
      </c>
      <c r="DJ839" t="s">
        <v>0</v>
      </c>
      <c r="DK839" t="s">
        <v>0</v>
      </c>
      <c r="DL839" t="s">
        <v>0</v>
      </c>
      <c r="DM839" t="s">
        <v>0</v>
      </c>
      <c r="DN839">
        <v>0</v>
      </c>
      <c r="DO839">
        <v>0</v>
      </c>
      <c r="DP839">
        <v>1</v>
      </c>
      <c r="DQ839">
        <v>1</v>
      </c>
      <c r="DU839">
        <v>1003</v>
      </c>
      <c r="DV839" t="s">
        <v>70</v>
      </c>
      <c r="DW839" t="s">
        <v>70</v>
      </c>
      <c r="DX839">
        <v>1000</v>
      </c>
      <c r="EE839">
        <v>30895129</v>
      </c>
      <c r="EF839">
        <v>1</v>
      </c>
      <c r="EG839" t="s">
        <v>18</v>
      </c>
      <c r="EH839">
        <v>0</v>
      </c>
      <c r="EI839" t="s">
        <v>0</v>
      </c>
      <c r="EJ839">
        <v>4</v>
      </c>
      <c r="EK839">
        <v>0</v>
      </c>
      <c r="EL839" t="s">
        <v>19</v>
      </c>
      <c r="EM839" t="s">
        <v>20</v>
      </c>
      <c r="EO839" t="s">
        <v>0</v>
      </c>
      <c r="EQ839">
        <v>0</v>
      </c>
      <c r="ER839">
        <v>60269.89</v>
      </c>
      <c r="ES839">
        <v>60269.89</v>
      </c>
      <c r="ET839">
        <v>0</v>
      </c>
      <c r="EU839">
        <v>0</v>
      </c>
      <c r="EV839">
        <v>0</v>
      </c>
      <c r="EW839">
        <v>0</v>
      </c>
      <c r="EX839">
        <v>0</v>
      </c>
      <c r="FQ839">
        <v>0</v>
      </c>
      <c r="FR839">
        <f t="shared" si="535"/>
        <v>0</v>
      </c>
      <c r="FS839">
        <v>0</v>
      </c>
      <c r="FX839">
        <v>70</v>
      </c>
      <c r="FY839">
        <v>10</v>
      </c>
      <c r="GA839" t="s">
        <v>0</v>
      </c>
      <c r="GD839">
        <v>0</v>
      </c>
      <c r="GF839">
        <v>1966491872</v>
      </c>
      <c r="GG839">
        <v>2</v>
      </c>
      <c r="GH839">
        <v>1</v>
      </c>
      <c r="GI839">
        <v>-2</v>
      </c>
      <c r="GJ839">
        <v>0</v>
      </c>
      <c r="GK839">
        <f>ROUND(R839*(R12)/100,2)</f>
        <v>0</v>
      </c>
      <c r="GL839">
        <f t="shared" si="536"/>
        <v>0</v>
      </c>
      <c r="GM839">
        <f t="shared" si="537"/>
        <v>372.47</v>
      </c>
      <c r="GN839">
        <f t="shared" si="538"/>
        <v>0</v>
      </c>
      <c r="GO839">
        <f t="shared" si="539"/>
        <v>0</v>
      </c>
      <c r="GP839">
        <f t="shared" si="540"/>
        <v>372.47</v>
      </c>
      <c r="GT839">
        <v>0</v>
      </c>
      <c r="GU839">
        <v>1</v>
      </c>
      <c r="GV839">
        <v>0</v>
      </c>
      <c r="GW839">
        <v>0</v>
      </c>
      <c r="GX839">
        <f t="shared" si="541"/>
        <v>0</v>
      </c>
    </row>
    <row r="840" spans="1:206" x14ac:dyDescent="0.2">
      <c r="A840">
        <v>17</v>
      </c>
      <c r="B840">
        <v>1</v>
      </c>
      <c r="C840">
        <f>ROW(SmtRes!A618)</f>
        <v>618</v>
      </c>
      <c r="D840">
        <f>ROW(EtalonRes!A610)</f>
        <v>610</v>
      </c>
      <c r="E840" t="s">
        <v>94</v>
      </c>
      <c r="F840" t="s">
        <v>293</v>
      </c>
      <c r="G840" t="s">
        <v>294</v>
      </c>
      <c r="H840" t="s">
        <v>79</v>
      </c>
      <c r="I840">
        <f>ROUND(1/100,9)</f>
        <v>0.01</v>
      </c>
      <c r="J840">
        <v>0</v>
      </c>
      <c r="O840">
        <f t="shared" si="504"/>
        <v>196.43</v>
      </c>
      <c r="P840">
        <f t="shared" si="505"/>
        <v>0</v>
      </c>
      <c r="Q840">
        <f t="shared" si="506"/>
        <v>2.0299999999999998</v>
      </c>
      <c r="R840">
        <f t="shared" si="507"/>
        <v>0.2</v>
      </c>
      <c r="S840">
        <f t="shared" si="508"/>
        <v>194.4</v>
      </c>
      <c r="T840">
        <f t="shared" si="509"/>
        <v>0</v>
      </c>
      <c r="U840">
        <f t="shared" si="510"/>
        <v>0.88319999999999999</v>
      </c>
      <c r="V840">
        <f t="shared" si="511"/>
        <v>0</v>
      </c>
      <c r="W840">
        <f t="shared" si="512"/>
        <v>0</v>
      </c>
      <c r="X840">
        <f t="shared" si="513"/>
        <v>136.08000000000001</v>
      </c>
      <c r="Y840">
        <f t="shared" si="514"/>
        <v>19.440000000000001</v>
      </c>
      <c r="AA840">
        <v>31140108</v>
      </c>
      <c r="AB840">
        <f t="shared" si="515"/>
        <v>19643.259999999998</v>
      </c>
      <c r="AC840">
        <f t="shared" si="516"/>
        <v>0</v>
      </c>
      <c r="AD840">
        <f t="shared" si="517"/>
        <v>203.14</v>
      </c>
      <c r="AE840">
        <f t="shared" si="518"/>
        <v>20.420000000000002</v>
      </c>
      <c r="AF840">
        <f t="shared" si="519"/>
        <v>19440.12</v>
      </c>
      <c r="AG840">
        <f t="shared" si="520"/>
        <v>0</v>
      </c>
      <c r="AH840">
        <f t="shared" si="521"/>
        <v>88.32</v>
      </c>
      <c r="AI840">
        <f t="shared" si="522"/>
        <v>0</v>
      </c>
      <c r="AJ840">
        <f t="shared" si="523"/>
        <v>0</v>
      </c>
      <c r="AK840">
        <v>19643.259999999998</v>
      </c>
      <c r="AL840">
        <v>0</v>
      </c>
      <c r="AM840">
        <v>203.14</v>
      </c>
      <c r="AN840">
        <v>20.420000000000002</v>
      </c>
      <c r="AO840">
        <v>19440.12</v>
      </c>
      <c r="AP840">
        <v>0</v>
      </c>
      <c r="AQ840">
        <v>88.32</v>
      </c>
      <c r="AR840">
        <v>0</v>
      </c>
      <c r="AS840">
        <v>0</v>
      </c>
      <c r="AT840">
        <v>70</v>
      </c>
      <c r="AU840">
        <v>10</v>
      </c>
      <c r="AV840">
        <v>1</v>
      </c>
      <c r="AW840">
        <v>1</v>
      </c>
      <c r="AZ840">
        <v>1</v>
      </c>
      <c r="BA840">
        <v>1</v>
      </c>
      <c r="BB840">
        <v>1</v>
      </c>
      <c r="BC840">
        <v>1</v>
      </c>
      <c r="BD840" t="s">
        <v>0</v>
      </c>
      <c r="BE840" t="s">
        <v>0</v>
      </c>
      <c r="BF840" t="s">
        <v>0</v>
      </c>
      <c r="BG840" t="s">
        <v>0</v>
      </c>
      <c r="BH840">
        <v>0</v>
      </c>
      <c r="BI840">
        <v>4</v>
      </c>
      <c r="BJ840" t="s">
        <v>295</v>
      </c>
      <c r="BM840">
        <v>0</v>
      </c>
      <c r="BN840">
        <v>0</v>
      </c>
      <c r="BO840" t="s">
        <v>0</v>
      </c>
      <c r="BP840">
        <v>0</v>
      </c>
      <c r="BQ840">
        <v>1</v>
      </c>
      <c r="BR840">
        <v>0</v>
      </c>
      <c r="BS840">
        <v>1</v>
      </c>
      <c r="BT840">
        <v>1</v>
      </c>
      <c r="BU840">
        <v>1</v>
      </c>
      <c r="BV840">
        <v>1</v>
      </c>
      <c r="BW840">
        <v>1</v>
      </c>
      <c r="BX840">
        <v>1</v>
      </c>
      <c r="BY840" t="s">
        <v>0</v>
      </c>
      <c r="BZ840">
        <v>70</v>
      </c>
      <c r="CA840">
        <v>10</v>
      </c>
      <c r="CF840">
        <v>0</v>
      </c>
      <c r="CG840">
        <v>0</v>
      </c>
      <c r="CM840">
        <v>0</v>
      </c>
      <c r="CN840" t="s">
        <v>0</v>
      </c>
      <c r="CO840">
        <v>0</v>
      </c>
      <c r="CP840">
        <f t="shared" si="524"/>
        <v>196.43</v>
      </c>
      <c r="CQ840">
        <f t="shared" si="525"/>
        <v>0</v>
      </c>
      <c r="CR840">
        <f t="shared" si="526"/>
        <v>203.14</v>
      </c>
      <c r="CS840">
        <f t="shared" si="527"/>
        <v>20.420000000000002</v>
      </c>
      <c r="CT840">
        <f t="shared" si="528"/>
        <v>19440.12</v>
      </c>
      <c r="CU840">
        <f t="shared" si="529"/>
        <v>0</v>
      </c>
      <c r="CV840">
        <f t="shared" si="530"/>
        <v>88.32</v>
      </c>
      <c r="CW840">
        <f t="shared" si="531"/>
        <v>0</v>
      </c>
      <c r="CX840">
        <f t="shared" si="532"/>
        <v>0</v>
      </c>
      <c r="CY840">
        <f t="shared" si="533"/>
        <v>136.08000000000001</v>
      </c>
      <c r="CZ840">
        <f t="shared" si="534"/>
        <v>19.440000000000001</v>
      </c>
      <c r="DC840" t="s">
        <v>0</v>
      </c>
      <c r="DD840" t="s">
        <v>0</v>
      </c>
      <c r="DE840" t="s">
        <v>0</v>
      </c>
      <c r="DF840" t="s">
        <v>0</v>
      </c>
      <c r="DG840" t="s">
        <v>0</v>
      </c>
      <c r="DH840" t="s">
        <v>0</v>
      </c>
      <c r="DI840" t="s">
        <v>0</v>
      </c>
      <c r="DJ840" t="s">
        <v>0</v>
      </c>
      <c r="DK840" t="s">
        <v>0</v>
      </c>
      <c r="DL840" t="s">
        <v>0</v>
      </c>
      <c r="DM840" t="s">
        <v>0</v>
      </c>
      <c r="DN840">
        <v>0</v>
      </c>
      <c r="DO840">
        <v>0</v>
      </c>
      <c r="DP840">
        <v>1</v>
      </c>
      <c r="DQ840">
        <v>1</v>
      </c>
      <c r="DU840">
        <v>1010</v>
      </c>
      <c r="DV840" t="s">
        <v>79</v>
      </c>
      <c r="DW840" t="s">
        <v>79</v>
      </c>
      <c r="DX840">
        <v>100</v>
      </c>
      <c r="EE840">
        <v>30895129</v>
      </c>
      <c r="EF840">
        <v>1</v>
      </c>
      <c r="EG840" t="s">
        <v>18</v>
      </c>
      <c r="EH840">
        <v>0</v>
      </c>
      <c r="EI840" t="s">
        <v>0</v>
      </c>
      <c r="EJ840">
        <v>4</v>
      </c>
      <c r="EK840">
        <v>0</v>
      </c>
      <c r="EL840" t="s">
        <v>19</v>
      </c>
      <c r="EM840" t="s">
        <v>20</v>
      </c>
      <c r="EO840" t="s">
        <v>0</v>
      </c>
      <c r="EQ840">
        <v>0</v>
      </c>
      <c r="ER840">
        <v>19643.259999999998</v>
      </c>
      <c r="ES840">
        <v>0</v>
      </c>
      <c r="ET840">
        <v>203.14</v>
      </c>
      <c r="EU840">
        <v>20.420000000000002</v>
      </c>
      <c r="EV840">
        <v>19440.12</v>
      </c>
      <c r="EW840">
        <v>88.32</v>
      </c>
      <c r="EX840">
        <v>0</v>
      </c>
      <c r="EY840">
        <v>0</v>
      </c>
      <c r="FQ840">
        <v>0</v>
      </c>
      <c r="FR840">
        <f t="shared" si="535"/>
        <v>0</v>
      </c>
      <c r="FS840">
        <v>0</v>
      </c>
      <c r="FX840">
        <v>70</v>
      </c>
      <c r="FY840">
        <v>10</v>
      </c>
      <c r="GA840" t="s">
        <v>0</v>
      </c>
      <c r="GD840">
        <v>0</v>
      </c>
      <c r="GF840">
        <v>-592200912</v>
      </c>
      <c r="GG840">
        <v>2</v>
      </c>
      <c r="GH840">
        <v>1</v>
      </c>
      <c r="GI840">
        <v>-2</v>
      </c>
      <c r="GJ840">
        <v>0</v>
      </c>
      <c r="GK840">
        <f>ROUND(R840*(R12)/100,2)</f>
        <v>0.22</v>
      </c>
      <c r="GL840">
        <f t="shared" si="536"/>
        <v>0</v>
      </c>
      <c r="GM840">
        <f t="shared" si="537"/>
        <v>352.17</v>
      </c>
      <c r="GN840">
        <f t="shared" si="538"/>
        <v>0</v>
      </c>
      <c r="GO840">
        <f t="shared" si="539"/>
        <v>0</v>
      </c>
      <c r="GP840">
        <f t="shared" si="540"/>
        <v>352.17</v>
      </c>
      <c r="GT840">
        <v>0</v>
      </c>
      <c r="GU840">
        <v>1</v>
      </c>
      <c r="GV840">
        <v>0</v>
      </c>
      <c r="GW840">
        <v>0</v>
      </c>
      <c r="GX840">
        <f t="shared" si="541"/>
        <v>0</v>
      </c>
    </row>
    <row r="841" spans="1:206" x14ac:dyDescent="0.2">
      <c r="A841">
        <v>18</v>
      </c>
      <c r="B841">
        <v>1</v>
      </c>
      <c r="C841">
        <v>618</v>
      </c>
      <c r="E841" t="s">
        <v>333</v>
      </c>
      <c r="F841" t="s">
        <v>82</v>
      </c>
      <c r="G841" t="s">
        <v>297</v>
      </c>
      <c r="H841" t="s">
        <v>84</v>
      </c>
      <c r="I841">
        <f>I840*J841</f>
        <v>1</v>
      </c>
      <c r="J841">
        <v>100</v>
      </c>
      <c r="O841">
        <f t="shared" si="504"/>
        <v>360.81</v>
      </c>
      <c r="P841">
        <f t="shared" si="505"/>
        <v>360.81</v>
      </c>
      <c r="Q841">
        <f t="shared" si="506"/>
        <v>0</v>
      </c>
      <c r="R841">
        <f t="shared" si="507"/>
        <v>0</v>
      </c>
      <c r="S841">
        <f t="shared" si="508"/>
        <v>0</v>
      </c>
      <c r="T841">
        <f t="shared" si="509"/>
        <v>0</v>
      </c>
      <c r="U841">
        <f t="shared" si="510"/>
        <v>0</v>
      </c>
      <c r="V841">
        <f t="shared" si="511"/>
        <v>0</v>
      </c>
      <c r="W841">
        <f t="shared" si="512"/>
        <v>0</v>
      </c>
      <c r="X841">
        <f t="shared" si="513"/>
        <v>0</v>
      </c>
      <c r="Y841">
        <f t="shared" si="514"/>
        <v>0</v>
      </c>
      <c r="AA841">
        <v>31140108</v>
      </c>
      <c r="AB841">
        <f t="shared" si="515"/>
        <v>360.81</v>
      </c>
      <c r="AC841">
        <f t="shared" si="516"/>
        <v>360.81</v>
      </c>
      <c r="AD841">
        <f t="shared" si="517"/>
        <v>0</v>
      </c>
      <c r="AE841">
        <f t="shared" si="518"/>
        <v>0</v>
      </c>
      <c r="AF841">
        <f t="shared" si="519"/>
        <v>0</v>
      </c>
      <c r="AG841">
        <f t="shared" si="520"/>
        <v>0</v>
      </c>
      <c r="AH841">
        <f t="shared" si="521"/>
        <v>0</v>
      </c>
      <c r="AI841">
        <f t="shared" si="522"/>
        <v>0</v>
      </c>
      <c r="AJ841">
        <f t="shared" si="523"/>
        <v>0</v>
      </c>
      <c r="AK841">
        <v>360.81</v>
      </c>
      <c r="AL841">
        <v>360.81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70</v>
      </c>
      <c r="AU841">
        <v>10</v>
      </c>
      <c r="AV841">
        <v>1</v>
      </c>
      <c r="AW841">
        <v>1</v>
      </c>
      <c r="AZ841">
        <v>1</v>
      </c>
      <c r="BA841">
        <v>1</v>
      </c>
      <c r="BB841">
        <v>1</v>
      </c>
      <c r="BC841">
        <v>1</v>
      </c>
      <c r="BD841" t="s">
        <v>0</v>
      </c>
      <c r="BE841" t="s">
        <v>0</v>
      </c>
      <c r="BF841" t="s">
        <v>0</v>
      </c>
      <c r="BG841" t="s">
        <v>0</v>
      </c>
      <c r="BH841">
        <v>3</v>
      </c>
      <c r="BI841">
        <v>4</v>
      </c>
      <c r="BJ841" t="s">
        <v>0</v>
      </c>
      <c r="BM841">
        <v>0</v>
      </c>
      <c r="BN841">
        <v>0</v>
      </c>
      <c r="BO841" t="s">
        <v>0</v>
      </c>
      <c r="BP841">
        <v>0</v>
      </c>
      <c r="BQ841">
        <v>1</v>
      </c>
      <c r="BR841">
        <v>0</v>
      </c>
      <c r="BS841">
        <v>1</v>
      </c>
      <c r="BT841">
        <v>1</v>
      </c>
      <c r="BU841">
        <v>1</v>
      </c>
      <c r="BV841">
        <v>1</v>
      </c>
      <c r="BW841">
        <v>1</v>
      </c>
      <c r="BX841">
        <v>1</v>
      </c>
      <c r="BY841" t="s">
        <v>0</v>
      </c>
      <c r="BZ841">
        <v>70</v>
      </c>
      <c r="CA841">
        <v>10</v>
      </c>
      <c r="CF841">
        <v>0</v>
      </c>
      <c r="CG841">
        <v>0</v>
      </c>
      <c r="CM841">
        <v>0</v>
      </c>
      <c r="CN841" t="s">
        <v>0</v>
      </c>
      <c r="CO841">
        <v>0</v>
      </c>
      <c r="CP841">
        <f t="shared" si="524"/>
        <v>360.81</v>
      </c>
      <c r="CQ841">
        <f t="shared" si="525"/>
        <v>360.81</v>
      </c>
      <c r="CR841">
        <f t="shared" si="526"/>
        <v>0</v>
      </c>
      <c r="CS841">
        <f t="shared" si="527"/>
        <v>0</v>
      </c>
      <c r="CT841">
        <f t="shared" si="528"/>
        <v>0</v>
      </c>
      <c r="CU841">
        <f t="shared" si="529"/>
        <v>0</v>
      </c>
      <c r="CV841">
        <f t="shared" si="530"/>
        <v>0</v>
      </c>
      <c r="CW841">
        <f t="shared" si="531"/>
        <v>0</v>
      </c>
      <c r="CX841">
        <f t="shared" si="532"/>
        <v>0</v>
      </c>
      <c r="CY841">
        <f t="shared" si="533"/>
        <v>0</v>
      </c>
      <c r="CZ841">
        <f t="shared" si="534"/>
        <v>0</v>
      </c>
      <c r="DC841" t="s">
        <v>0</v>
      </c>
      <c r="DD841" t="s">
        <v>0</v>
      </c>
      <c r="DE841" t="s">
        <v>0</v>
      </c>
      <c r="DF841" t="s">
        <v>0</v>
      </c>
      <c r="DG841" t="s">
        <v>0</v>
      </c>
      <c r="DH841" t="s">
        <v>0</v>
      </c>
      <c r="DI841" t="s">
        <v>0</v>
      </c>
      <c r="DJ841" t="s">
        <v>0</v>
      </c>
      <c r="DK841" t="s">
        <v>0</v>
      </c>
      <c r="DL841" t="s">
        <v>0</v>
      </c>
      <c r="DM841" t="s">
        <v>0</v>
      </c>
      <c r="DN841">
        <v>0</v>
      </c>
      <c r="DO841">
        <v>0</v>
      </c>
      <c r="DP841">
        <v>1</v>
      </c>
      <c r="DQ841">
        <v>1</v>
      </c>
      <c r="DU841">
        <v>1010</v>
      </c>
      <c r="DV841" t="s">
        <v>84</v>
      </c>
      <c r="DW841" t="s">
        <v>84</v>
      </c>
      <c r="DX841">
        <v>1</v>
      </c>
      <c r="EE841">
        <v>30895129</v>
      </c>
      <c r="EF841">
        <v>1</v>
      </c>
      <c r="EG841" t="s">
        <v>18</v>
      </c>
      <c r="EH841">
        <v>0</v>
      </c>
      <c r="EI841" t="s">
        <v>0</v>
      </c>
      <c r="EJ841">
        <v>4</v>
      </c>
      <c r="EK841">
        <v>0</v>
      </c>
      <c r="EL841" t="s">
        <v>19</v>
      </c>
      <c r="EM841" t="s">
        <v>20</v>
      </c>
      <c r="EO841" t="s">
        <v>0</v>
      </c>
      <c r="EQ841">
        <v>0</v>
      </c>
      <c r="ER841">
        <v>360.81</v>
      </c>
      <c r="ES841">
        <v>360.81</v>
      </c>
      <c r="ET841">
        <v>0</v>
      </c>
      <c r="EU841">
        <v>0</v>
      </c>
      <c r="EV841">
        <v>0</v>
      </c>
      <c r="EW841">
        <v>0</v>
      </c>
      <c r="EX841">
        <v>0</v>
      </c>
      <c r="EZ841">
        <v>5</v>
      </c>
      <c r="FC841">
        <v>1</v>
      </c>
      <c r="FD841">
        <v>18</v>
      </c>
      <c r="FF841">
        <v>425.76</v>
      </c>
      <c r="FQ841">
        <v>0</v>
      </c>
      <c r="FR841">
        <f t="shared" si="535"/>
        <v>0</v>
      </c>
      <c r="FS841">
        <v>0</v>
      </c>
      <c r="FX841">
        <v>70</v>
      </c>
      <c r="FY841">
        <v>10</v>
      </c>
      <c r="GA841" t="s">
        <v>298</v>
      </c>
      <c r="GD841">
        <v>0</v>
      </c>
      <c r="GF841">
        <v>290408143</v>
      </c>
      <c r="GG841">
        <v>2</v>
      </c>
      <c r="GH841">
        <v>3</v>
      </c>
      <c r="GI841">
        <v>-2</v>
      </c>
      <c r="GJ841">
        <v>0</v>
      </c>
      <c r="GK841">
        <f>ROUND(R841*(R12)/100,2)</f>
        <v>0</v>
      </c>
      <c r="GL841">
        <f t="shared" si="536"/>
        <v>0</v>
      </c>
      <c r="GM841">
        <f t="shared" si="537"/>
        <v>360.81</v>
      </c>
      <c r="GN841">
        <f t="shared" si="538"/>
        <v>0</v>
      </c>
      <c r="GO841">
        <f t="shared" si="539"/>
        <v>0</v>
      </c>
      <c r="GP841">
        <f t="shared" si="540"/>
        <v>360.81</v>
      </c>
      <c r="GT841">
        <v>0</v>
      </c>
      <c r="GU841">
        <v>1</v>
      </c>
      <c r="GV841">
        <v>0</v>
      </c>
      <c r="GW841">
        <v>0</v>
      </c>
      <c r="GX841">
        <f t="shared" si="541"/>
        <v>0</v>
      </c>
    </row>
    <row r="843" spans="1:206" x14ac:dyDescent="0.2">
      <c r="A843" s="2">
        <v>51</v>
      </c>
      <c r="B843" s="2">
        <f>B820</f>
        <v>1</v>
      </c>
      <c r="C843" s="2">
        <f>A820</f>
        <v>5</v>
      </c>
      <c r="D843" s="2">
        <f>ROW(A820)</f>
        <v>820</v>
      </c>
      <c r="E843" s="2"/>
      <c r="F843" s="2" t="str">
        <f>IF(F820&lt;&gt;"",F820,"")</f>
        <v>Новый подраздел</v>
      </c>
      <c r="G843" s="2" t="str">
        <f>IF(G820&lt;&gt;"",G820,"")</f>
        <v>Ремонтные работы</v>
      </c>
      <c r="H843" s="2"/>
      <c r="I843" s="2"/>
      <c r="J843" s="2"/>
      <c r="K843" s="2"/>
      <c r="L843" s="2"/>
      <c r="M843" s="2"/>
      <c r="N843" s="2"/>
      <c r="O843" s="2">
        <f t="shared" ref="O843:T843" si="542">ROUND(AB843,2)</f>
        <v>42057.98</v>
      </c>
      <c r="P843" s="2">
        <f t="shared" si="542"/>
        <v>29975.51</v>
      </c>
      <c r="Q843" s="2">
        <f t="shared" si="542"/>
        <v>200.31</v>
      </c>
      <c r="R843" s="2">
        <f t="shared" si="542"/>
        <v>108.16</v>
      </c>
      <c r="S843" s="2">
        <f t="shared" si="542"/>
        <v>11882.16</v>
      </c>
      <c r="T843" s="2">
        <f t="shared" si="542"/>
        <v>0</v>
      </c>
      <c r="U843" s="2">
        <f>AH843</f>
        <v>57.924080000000011</v>
      </c>
      <c r="V843" s="2">
        <f>AI843</f>
        <v>0</v>
      </c>
      <c r="W843" s="2">
        <f>ROUND(AJ843,2)</f>
        <v>0</v>
      </c>
      <c r="X843" s="2">
        <f>ROUND(AK843,2)</f>
        <v>8317.51</v>
      </c>
      <c r="Y843" s="2">
        <f>ROUND(AL843,2)</f>
        <v>1188.23</v>
      </c>
      <c r="Z843" s="2"/>
      <c r="AA843" s="2"/>
      <c r="AB843" s="2">
        <f>ROUND(SUMIF(AA824:AA841,"=31140108",O824:O841),2)</f>
        <v>42057.98</v>
      </c>
      <c r="AC843" s="2">
        <f>ROUND(SUMIF(AA824:AA841,"=31140108",P824:P841),2)</f>
        <v>29975.51</v>
      </c>
      <c r="AD843" s="2">
        <f>ROUND(SUMIF(AA824:AA841,"=31140108",Q824:Q841),2)</f>
        <v>200.31</v>
      </c>
      <c r="AE843" s="2">
        <f>ROUND(SUMIF(AA824:AA841,"=31140108",R824:R841),2)</f>
        <v>108.16</v>
      </c>
      <c r="AF843" s="2">
        <f>ROUND(SUMIF(AA824:AA841,"=31140108",S824:S841),2)</f>
        <v>11882.16</v>
      </c>
      <c r="AG843" s="2">
        <f>ROUND(SUMIF(AA824:AA841,"=31140108",T824:T841),2)</f>
        <v>0</v>
      </c>
      <c r="AH843" s="2">
        <f>SUMIF(AA824:AA841,"=31140108",U824:U841)</f>
        <v>57.924080000000011</v>
      </c>
      <c r="AI843" s="2">
        <f>SUMIF(AA824:AA841,"=31140108",V824:V841)</f>
        <v>0</v>
      </c>
      <c r="AJ843" s="2">
        <f>ROUND(SUMIF(AA824:AA841,"=31140108",W824:W841),2)</f>
        <v>0</v>
      </c>
      <c r="AK843" s="2">
        <f>ROUND(SUMIF(AA824:AA841,"=31140108",X824:X841),2)</f>
        <v>8317.51</v>
      </c>
      <c r="AL843" s="2">
        <f>ROUND(SUMIF(AA824:AA841,"=31140108",Y824:Y841),2)</f>
        <v>1188.23</v>
      </c>
      <c r="AM843" s="2"/>
      <c r="AN843" s="2"/>
      <c r="AO843" s="2">
        <f t="shared" ref="AO843:AZ843" si="543">ROUND(BB843,2)</f>
        <v>0</v>
      </c>
      <c r="AP843" s="2">
        <f t="shared" si="543"/>
        <v>0</v>
      </c>
      <c r="AQ843" s="2">
        <f t="shared" si="543"/>
        <v>0</v>
      </c>
      <c r="AR843" s="2">
        <f t="shared" si="543"/>
        <v>51680.54</v>
      </c>
      <c r="AS843" s="2">
        <f t="shared" si="543"/>
        <v>0</v>
      </c>
      <c r="AT843" s="2">
        <f t="shared" si="543"/>
        <v>0</v>
      </c>
      <c r="AU843" s="2">
        <f t="shared" si="543"/>
        <v>51680.54</v>
      </c>
      <c r="AV843" s="2">
        <f t="shared" si="543"/>
        <v>29975.51</v>
      </c>
      <c r="AW843" s="2">
        <f t="shared" si="543"/>
        <v>29975.51</v>
      </c>
      <c r="AX843" s="2">
        <f t="shared" si="543"/>
        <v>0</v>
      </c>
      <c r="AY843" s="2">
        <f t="shared" si="543"/>
        <v>29975.51</v>
      </c>
      <c r="AZ843" s="2">
        <f t="shared" si="543"/>
        <v>0</v>
      </c>
      <c r="BA843" s="2"/>
      <c r="BB843" s="2">
        <f>ROUND(SUMIF(AA824:AA841,"=31140108",FQ824:FQ841),2)</f>
        <v>0</v>
      </c>
      <c r="BC843" s="2">
        <f>ROUND(SUMIF(AA824:AA841,"=31140108",FR824:FR841),2)</f>
        <v>0</v>
      </c>
      <c r="BD843" s="2">
        <f>ROUND(SUMIF(AA824:AA841,"=31140108",GL824:GL841),2)</f>
        <v>0</v>
      </c>
      <c r="BE843" s="2">
        <f>ROUND(SUMIF(AA824:AA841,"=31140108",GM824:GM841),2)</f>
        <v>51680.54</v>
      </c>
      <c r="BF843" s="2">
        <f>ROUND(SUMIF(AA824:AA841,"=31140108",GN824:GN841),2)</f>
        <v>0</v>
      </c>
      <c r="BG843" s="2">
        <f>ROUND(SUMIF(AA824:AA841,"=31140108",GO824:GO841),2)</f>
        <v>0</v>
      </c>
      <c r="BH843" s="2">
        <f>ROUND(SUMIF(AA824:AA841,"=31140108",GP824:GP841),2)</f>
        <v>51680.54</v>
      </c>
      <c r="BI843" s="2">
        <f>AC843-BB843</f>
        <v>29975.51</v>
      </c>
      <c r="BJ843" s="2">
        <f>AC843-BC843</f>
        <v>29975.51</v>
      </c>
      <c r="BK843" s="2">
        <f>BB843-BD843</f>
        <v>0</v>
      </c>
      <c r="BL843" s="2">
        <f>AC843-BB843-BC843+BD843</f>
        <v>29975.51</v>
      </c>
      <c r="BM843" s="2">
        <f>BC843-BD843</f>
        <v>0</v>
      </c>
      <c r="BN843" s="2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>
        <v>0</v>
      </c>
    </row>
    <row r="845" spans="1:206" x14ac:dyDescent="0.2">
      <c r="A845" s="4">
        <v>50</v>
      </c>
      <c r="B845" s="4">
        <v>0</v>
      </c>
      <c r="C845" s="4">
        <v>0</v>
      </c>
      <c r="D845" s="4">
        <v>1</v>
      </c>
      <c r="E845" s="4">
        <v>201</v>
      </c>
      <c r="F845" s="4">
        <f>ROUND(Source!O843,O845)</f>
        <v>42057.98</v>
      </c>
      <c r="G845" s="4" t="s">
        <v>107</v>
      </c>
      <c r="H845" s="4" t="s">
        <v>108</v>
      </c>
      <c r="I845" s="4"/>
      <c r="J845" s="4"/>
      <c r="K845" s="4">
        <v>201</v>
      </c>
      <c r="L845" s="4">
        <v>1</v>
      </c>
      <c r="M845" s="4">
        <v>3</v>
      </c>
      <c r="N845" s="4" t="s">
        <v>0</v>
      </c>
      <c r="O845" s="4">
        <v>2</v>
      </c>
      <c r="P845" s="4"/>
    </row>
    <row r="846" spans="1:206" x14ac:dyDescent="0.2">
      <c r="A846" s="4">
        <v>50</v>
      </c>
      <c r="B846" s="4">
        <v>0</v>
      </c>
      <c r="C846" s="4">
        <v>0</v>
      </c>
      <c r="D846" s="4">
        <v>1</v>
      </c>
      <c r="E846" s="4">
        <v>202</v>
      </c>
      <c r="F846" s="4">
        <f>ROUND(Source!P843,O846)</f>
        <v>29975.51</v>
      </c>
      <c r="G846" s="4" t="s">
        <v>109</v>
      </c>
      <c r="H846" s="4" t="s">
        <v>110</v>
      </c>
      <c r="I846" s="4"/>
      <c r="J846" s="4"/>
      <c r="K846" s="4">
        <v>202</v>
      </c>
      <c r="L846" s="4">
        <v>2</v>
      </c>
      <c r="M846" s="4">
        <v>3</v>
      </c>
      <c r="N846" s="4" t="s">
        <v>0</v>
      </c>
      <c r="O846" s="4">
        <v>2</v>
      </c>
      <c r="P846" s="4"/>
    </row>
    <row r="847" spans="1:206" x14ac:dyDescent="0.2">
      <c r="A847" s="4">
        <v>50</v>
      </c>
      <c r="B847" s="4">
        <v>0</v>
      </c>
      <c r="C847" s="4">
        <v>0</v>
      </c>
      <c r="D847" s="4">
        <v>1</v>
      </c>
      <c r="E847" s="4">
        <v>222</v>
      </c>
      <c r="F847" s="4">
        <f>ROUND(Source!AO843,O847)</f>
        <v>0</v>
      </c>
      <c r="G847" s="4" t="s">
        <v>111</v>
      </c>
      <c r="H847" s="4" t="s">
        <v>112</v>
      </c>
      <c r="I847" s="4"/>
      <c r="J847" s="4"/>
      <c r="K847" s="4">
        <v>222</v>
      </c>
      <c r="L847" s="4">
        <v>3</v>
      </c>
      <c r="M847" s="4">
        <v>3</v>
      </c>
      <c r="N847" s="4" t="s">
        <v>0</v>
      </c>
      <c r="O847" s="4">
        <v>2</v>
      </c>
      <c r="P847" s="4"/>
    </row>
    <row r="848" spans="1:206" x14ac:dyDescent="0.2">
      <c r="A848" s="4">
        <v>50</v>
      </c>
      <c r="B848" s="4">
        <v>0</v>
      </c>
      <c r="C848" s="4">
        <v>0</v>
      </c>
      <c r="D848" s="4">
        <v>1</v>
      </c>
      <c r="E848" s="4">
        <v>216</v>
      </c>
      <c r="F848" s="4">
        <f>ROUND(Source!AP843,O848)</f>
        <v>0</v>
      </c>
      <c r="G848" s="4" t="s">
        <v>113</v>
      </c>
      <c r="H848" s="4" t="s">
        <v>114</v>
      </c>
      <c r="I848" s="4"/>
      <c r="J848" s="4"/>
      <c r="K848" s="4">
        <v>216</v>
      </c>
      <c r="L848" s="4">
        <v>4</v>
      </c>
      <c r="M848" s="4">
        <v>3</v>
      </c>
      <c r="N848" s="4" t="s">
        <v>0</v>
      </c>
      <c r="O848" s="4">
        <v>2</v>
      </c>
      <c r="P848" s="4"/>
    </row>
    <row r="849" spans="1:118" x14ac:dyDescent="0.2">
      <c r="A849" s="4">
        <v>50</v>
      </c>
      <c r="B849" s="4">
        <v>0</v>
      </c>
      <c r="C849" s="4">
        <v>0</v>
      </c>
      <c r="D849" s="4">
        <v>1</v>
      </c>
      <c r="E849" s="4">
        <v>223</v>
      </c>
      <c r="F849" s="4">
        <f>ROUND(Source!AQ843,O849)</f>
        <v>0</v>
      </c>
      <c r="G849" s="4" t="s">
        <v>115</v>
      </c>
      <c r="H849" s="4" t="s">
        <v>116</v>
      </c>
      <c r="I849" s="4"/>
      <c r="J849" s="4"/>
      <c r="K849" s="4">
        <v>223</v>
      </c>
      <c r="L849" s="4">
        <v>5</v>
      </c>
      <c r="M849" s="4">
        <v>3</v>
      </c>
      <c r="N849" s="4" t="s">
        <v>0</v>
      </c>
      <c r="O849" s="4">
        <v>2</v>
      </c>
      <c r="P849" s="4"/>
    </row>
    <row r="850" spans="1:118" x14ac:dyDescent="0.2">
      <c r="A850" s="4">
        <v>50</v>
      </c>
      <c r="B850" s="4">
        <v>0</v>
      </c>
      <c r="C850" s="4">
        <v>0</v>
      </c>
      <c r="D850" s="4">
        <v>1</v>
      </c>
      <c r="E850" s="4">
        <v>203</v>
      </c>
      <c r="F850" s="4">
        <f>ROUND(Source!Q843,O850)</f>
        <v>200.31</v>
      </c>
      <c r="G850" s="4" t="s">
        <v>117</v>
      </c>
      <c r="H850" s="4" t="s">
        <v>118</v>
      </c>
      <c r="I850" s="4"/>
      <c r="J850" s="4"/>
      <c r="K850" s="4">
        <v>203</v>
      </c>
      <c r="L850" s="4">
        <v>6</v>
      </c>
      <c r="M850" s="4">
        <v>3</v>
      </c>
      <c r="N850" s="4" t="s">
        <v>0</v>
      </c>
      <c r="O850" s="4">
        <v>2</v>
      </c>
      <c r="P850" s="4"/>
    </row>
    <row r="851" spans="1:118" x14ac:dyDescent="0.2">
      <c r="A851" s="4">
        <v>50</v>
      </c>
      <c r="B851" s="4">
        <v>0</v>
      </c>
      <c r="C851" s="4">
        <v>0</v>
      </c>
      <c r="D851" s="4">
        <v>1</v>
      </c>
      <c r="E851" s="4">
        <v>204</v>
      </c>
      <c r="F851" s="4">
        <f>ROUND(Source!R843,O851)</f>
        <v>108.16</v>
      </c>
      <c r="G851" s="4" t="s">
        <v>119</v>
      </c>
      <c r="H851" s="4" t="s">
        <v>120</v>
      </c>
      <c r="I851" s="4"/>
      <c r="J851" s="4"/>
      <c r="K851" s="4">
        <v>204</v>
      </c>
      <c r="L851" s="4">
        <v>7</v>
      </c>
      <c r="M851" s="4">
        <v>3</v>
      </c>
      <c r="N851" s="4" t="s">
        <v>0</v>
      </c>
      <c r="O851" s="4">
        <v>2</v>
      </c>
      <c r="P851" s="4"/>
    </row>
    <row r="852" spans="1:118" x14ac:dyDescent="0.2">
      <c r="A852" s="4">
        <v>50</v>
      </c>
      <c r="B852" s="4">
        <v>0</v>
      </c>
      <c r="C852" s="4">
        <v>0</v>
      </c>
      <c r="D852" s="4">
        <v>1</v>
      </c>
      <c r="E852" s="4">
        <v>205</v>
      </c>
      <c r="F852" s="4">
        <f>ROUND(Source!S843,O852)</f>
        <v>11882.16</v>
      </c>
      <c r="G852" s="4" t="s">
        <v>121</v>
      </c>
      <c r="H852" s="4" t="s">
        <v>122</v>
      </c>
      <c r="I852" s="4"/>
      <c r="J852" s="4"/>
      <c r="K852" s="4">
        <v>205</v>
      </c>
      <c r="L852" s="4">
        <v>8</v>
      </c>
      <c r="M852" s="4">
        <v>3</v>
      </c>
      <c r="N852" s="4" t="s">
        <v>0</v>
      </c>
      <c r="O852" s="4">
        <v>2</v>
      </c>
      <c r="P852" s="4"/>
    </row>
    <row r="853" spans="1:118" x14ac:dyDescent="0.2">
      <c r="A853" s="4">
        <v>50</v>
      </c>
      <c r="B853" s="4">
        <v>0</v>
      </c>
      <c r="C853" s="4">
        <v>0</v>
      </c>
      <c r="D853" s="4">
        <v>1</v>
      </c>
      <c r="E853" s="4">
        <v>214</v>
      </c>
      <c r="F853" s="4">
        <f>ROUND(Source!AS843,O853)</f>
        <v>0</v>
      </c>
      <c r="G853" s="4" t="s">
        <v>123</v>
      </c>
      <c r="H853" s="4" t="s">
        <v>124</v>
      </c>
      <c r="I853" s="4"/>
      <c r="J853" s="4"/>
      <c r="K853" s="4">
        <v>214</v>
      </c>
      <c r="L853" s="4">
        <v>9</v>
      </c>
      <c r="M853" s="4">
        <v>3</v>
      </c>
      <c r="N853" s="4" t="s">
        <v>0</v>
      </c>
      <c r="O853" s="4">
        <v>2</v>
      </c>
      <c r="P853" s="4"/>
    </row>
    <row r="854" spans="1:118" x14ac:dyDescent="0.2">
      <c r="A854" s="4">
        <v>50</v>
      </c>
      <c r="B854" s="4">
        <v>0</v>
      </c>
      <c r="C854" s="4">
        <v>0</v>
      </c>
      <c r="D854" s="4">
        <v>1</v>
      </c>
      <c r="E854" s="4">
        <v>215</v>
      </c>
      <c r="F854" s="4">
        <f>ROUND(Source!AT843,O854)</f>
        <v>0</v>
      </c>
      <c r="G854" s="4" t="s">
        <v>125</v>
      </c>
      <c r="H854" s="4" t="s">
        <v>126</v>
      </c>
      <c r="I854" s="4"/>
      <c r="J854" s="4"/>
      <c r="K854" s="4">
        <v>215</v>
      </c>
      <c r="L854" s="4">
        <v>10</v>
      </c>
      <c r="M854" s="4">
        <v>3</v>
      </c>
      <c r="N854" s="4" t="s">
        <v>0</v>
      </c>
      <c r="O854" s="4">
        <v>2</v>
      </c>
      <c r="P854" s="4"/>
    </row>
    <row r="855" spans="1:118" x14ac:dyDescent="0.2">
      <c r="A855" s="4">
        <v>50</v>
      </c>
      <c r="B855" s="4">
        <v>0</v>
      </c>
      <c r="C855" s="4">
        <v>0</v>
      </c>
      <c r="D855" s="4">
        <v>1</v>
      </c>
      <c r="E855" s="4">
        <v>217</v>
      </c>
      <c r="F855" s="4">
        <f>ROUND(Source!AU843,O855)</f>
        <v>51680.54</v>
      </c>
      <c r="G855" s="4" t="s">
        <v>127</v>
      </c>
      <c r="H855" s="4" t="s">
        <v>128</v>
      </c>
      <c r="I855" s="4"/>
      <c r="J855" s="4"/>
      <c r="K855" s="4">
        <v>217</v>
      </c>
      <c r="L855" s="4">
        <v>11</v>
      </c>
      <c r="M855" s="4">
        <v>3</v>
      </c>
      <c r="N855" s="4" t="s">
        <v>0</v>
      </c>
      <c r="O855" s="4">
        <v>2</v>
      </c>
      <c r="P855" s="4"/>
    </row>
    <row r="856" spans="1:118" x14ac:dyDescent="0.2">
      <c r="A856" s="4">
        <v>50</v>
      </c>
      <c r="B856" s="4">
        <v>0</v>
      </c>
      <c r="C856" s="4">
        <v>0</v>
      </c>
      <c r="D856" s="4">
        <v>1</v>
      </c>
      <c r="E856" s="4">
        <v>206</v>
      </c>
      <c r="F856" s="4">
        <f>ROUND(Source!T843,O856)</f>
        <v>0</v>
      </c>
      <c r="G856" s="4" t="s">
        <v>129</v>
      </c>
      <c r="H856" s="4" t="s">
        <v>130</v>
      </c>
      <c r="I856" s="4"/>
      <c r="J856" s="4"/>
      <c r="K856" s="4">
        <v>206</v>
      </c>
      <c r="L856" s="4">
        <v>12</v>
      </c>
      <c r="M856" s="4">
        <v>3</v>
      </c>
      <c r="N856" s="4" t="s">
        <v>0</v>
      </c>
      <c r="O856" s="4">
        <v>2</v>
      </c>
      <c r="P856" s="4"/>
    </row>
    <row r="857" spans="1:118" x14ac:dyDescent="0.2">
      <c r="A857" s="4">
        <v>50</v>
      </c>
      <c r="B857" s="4">
        <v>0</v>
      </c>
      <c r="C857" s="4">
        <v>0</v>
      </c>
      <c r="D857" s="4">
        <v>1</v>
      </c>
      <c r="E857" s="4">
        <v>207</v>
      </c>
      <c r="F857" s="4">
        <f>Source!U843</f>
        <v>57.924080000000011</v>
      </c>
      <c r="G857" s="4" t="s">
        <v>131</v>
      </c>
      <c r="H857" s="4" t="s">
        <v>132</v>
      </c>
      <c r="I857" s="4"/>
      <c r="J857" s="4"/>
      <c r="K857" s="4">
        <v>207</v>
      </c>
      <c r="L857" s="4">
        <v>13</v>
      </c>
      <c r="M857" s="4">
        <v>3</v>
      </c>
      <c r="N857" s="4" t="s">
        <v>0</v>
      </c>
      <c r="O857" s="4">
        <v>-1</v>
      </c>
      <c r="P857" s="4"/>
    </row>
    <row r="858" spans="1:118" x14ac:dyDescent="0.2">
      <c r="A858" s="4">
        <v>50</v>
      </c>
      <c r="B858" s="4">
        <v>0</v>
      </c>
      <c r="C858" s="4">
        <v>0</v>
      </c>
      <c r="D858" s="4">
        <v>1</v>
      </c>
      <c r="E858" s="4">
        <v>208</v>
      </c>
      <c r="F858" s="4">
        <f>Source!V843</f>
        <v>0</v>
      </c>
      <c r="G858" s="4" t="s">
        <v>133</v>
      </c>
      <c r="H858" s="4" t="s">
        <v>134</v>
      </c>
      <c r="I858" s="4"/>
      <c r="J858" s="4"/>
      <c r="K858" s="4">
        <v>208</v>
      </c>
      <c r="L858" s="4">
        <v>14</v>
      </c>
      <c r="M858" s="4">
        <v>3</v>
      </c>
      <c r="N858" s="4" t="s">
        <v>0</v>
      </c>
      <c r="O858" s="4">
        <v>-1</v>
      </c>
      <c r="P858" s="4"/>
    </row>
    <row r="859" spans="1:118" x14ac:dyDescent="0.2">
      <c r="A859" s="4">
        <v>50</v>
      </c>
      <c r="B859" s="4">
        <v>0</v>
      </c>
      <c r="C859" s="4">
        <v>0</v>
      </c>
      <c r="D859" s="4">
        <v>1</v>
      </c>
      <c r="E859" s="4">
        <v>209</v>
      </c>
      <c r="F859" s="4">
        <f>ROUND(Source!W843,O859)</f>
        <v>0</v>
      </c>
      <c r="G859" s="4" t="s">
        <v>135</v>
      </c>
      <c r="H859" s="4" t="s">
        <v>136</v>
      </c>
      <c r="I859" s="4"/>
      <c r="J859" s="4"/>
      <c r="K859" s="4">
        <v>209</v>
      </c>
      <c r="L859" s="4">
        <v>15</v>
      </c>
      <c r="M859" s="4">
        <v>3</v>
      </c>
      <c r="N859" s="4" t="s">
        <v>0</v>
      </c>
      <c r="O859" s="4">
        <v>2</v>
      </c>
      <c r="P859" s="4"/>
    </row>
    <row r="860" spans="1:118" x14ac:dyDescent="0.2">
      <c r="A860" s="4">
        <v>50</v>
      </c>
      <c r="B860" s="4">
        <v>0</v>
      </c>
      <c r="C860" s="4">
        <v>0</v>
      </c>
      <c r="D860" s="4">
        <v>1</v>
      </c>
      <c r="E860" s="4">
        <v>210</v>
      </c>
      <c r="F860" s="4">
        <f>ROUND(Source!X843,O860)</f>
        <v>8317.51</v>
      </c>
      <c r="G860" s="4" t="s">
        <v>137</v>
      </c>
      <c r="H860" s="4" t="s">
        <v>138</v>
      </c>
      <c r="I860" s="4"/>
      <c r="J860" s="4"/>
      <c r="K860" s="4">
        <v>210</v>
      </c>
      <c r="L860" s="4">
        <v>16</v>
      </c>
      <c r="M860" s="4">
        <v>3</v>
      </c>
      <c r="N860" s="4" t="s">
        <v>0</v>
      </c>
      <c r="O860" s="4">
        <v>2</v>
      </c>
      <c r="P860" s="4"/>
    </row>
    <row r="861" spans="1:118" x14ac:dyDescent="0.2">
      <c r="A861" s="4">
        <v>50</v>
      </c>
      <c r="B861" s="4">
        <v>0</v>
      </c>
      <c r="C861" s="4">
        <v>0</v>
      </c>
      <c r="D861" s="4">
        <v>1</v>
      </c>
      <c r="E861" s="4">
        <v>211</v>
      </c>
      <c r="F861" s="4">
        <f>ROUND(Source!Y843,O861)</f>
        <v>1188.23</v>
      </c>
      <c r="G861" s="4" t="s">
        <v>139</v>
      </c>
      <c r="H861" s="4" t="s">
        <v>140</v>
      </c>
      <c r="I861" s="4"/>
      <c r="J861" s="4"/>
      <c r="K861" s="4">
        <v>211</v>
      </c>
      <c r="L861" s="4">
        <v>17</v>
      </c>
      <c r="M861" s="4">
        <v>3</v>
      </c>
      <c r="N861" s="4" t="s">
        <v>0</v>
      </c>
      <c r="O861" s="4">
        <v>2</v>
      </c>
      <c r="P861" s="4"/>
    </row>
    <row r="862" spans="1:118" x14ac:dyDescent="0.2">
      <c r="A862" s="4">
        <v>50</v>
      </c>
      <c r="B862" s="4">
        <v>0</v>
      </c>
      <c r="C862" s="4">
        <v>0</v>
      </c>
      <c r="D862" s="4">
        <v>1</v>
      </c>
      <c r="E862" s="4">
        <v>224</v>
      </c>
      <c r="F862" s="4">
        <f>ROUND(Source!AR843,O862)</f>
        <v>51680.54</v>
      </c>
      <c r="G862" s="4" t="s">
        <v>141</v>
      </c>
      <c r="H862" s="4" t="s">
        <v>142</v>
      </c>
      <c r="I862" s="4"/>
      <c r="J862" s="4"/>
      <c r="K862" s="4">
        <v>224</v>
      </c>
      <c r="L862" s="4">
        <v>18</v>
      </c>
      <c r="M862" s="4">
        <v>3</v>
      </c>
      <c r="N862" s="4" t="s">
        <v>0</v>
      </c>
      <c r="O862" s="4">
        <v>2</v>
      </c>
      <c r="P862" s="4"/>
    </row>
    <row r="864" spans="1:118" x14ac:dyDescent="0.2">
      <c r="A864" s="2">
        <v>51</v>
      </c>
      <c r="B864" s="2">
        <f>B789</f>
        <v>1</v>
      </c>
      <c r="C864" s="2">
        <f>A789</f>
        <v>4</v>
      </c>
      <c r="D864" s="2">
        <f>ROW(A789)</f>
        <v>789</v>
      </c>
      <c r="E864" s="2"/>
      <c r="F864" s="2" t="str">
        <f>IF(F789&lt;&gt;"",F789,"")</f>
        <v>Новый раздел</v>
      </c>
      <c r="G864" s="2" t="str">
        <f>IF(G789&lt;&gt;"",G789,"")</f>
        <v>Крыльцо № 3</v>
      </c>
      <c r="H864" s="2"/>
      <c r="I864" s="2"/>
      <c r="J864" s="2"/>
      <c r="K864" s="2"/>
      <c r="L864" s="2"/>
      <c r="M864" s="2"/>
      <c r="N864" s="2"/>
      <c r="O864" s="2">
        <f t="shared" ref="O864:T864" si="544">ROUND(O799+O843+AB864,2)</f>
        <v>42248.89</v>
      </c>
      <c r="P864" s="2">
        <f t="shared" si="544"/>
        <v>29975.51</v>
      </c>
      <c r="Q864" s="2">
        <f t="shared" si="544"/>
        <v>205.65</v>
      </c>
      <c r="R864" s="2">
        <f t="shared" si="544"/>
        <v>108.55</v>
      </c>
      <c r="S864" s="2">
        <f t="shared" si="544"/>
        <v>12067.73</v>
      </c>
      <c r="T864" s="2">
        <f t="shared" si="544"/>
        <v>0</v>
      </c>
      <c r="U864" s="2">
        <f>U799+U843+AH864</f>
        <v>58.981880000000011</v>
      </c>
      <c r="V864" s="2">
        <f>V799+V843+AI864</f>
        <v>0</v>
      </c>
      <c r="W864" s="2">
        <f>ROUND(W799+W843+AJ864,2)</f>
        <v>0</v>
      </c>
      <c r="X864" s="2">
        <f>ROUND(X799+X843+AK864,2)</f>
        <v>8447.41</v>
      </c>
      <c r="Y864" s="2">
        <f>ROUND(Y799+Y843+AL864,2)</f>
        <v>1206.79</v>
      </c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>
        <f t="shared" ref="AO864:AZ864" si="545">ROUND(AO799+AO843+BB864,2)</f>
        <v>0</v>
      </c>
      <c r="AP864" s="2">
        <f t="shared" si="545"/>
        <v>0</v>
      </c>
      <c r="AQ864" s="2">
        <f t="shared" si="545"/>
        <v>0</v>
      </c>
      <c r="AR864" s="2">
        <f t="shared" si="545"/>
        <v>52020.33</v>
      </c>
      <c r="AS864" s="2">
        <f t="shared" si="545"/>
        <v>0</v>
      </c>
      <c r="AT864" s="2">
        <f t="shared" si="545"/>
        <v>0</v>
      </c>
      <c r="AU864" s="2">
        <f t="shared" si="545"/>
        <v>52020.33</v>
      </c>
      <c r="AV864" s="2">
        <f t="shared" si="545"/>
        <v>29975.51</v>
      </c>
      <c r="AW864" s="2">
        <f t="shared" si="545"/>
        <v>29975.51</v>
      </c>
      <c r="AX864" s="2">
        <f t="shared" si="545"/>
        <v>0</v>
      </c>
      <c r="AY864" s="2">
        <f t="shared" si="545"/>
        <v>29975.51</v>
      </c>
      <c r="AZ864" s="2">
        <f t="shared" si="545"/>
        <v>0</v>
      </c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>
        <v>0</v>
      </c>
    </row>
    <row r="866" spans="1:16" x14ac:dyDescent="0.2">
      <c r="A866" s="4">
        <v>50</v>
      </c>
      <c r="B866" s="4">
        <v>0</v>
      </c>
      <c r="C866" s="4">
        <v>0</v>
      </c>
      <c r="D866" s="4">
        <v>1</v>
      </c>
      <c r="E866" s="4">
        <v>201</v>
      </c>
      <c r="F866" s="4">
        <f>ROUND(Source!O864,O866)</f>
        <v>42248.89</v>
      </c>
      <c r="G866" s="4" t="s">
        <v>107</v>
      </c>
      <c r="H866" s="4" t="s">
        <v>108</v>
      </c>
      <c r="I866" s="4"/>
      <c r="J866" s="4"/>
      <c r="K866" s="4">
        <v>201</v>
      </c>
      <c r="L866" s="4">
        <v>1</v>
      </c>
      <c r="M866" s="4">
        <v>3</v>
      </c>
      <c r="N866" s="4" t="s">
        <v>0</v>
      </c>
      <c r="O866" s="4">
        <v>2</v>
      </c>
      <c r="P866" s="4"/>
    </row>
    <row r="867" spans="1:16" x14ac:dyDescent="0.2">
      <c r="A867" s="4">
        <v>50</v>
      </c>
      <c r="B867" s="4">
        <v>0</v>
      </c>
      <c r="C867" s="4">
        <v>0</v>
      </c>
      <c r="D867" s="4">
        <v>1</v>
      </c>
      <c r="E867" s="4">
        <v>202</v>
      </c>
      <c r="F867" s="4">
        <f>ROUND(Source!P864,O867)</f>
        <v>29975.51</v>
      </c>
      <c r="G867" s="4" t="s">
        <v>109</v>
      </c>
      <c r="H867" s="4" t="s">
        <v>110</v>
      </c>
      <c r="I867" s="4"/>
      <c r="J867" s="4"/>
      <c r="K867" s="4">
        <v>202</v>
      </c>
      <c r="L867" s="4">
        <v>2</v>
      </c>
      <c r="M867" s="4">
        <v>3</v>
      </c>
      <c r="N867" s="4" t="s">
        <v>0</v>
      </c>
      <c r="O867" s="4">
        <v>2</v>
      </c>
      <c r="P867" s="4"/>
    </row>
    <row r="868" spans="1:16" x14ac:dyDescent="0.2">
      <c r="A868" s="4">
        <v>50</v>
      </c>
      <c r="B868" s="4">
        <v>0</v>
      </c>
      <c r="C868" s="4">
        <v>0</v>
      </c>
      <c r="D868" s="4">
        <v>1</v>
      </c>
      <c r="E868" s="4">
        <v>222</v>
      </c>
      <c r="F868" s="4">
        <f>ROUND(Source!AO864,O868)</f>
        <v>0</v>
      </c>
      <c r="G868" s="4" t="s">
        <v>111</v>
      </c>
      <c r="H868" s="4" t="s">
        <v>112</v>
      </c>
      <c r="I868" s="4"/>
      <c r="J868" s="4"/>
      <c r="K868" s="4">
        <v>222</v>
      </c>
      <c r="L868" s="4">
        <v>3</v>
      </c>
      <c r="M868" s="4">
        <v>3</v>
      </c>
      <c r="N868" s="4" t="s">
        <v>0</v>
      </c>
      <c r="O868" s="4">
        <v>2</v>
      </c>
      <c r="P868" s="4"/>
    </row>
    <row r="869" spans="1:16" x14ac:dyDescent="0.2">
      <c r="A869" s="4">
        <v>50</v>
      </c>
      <c r="B869" s="4">
        <v>0</v>
      </c>
      <c r="C869" s="4">
        <v>0</v>
      </c>
      <c r="D869" s="4">
        <v>1</v>
      </c>
      <c r="E869" s="4">
        <v>216</v>
      </c>
      <c r="F869" s="4">
        <f>ROUND(Source!AP864,O869)</f>
        <v>0</v>
      </c>
      <c r="G869" s="4" t="s">
        <v>113</v>
      </c>
      <c r="H869" s="4" t="s">
        <v>114</v>
      </c>
      <c r="I869" s="4"/>
      <c r="J869" s="4"/>
      <c r="K869" s="4">
        <v>216</v>
      </c>
      <c r="L869" s="4">
        <v>4</v>
      </c>
      <c r="M869" s="4">
        <v>3</v>
      </c>
      <c r="N869" s="4" t="s">
        <v>0</v>
      </c>
      <c r="O869" s="4">
        <v>2</v>
      </c>
      <c r="P869" s="4"/>
    </row>
    <row r="870" spans="1:16" x14ac:dyDescent="0.2">
      <c r="A870" s="4">
        <v>50</v>
      </c>
      <c r="B870" s="4">
        <v>0</v>
      </c>
      <c r="C870" s="4">
        <v>0</v>
      </c>
      <c r="D870" s="4">
        <v>1</v>
      </c>
      <c r="E870" s="4">
        <v>223</v>
      </c>
      <c r="F870" s="4">
        <f>ROUND(Source!AQ864,O870)</f>
        <v>0</v>
      </c>
      <c r="G870" s="4" t="s">
        <v>115</v>
      </c>
      <c r="H870" s="4" t="s">
        <v>116</v>
      </c>
      <c r="I870" s="4"/>
      <c r="J870" s="4"/>
      <c r="K870" s="4">
        <v>223</v>
      </c>
      <c r="L870" s="4">
        <v>5</v>
      </c>
      <c r="M870" s="4">
        <v>3</v>
      </c>
      <c r="N870" s="4" t="s">
        <v>0</v>
      </c>
      <c r="O870" s="4">
        <v>2</v>
      </c>
      <c r="P870" s="4"/>
    </row>
    <row r="871" spans="1:16" x14ac:dyDescent="0.2">
      <c r="A871" s="4">
        <v>50</v>
      </c>
      <c r="B871" s="4">
        <v>0</v>
      </c>
      <c r="C871" s="4">
        <v>0</v>
      </c>
      <c r="D871" s="4">
        <v>1</v>
      </c>
      <c r="E871" s="4">
        <v>203</v>
      </c>
      <c r="F871" s="4">
        <f>ROUND(Source!Q864,O871)</f>
        <v>205.65</v>
      </c>
      <c r="G871" s="4" t="s">
        <v>117</v>
      </c>
      <c r="H871" s="4" t="s">
        <v>118</v>
      </c>
      <c r="I871" s="4"/>
      <c r="J871" s="4"/>
      <c r="K871" s="4">
        <v>203</v>
      </c>
      <c r="L871" s="4">
        <v>6</v>
      </c>
      <c r="M871" s="4">
        <v>3</v>
      </c>
      <c r="N871" s="4" t="s">
        <v>0</v>
      </c>
      <c r="O871" s="4">
        <v>2</v>
      </c>
      <c r="P871" s="4"/>
    </row>
    <row r="872" spans="1:16" x14ac:dyDescent="0.2">
      <c r="A872" s="4">
        <v>50</v>
      </c>
      <c r="B872" s="4">
        <v>0</v>
      </c>
      <c r="C872" s="4">
        <v>0</v>
      </c>
      <c r="D872" s="4">
        <v>1</v>
      </c>
      <c r="E872" s="4">
        <v>204</v>
      </c>
      <c r="F872" s="4">
        <f>ROUND(Source!R864,O872)</f>
        <v>108.55</v>
      </c>
      <c r="G872" s="4" t="s">
        <v>119</v>
      </c>
      <c r="H872" s="4" t="s">
        <v>120</v>
      </c>
      <c r="I872" s="4"/>
      <c r="J872" s="4"/>
      <c r="K872" s="4">
        <v>204</v>
      </c>
      <c r="L872" s="4">
        <v>7</v>
      </c>
      <c r="M872" s="4">
        <v>3</v>
      </c>
      <c r="N872" s="4" t="s">
        <v>0</v>
      </c>
      <c r="O872" s="4">
        <v>2</v>
      </c>
      <c r="P872" s="4"/>
    </row>
    <row r="873" spans="1:16" x14ac:dyDescent="0.2">
      <c r="A873" s="4">
        <v>50</v>
      </c>
      <c r="B873" s="4">
        <v>0</v>
      </c>
      <c r="C873" s="4">
        <v>0</v>
      </c>
      <c r="D873" s="4">
        <v>1</v>
      </c>
      <c r="E873" s="4">
        <v>205</v>
      </c>
      <c r="F873" s="4">
        <f>ROUND(Source!S864,O873)</f>
        <v>12067.73</v>
      </c>
      <c r="G873" s="4" t="s">
        <v>121</v>
      </c>
      <c r="H873" s="4" t="s">
        <v>122</v>
      </c>
      <c r="I873" s="4"/>
      <c r="J873" s="4"/>
      <c r="K873" s="4">
        <v>205</v>
      </c>
      <c r="L873" s="4">
        <v>8</v>
      </c>
      <c r="M873" s="4">
        <v>3</v>
      </c>
      <c r="N873" s="4" t="s">
        <v>0</v>
      </c>
      <c r="O873" s="4">
        <v>2</v>
      </c>
      <c r="P873" s="4"/>
    </row>
    <row r="874" spans="1:16" x14ac:dyDescent="0.2">
      <c r="A874" s="4">
        <v>50</v>
      </c>
      <c r="B874" s="4">
        <v>0</v>
      </c>
      <c r="C874" s="4">
        <v>0</v>
      </c>
      <c r="D874" s="4">
        <v>1</v>
      </c>
      <c r="E874" s="4">
        <v>214</v>
      </c>
      <c r="F874" s="4">
        <f>ROUND(Source!AS864,O874)</f>
        <v>0</v>
      </c>
      <c r="G874" s="4" t="s">
        <v>123</v>
      </c>
      <c r="H874" s="4" t="s">
        <v>124</v>
      </c>
      <c r="I874" s="4"/>
      <c r="J874" s="4"/>
      <c r="K874" s="4">
        <v>214</v>
      </c>
      <c r="L874" s="4">
        <v>9</v>
      </c>
      <c r="M874" s="4">
        <v>3</v>
      </c>
      <c r="N874" s="4" t="s">
        <v>0</v>
      </c>
      <c r="O874" s="4">
        <v>2</v>
      </c>
      <c r="P874" s="4"/>
    </row>
    <row r="875" spans="1:16" x14ac:dyDescent="0.2">
      <c r="A875" s="4">
        <v>50</v>
      </c>
      <c r="B875" s="4">
        <v>0</v>
      </c>
      <c r="C875" s="4">
        <v>0</v>
      </c>
      <c r="D875" s="4">
        <v>1</v>
      </c>
      <c r="E875" s="4">
        <v>215</v>
      </c>
      <c r="F875" s="4">
        <f>ROUND(Source!AT864,O875)</f>
        <v>0</v>
      </c>
      <c r="G875" s="4" t="s">
        <v>125</v>
      </c>
      <c r="H875" s="4" t="s">
        <v>126</v>
      </c>
      <c r="I875" s="4"/>
      <c r="J875" s="4"/>
      <c r="K875" s="4">
        <v>215</v>
      </c>
      <c r="L875" s="4">
        <v>10</v>
      </c>
      <c r="M875" s="4">
        <v>3</v>
      </c>
      <c r="N875" s="4" t="s">
        <v>0</v>
      </c>
      <c r="O875" s="4">
        <v>2</v>
      </c>
      <c r="P875" s="4"/>
    </row>
    <row r="876" spans="1:16" x14ac:dyDescent="0.2">
      <c r="A876" s="4">
        <v>50</v>
      </c>
      <c r="B876" s="4">
        <v>0</v>
      </c>
      <c r="C876" s="4">
        <v>0</v>
      </c>
      <c r="D876" s="4">
        <v>1</v>
      </c>
      <c r="E876" s="4">
        <v>217</v>
      </c>
      <c r="F876" s="4">
        <f>ROUND(Source!AU864,O876)</f>
        <v>52020.33</v>
      </c>
      <c r="G876" s="4" t="s">
        <v>127</v>
      </c>
      <c r="H876" s="4" t="s">
        <v>128</v>
      </c>
      <c r="I876" s="4"/>
      <c r="J876" s="4"/>
      <c r="K876" s="4">
        <v>217</v>
      </c>
      <c r="L876" s="4">
        <v>11</v>
      </c>
      <c r="M876" s="4">
        <v>3</v>
      </c>
      <c r="N876" s="4" t="s">
        <v>0</v>
      </c>
      <c r="O876" s="4">
        <v>2</v>
      </c>
      <c r="P876" s="4"/>
    </row>
    <row r="877" spans="1:16" x14ac:dyDescent="0.2">
      <c r="A877" s="4">
        <v>50</v>
      </c>
      <c r="B877" s="4">
        <v>0</v>
      </c>
      <c r="C877" s="4">
        <v>0</v>
      </c>
      <c r="D877" s="4">
        <v>1</v>
      </c>
      <c r="E877" s="4">
        <v>206</v>
      </c>
      <c r="F877" s="4">
        <f>ROUND(Source!T864,O877)</f>
        <v>0</v>
      </c>
      <c r="G877" s="4" t="s">
        <v>129</v>
      </c>
      <c r="H877" s="4" t="s">
        <v>130</v>
      </c>
      <c r="I877" s="4"/>
      <c r="J877" s="4"/>
      <c r="K877" s="4">
        <v>206</v>
      </c>
      <c r="L877" s="4">
        <v>12</v>
      </c>
      <c r="M877" s="4">
        <v>3</v>
      </c>
      <c r="N877" s="4" t="s">
        <v>0</v>
      </c>
      <c r="O877" s="4">
        <v>2</v>
      </c>
      <c r="P877" s="4"/>
    </row>
    <row r="878" spans="1:16" x14ac:dyDescent="0.2">
      <c r="A878" s="4">
        <v>50</v>
      </c>
      <c r="B878" s="4">
        <v>0</v>
      </c>
      <c r="C878" s="4">
        <v>0</v>
      </c>
      <c r="D878" s="4">
        <v>1</v>
      </c>
      <c r="E878" s="4">
        <v>207</v>
      </c>
      <c r="F878" s="4">
        <f>Source!U864</f>
        <v>58.981880000000011</v>
      </c>
      <c r="G878" s="4" t="s">
        <v>131</v>
      </c>
      <c r="H878" s="4" t="s">
        <v>132</v>
      </c>
      <c r="I878" s="4"/>
      <c r="J878" s="4"/>
      <c r="K878" s="4">
        <v>207</v>
      </c>
      <c r="L878" s="4">
        <v>13</v>
      </c>
      <c r="M878" s="4">
        <v>3</v>
      </c>
      <c r="N878" s="4" t="s">
        <v>0</v>
      </c>
      <c r="O878" s="4">
        <v>-1</v>
      </c>
      <c r="P878" s="4"/>
    </row>
    <row r="879" spans="1:16" x14ac:dyDescent="0.2">
      <c r="A879" s="4">
        <v>50</v>
      </c>
      <c r="B879" s="4">
        <v>0</v>
      </c>
      <c r="C879" s="4">
        <v>0</v>
      </c>
      <c r="D879" s="4">
        <v>1</v>
      </c>
      <c r="E879" s="4">
        <v>208</v>
      </c>
      <c r="F879" s="4">
        <f>Source!V864</f>
        <v>0</v>
      </c>
      <c r="G879" s="4" t="s">
        <v>133</v>
      </c>
      <c r="H879" s="4" t="s">
        <v>134</v>
      </c>
      <c r="I879" s="4"/>
      <c r="J879" s="4"/>
      <c r="K879" s="4">
        <v>208</v>
      </c>
      <c r="L879" s="4">
        <v>14</v>
      </c>
      <c r="M879" s="4">
        <v>3</v>
      </c>
      <c r="N879" s="4" t="s">
        <v>0</v>
      </c>
      <c r="O879" s="4">
        <v>-1</v>
      </c>
      <c r="P879" s="4"/>
    </row>
    <row r="880" spans="1:16" x14ac:dyDescent="0.2">
      <c r="A880" s="4">
        <v>50</v>
      </c>
      <c r="B880" s="4">
        <v>0</v>
      </c>
      <c r="C880" s="4">
        <v>0</v>
      </c>
      <c r="D880" s="4">
        <v>1</v>
      </c>
      <c r="E880" s="4">
        <v>209</v>
      </c>
      <c r="F880" s="4">
        <f>ROUND(Source!W864,O880)</f>
        <v>0</v>
      </c>
      <c r="G880" s="4" t="s">
        <v>135</v>
      </c>
      <c r="H880" s="4" t="s">
        <v>136</v>
      </c>
      <c r="I880" s="4"/>
      <c r="J880" s="4"/>
      <c r="K880" s="4">
        <v>209</v>
      </c>
      <c r="L880" s="4">
        <v>15</v>
      </c>
      <c r="M880" s="4">
        <v>3</v>
      </c>
      <c r="N880" s="4" t="s">
        <v>0</v>
      </c>
      <c r="O880" s="4">
        <v>2</v>
      </c>
      <c r="P880" s="4"/>
    </row>
    <row r="881" spans="1:206" x14ac:dyDescent="0.2">
      <c r="A881" s="4">
        <v>50</v>
      </c>
      <c r="B881" s="4">
        <v>0</v>
      </c>
      <c r="C881" s="4">
        <v>0</v>
      </c>
      <c r="D881" s="4">
        <v>1</v>
      </c>
      <c r="E881" s="4">
        <v>210</v>
      </c>
      <c r="F881" s="4">
        <f>ROUND(Source!X864,O881)</f>
        <v>8447.41</v>
      </c>
      <c r="G881" s="4" t="s">
        <v>137</v>
      </c>
      <c r="H881" s="4" t="s">
        <v>138</v>
      </c>
      <c r="I881" s="4"/>
      <c r="J881" s="4"/>
      <c r="K881" s="4">
        <v>210</v>
      </c>
      <c r="L881" s="4">
        <v>16</v>
      </c>
      <c r="M881" s="4">
        <v>3</v>
      </c>
      <c r="N881" s="4" t="s">
        <v>0</v>
      </c>
      <c r="O881" s="4">
        <v>2</v>
      </c>
      <c r="P881" s="4"/>
    </row>
    <row r="882" spans="1:206" x14ac:dyDescent="0.2">
      <c r="A882" s="4">
        <v>50</v>
      </c>
      <c r="B882" s="4">
        <v>0</v>
      </c>
      <c r="C882" s="4">
        <v>0</v>
      </c>
      <c r="D882" s="4">
        <v>1</v>
      </c>
      <c r="E882" s="4">
        <v>211</v>
      </c>
      <c r="F882" s="4">
        <f>ROUND(Source!Y864,O882)</f>
        <v>1206.79</v>
      </c>
      <c r="G882" s="4" t="s">
        <v>139</v>
      </c>
      <c r="H882" s="4" t="s">
        <v>140</v>
      </c>
      <c r="I882" s="4"/>
      <c r="J882" s="4"/>
      <c r="K882" s="4">
        <v>211</v>
      </c>
      <c r="L882" s="4">
        <v>17</v>
      </c>
      <c r="M882" s="4">
        <v>3</v>
      </c>
      <c r="N882" s="4" t="s">
        <v>0</v>
      </c>
      <c r="O882" s="4">
        <v>2</v>
      </c>
      <c r="P882" s="4"/>
    </row>
    <row r="883" spans="1:206" x14ac:dyDescent="0.2">
      <c r="A883" s="4">
        <v>50</v>
      </c>
      <c r="B883" s="4">
        <v>0</v>
      </c>
      <c r="C883" s="4">
        <v>0</v>
      </c>
      <c r="D883" s="4">
        <v>1</v>
      </c>
      <c r="E883" s="4">
        <v>224</v>
      </c>
      <c r="F883" s="4">
        <f>ROUND(Source!AR864,O883)</f>
        <v>52020.33</v>
      </c>
      <c r="G883" s="4" t="s">
        <v>141</v>
      </c>
      <c r="H883" s="4" t="s">
        <v>142</v>
      </c>
      <c r="I883" s="4"/>
      <c r="J883" s="4"/>
      <c r="K883" s="4">
        <v>224</v>
      </c>
      <c r="L883" s="4">
        <v>18</v>
      </c>
      <c r="M883" s="4">
        <v>3</v>
      </c>
      <c r="N883" s="4" t="s">
        <v>0</v>
      </c>
      <c r="O883" s="4">
        <v>2</v>
      </c>
      <c r="P883" s="4"/>
    </row>
    <row r="885" spans="1:206" x14ac:dyDescent="0.2">
      <c r="A885" s="1">
        <v>4</v>
      </c>
      <c r="B885" s="1">
        <v>1</v>
      </c>
      <c r="C885" s="1"/>
      <c r="D885" s="1">
        <f>ROW(A962)</f>
        <v>962</v>
      </c>
      <c r="E885" s="1"/>
      <c r="F885" s="1" t="s">
        <v>9</v>
      </c>
      <c r="G885" s="1" t="s">
        <v>354</v>
      </c>
      <c r="H885" s="1" t="s">
        <v>0</v>
      </c>
      <c r="I885" s="1">
        <v>0</v>
      </c>
      <c r="J885" s="1"/>
      <c r="K885" s="1">
        <v>-1</v>
      </c>
      <c r="L885" s="1"/>
      <c r="M885" s="1"/>
      <c r="N885" s="1"/>
      <c r="O885" s="1"/>
      <c r="P885" s="1"/>
      <c r="Q885" s="1"/>
      <c r="R885" s="1"/>
      <c r="S885" s="1"/>
      <c r="T885" s="1"/>
      <c r="U885" s="1" t="s">
        <v>0</v>
      </c>
      <c r="V885" s="1">
        <v>0</v>
      </c>
      <c r="W885" s="1"/>
      <c r="X885" s="1"/>
      <c r="Y885" s="1"/>
      <c r="Z885" s="1"/>
      <c r="AA885" s="1"/>
      <c r="AB885" s="1" t="s">
        <v>0</v>
      </c>
      <c r="AC885" s="1" t="s">
        <v>0</v>
      </c>
      <c r="AD885" s="1" t="s">
        <v>0</v>
      </c>
      <c r="AE885" s="1" t="s">
        <v>0</v>
      </c>
      <c r="AF885" s="1" t="s">
        <v>0</v>
      </c>
      <c r="AG885" s="1" t="s">
        <v>0</v>
      </c>
      <c r="AH885" s="1"/>
      <c r="AI885" s="1"/>
      <c r="AJ885" s="1"/>
      <c r="AK885" s="1"/>
      <c r="AL885" s="1"/>
      <c r="AM885" s="1"/>
      <c r="AN885" s="1"/>
      <c r="AO885" s="1"/>
      <c r="AP885" s="1" t="s">
        <v>0</v>
      </c>
      <c r="AQ885" s="1" t="s">
        <v>0</v>
      </c>
      <c r="AR885" s="1" t="s">
        <v>0</v>
      </c>
      <c r="AS885" s="1"/>
      <c r="AT885" s="1"/>
      <c r="AU885" s="1"/>
      <c r="AV885" s="1"/>
      <c r="AW885" s="1"/>
      <c r="AX885" s="1"/>
      <c r="AY885" s="1"/>
      <c r="AZ885" s="1" t="s">
        <v>0</v>
      </c>
      <c r="BA885" s="1"/>
      <c r="BB885" s="1" t="s">
        <v>0</v>
      </c>
      <c r="BC885" s="1" t="s">
        <v>0</v>
      </c>
      <c r="BD885" s="1" t="s">
        <v>0</v>
      </c>
      <c r="BE885" s="1" t="s">
        <v>0</v>
      </c>
      <c r="BF885" s="1" t="s">
        <v>0</v>
      </c>
      <c r="BG885" s="1" t="s">
        <v>0</v>
      </c>
      <c r="BH885" s="1" t="s">
        <v>0</v>
      </c>
      <c r="BI885" s="1" t="s">
        <v>0</v>
      </c>
      <c r="BJ885" s="1" t="s">
        <v>0</v>
      </c>
      <c r="BK885" s="1" t="s">
        <v>0</v>
      </c>
      <c r="BL885" s="1" t="s">
        <v>0</v>
      </c>
      <c r="BM885" s="1" t="s">
        <v>0</v>
      </c>
      <c r="BN885" s="1" t="s">
        <v>0</v>
      </c>
      <c r="BO885" s="1" t="s">
        <v>0</v>
      </c>
      <c r="BP885" s="1" t="s">
        <v>0</v>
      </c>
      <c r="BQ885" s="1"/>
      <c r="BR885" s="1"/>
      <c r="BS885" s="1"/>
      <c r="BT885" s="1"/>
      <c r="BU885" s="1"/>
      <c r="BV885" s="1"/>
      <c r="BW885" s="1"/>
      <c r="BX885" s="1">
        <v>0</v>
      </c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>
        <v>0</v>
      </c>
    </row>
    <row r="887" spans="1:206" x14ac:dyDescent="0.2">
      <c r="A887" s="2">
        <v>52</v>
      </c>
      <c r="B887" s="2">
        <f t="shared" ref="B887:G887" si="546">B962</f>
        <v>1</v>
      </c>
      <c r="C887" s="2">
        <f t="shared" si="546"/>
        <v>4</v>
      </c>
      <c r="D887" s="2">
        <f t="shared" si="546"/>
        <v>885</v>
      </c>
      <c r="E887" s="2">
        <f t="shared" si="546"/>
        <v>0</v>
      </c>
      <c r="F887" s="2" t="str">
        <f t="shared" si="546"/>
        <v>Новый раздел</v>
      </c>
      <c r="G887" s="2" t="str">
        <f t="shared" si="546"/>
        <v>Крыльцо № 4</v>
      </c>
      <c r="H887" s="2"/>
      <c r="I887" s="2"/>
      <c r="J887" s="2"/>
      <c r="K887" s="2"/>
      <c r="L887" s="2"/>
      <c r="M887" s="2"/>
      <c r="N887" s="2"/>
      <c r="O887" s="2">
        <f t="shared" ref="O887:AT887" si="547">O962</f>
        <v>14063.04</v>
      </c>
      <c r="P887" s="2">
        <f t="shared" si="547"/>
        <v>8366.7800000000007</v>
      </c>
      <c r="Q887" s="2">
        <f t="shared" si="547"/>
        <v>92.48</v>
      </c>
      <c r="R887" s="2">
        <f t="shared" si="547"/>
        <v>33.49</v>
      </c>
      <c r="S887" s="2">
        <f t="shared" si="547"/>
        <v>5603.78</v>
      </c>
      <c r="T887" s="2">
        <f t="shared" si="547"/>
        <v>0</v>
      </c>
      <c r="U887" s="2">
        <f t="shared" si="547"/>
        <v>28.504960000000001</v>
      </c>
      <c r="V887" s="2">
        <f t="shared" si="547"/>
        <v>0</v>
      </c>
      <c r="W887" s="2">
        <f t="shared" si="547"/>
        <v>0</v>
      </c>
      <c r="X887" s="2">
        <f t="shared" si="547"/>
        <v>3922.65</v>
      </c>
      <c r="Y887" s="2">
        <f t="shared" si="547"/>
        <v>560.39</v>
      </c>
      <c r="Z887" s="2">
        <f t="shared" si="547"/>
        <v>0</v>
      </c>
      <c r="AA887" s="2">
        <f t="shared" si="547"/>
        <v>0</v>
      </c>
      <c r="AB887" s="2">
        <f t="shared" si="547"/>
        <v>0</v>
      </c>
      <c r="AC887" s="2">
        <f t="shared" si="547"/>
        <v>0</v>
      </c>
      <c r="AD887" s="2">
        <f t="shared" si="547"/>
        <v>0</v>
      </c>
      <c r="AE887" s="2">
        <f t="shared" si="547"/>
        <v>0</v>
      </c>
      <c r="AF887" s="2">
        <f t="shared" si="547"/>
        <v>0</v>
      </c>
      <c r="AG887" s="2">
        <f t="shared" si="547"/>
        <v>0</v>
      </c>
      <c r="AH887" s="2">
        <f t="shared" si="547"/>
        <v>0</v>
      </c>
      <c r="AI887" s="2">
        <f t="shared" si="547"/>
        <v>0</v>
      </c>
      <c r="AJ887" s="2">
        <f t="shared" si="547"/>
        <v>0</v>
      </c>
      <c r="AK887" s="2">
        <f t="shared" si="547"/>
        <v>0</v>
      </c>
      <c r="AL887" s="2">
        <f t="shared" si="547"/>
        <v>0</v>
      </c>
      <c r="AM887" s="2">
        <f t="shared" si="547"/>
        <v>0</v>
      </c>
      <c r="AN887" s="2">
        <f t="shared" si="547"/>
        <v>0</v>
      </c>
      <c r="AO887" s="2">
        <f t="shared" si="547"/>
        <v>0</v>
      </c>
      <c r="AP887" s="2">
        <f t="shared" si="547"/>
        <v>0</v>
      </c>
      <c r="AQ887" s="2">
        <f t="shared" si="547"/>
        <v>0</v>
      </c>
      <c r="AR887" s="2">
        <f t="shared" si="547"/>
        <v>18582.25</v>
      </c>
      <c r="AS887" s="2">
        <f t="shared" si="547"/>
        <v>0</v>
      </c>
      <c r="AT887" s="2">
        <f t="shared" si="547"/>
        <v>0</v>
      </c>
      <c r="AU887" s="2">
        <f t="shared" ref="AU887:BZ887" si="548">AU962</f>
        <v>18582.25</v>
      </c>
      <c r="AV887" s="2">
        <f t="shared" si="548"/>
        <v>8366.7800000000007</v>
      </c>
      <c r="AW887" s="2">
        <f t="shared" si="548"/>
        <v>8366.7800000000007</v>
      </c>
      <c r="AX887" s="2">
        <f t="shared" si="548"/>
        <v>0</v>
      </c>
      <c r="AY887" s="2">
        <f t="shared" si="548"/>
        <v>8366.7800000000007</v>
      </c>
      <c r="AZ887" s="2">
        <f t="shared" si="548"/>
        <v>0</v>
      </c>
      <c r="BA887" s="2">
        <f t="shared" si="548"/>
        <v>0</v>
      </c>
      <c r="BB887" s="2">
        <f t="shared" si="548"/>
        <v>0</v>
      </c>
      <c r="BC887" s="2">
        <f t="shared" si="548"/>
        <v>0</v>
      </c>
      <c r="BD887" s="2">
        <f t="shared" si="548"/>
        <v>0</v>
      </c>
      <c r="BE887" s="2">
        <f t="shared" si="548"/>
        <v>0</v>
      </c>
      <c r="BF887" s="2">
        <f t="shared" si="548"/>
        <v>0</v>
      </c>
      <c r="BG887" s="2">
        <f t="shared" si="548"/>
        <v>0</v>
      </c>
      <c r="BH887" s="2">
        <f t="shared" si="548"/>
        <v>0</v>
      </c>
      <c r="BI887" s="2">
        <f t="shared" si="548"/>
        <v>0</v>
      </c>
      <c r="BJ887" s="2">
        <f t="shared" si="548"/>
        <v>0</v>
      </c>
      <c r="BK887" s="2">
        <f t="shared" si="548"/>
        <v>0</v>
      </c>
      <c r="BL887" s="2">
        <f t="shared" si="548"/>
        <v>0</v>
      </c>
      <c r="BM887" s="2">
        <f t="shared" si="548"/>
        <v>0</v>
      </c>
      <c r="BN887" s="2">
        <f t="shared" si="548"/>
        <v>0</v>
      </c>
      <c r="BO887" s="3">
        <f t="shared" si="548"/>
        <v>0</v>
      </c>
      <c r="BP887" s="3">
        <f t="shared" si="548"/>
        <v>0</v>
      </c>
      <c r="BQ887" s="3">
        <f t="shared" si="548"/>
        <v>0</v>
      </c>
      <c r="BR887" s="3">
        <f t="shared" si="548"/>
        <v>0</v>
      </c>
      <c r="BS887" s="3">
        <f t="shared" si="548"/>
        <v>0</v>
      </c>
      <c r="BT887" s="3">
        <f t="shared" si="548"/>
        <v>0</v>
      </c>
      <c r="BU887" s="3">
        <f t="shared" si="548"/>
        <v>0</v>
      </c>
      <c r="BV887" s="3">
        <f t="shared" si="548"/>
        <v>0</v>
      </c>
      <c r="BW887" s="3">
        <f t="shared" si="548"/>
        <v>0</v>
      </c>
      <c r="BX887" s="3">
        <f t="shared" si="548"/>
        <v>0</v>
      </c>
      <c r="BY887" s="3">
        <f t="shared" si="548"/>
        <v>0</v>
      </c>
      <c r="BZ887" s="3">
        <f t="shared" si="548"/>
        <v>0</v>
      </c>
      <c r="CA887" s="3">
        <f t="shared" ref="CA887:DF887" si="549">CA962</f>
        <v>0</v>
      </c>
      <c r="CB887" s="3">
        <f t="shared" si="549"/>
        <v>0</v>
      </c>
      <c r="CC887" s="3">
        <f t="shared" si="549"/>
        <v>0</v>
      </c>
      <c r="CD887" s="3">
        <f t="shared" si="549"/>
        <v>0</v>
      </c>
      <c r="CE887" s="3">
        <f t="shared" si="549"/>
        <v>0</v>
      </c>
      <c r="CF887" s="3">
        <f t="shared" si="549"/>
        <v>0</v>
      </c>
      <c r="CG887" s="3">
        <f t="shared" si="549"/>
        <v>0</v>
      </c>
      <c r="CH887" s="3">
        <f t="shared" si="549"/>
        <v>0</v>
      </c>
      <c r="CI887" s="3">
        <f t="shared" si="549"/>
        <v>0</v>
      </c>
      <c r="CJ887" s="3">
        <f t="shared" si="549"/>
        <v>0</v>
      </c>
      <c r="CK887" s="3">
        <f t="shared" si="549"/>
        <v>0</v>
      </c>
      <c r="CL887" s="3">
        <f t="shared" si="549"/>
        <v>0</v>
      </c>
      <c r="CM887" s="3">
        <f t="shared" si="549"/>
        <v>0</v>
      </c>
      <c r="CN887" s="3">
        <f t="shared" si="549"/>
        <v>0</v>
      </c>
      <c r="CO887" s="3">
        <f t="shared" si="549"/>
        <v>0</v>
      </c>
      <c r="CP887" s="3">
        <f t="shared" si="549"/>
        <v>0</v>
      </c>
      <c r="CQ887" s="3">
        <f t="shared" si="549"/>
        <v>0</v>
      </c>
      <c r="CR887" s="3">
        <f t="shared" si="549"/>
        <v>0</v>
      </c>
      <c r="CS887" s="3">
        <f t="shared" si="549"/>
        <v>0</v>
      </c>
      <c r="CT887" s="3">
        <f t="shared" si="549"/>
        <v>0</v>
      </c>
      <c r="CU887" s="3">
        <f t="shared" si="549"/>
        <v>0</v>
      </c>
      <c r="CV887" s="3">
        <f t="shared" si="549"/>
        <v>0</v>
      </c>
      <c r="CW887" s="3">
        <f t="shared" si="549"/>
        <v>0</v>
      </c>
      <c r="CX887" s="3">
        <f t="shared" si="549"/>
        <v>0</v>
      </c>
      <c r="CY887" s="3">
        <f t="shared" si="549"/>
        <v>0</v>
      </c>
      <c r="CZ887" s="3">
        <f t="shared" si="549"/>
        <v>0</v>
      </c>
      <c r="DA887" s="3">
        <f t="shared" si="549"/>
        <v>0</v>
      </c>
      <c r="DB887" s="3">
        <f t="shared" si="549"/>
        <v>0</v>
      </c>
      <c r="DC887" s="3">
        <f t="shared" si="549"/>
        <v>0</v>
      </c>
      <c r="DD887" s="3">
        <f t="shared" si="549"/>
        <v>0</v>
      </c>
      <c r="DE887" s="3">
        <f t="shared" si="549"/>
        <v>0</v>
      </c>
      <c r="DF887" s="3">
        <f t="shared" si="549"/>
        <v>0</v>
      </c>
      <c r="DG887" s="3">
        <f t="shared" ref="DG887:DN887" si="550">DG962</f>
        <v>0</v>
      </c>
      <c r="DH887" s="3">
        <f t="shared" si="550"/>
        <v>0</v>
      </c>
      <c r="DI887" s="3">
        <f t="shared" si="550"/>
        <v>0</v>
      </c>
      <c r="DJ887" s="3">
        <f t="shared" si="550"/>
        <v>0</v>
      </c>
      <c r="DK887" s="3">
        <f t="shared" si="550"/>
        <v>0</v>
      </c>
      <c r="DL887" s="3">
        <f t="shared" si="550"/>
        <v>0</v>
      </c>
      <c r="DM887" s="3">
        <f t="shared" si="550"/>
        <v>0</v>
      </c>
      <c r="DN887" s="3">
        <f t="shared" si="550"/>
        <v>0</v>
      </c>
    </row>
    <row r="889" spans="1:206" x14ac:dyDescent="0.2">
      <c r="A889" s="1">
        <v>5</v>
      </c>
      <c r="B889" s="1">
        <v>1</v>
      </c>
      <c r="C889" s="1"/>
      <c r="D889" s="1">
        <f>ROW(A896)</f>
        <v>896</v>
      </c>
      <c r="E889" s="1"/>
      <c r="F889" s="1" t="s">
        <v>11</v>
      </c>
      <c r="G889" s="1" t="s">
        <v>153</v>
      </c>
      <c r="H889" s="1" t="s">
        <v>0</v>
      </c>
      <c r="I889" s="1">
        <v>0</v>
      </c>
      <c r="J889" s="1"/>
      <c r="K889" s="1">
        <v>0</v>
      </c>
      <c r="L889" s="1"/>
      <c r="M889" s="1"/>
      <c r="N889" s="1"/>
      <c r="O889" s="1"/>
      <c r="P889" s="1"/>
      <c r="Q889" s="1"/>
      <c r="R889" s="1"/>
      <c r="S889" s="1"/>
      <c r="T889" s="1"/>
      <c r="U889" s="1" t="s">
        <v>0</v>
      </c>
      <c r="V889" s="1">
        <v>0</v>
      </c>
      <c r="W889" s="1"/>
      <c r="X889" s="1"/>
      <c r="Y889" s="1"/>
      <c r="Z889" s="1"/>
      <c r="AA889" s="1"/>
      <c r="AB889" s="1" t="s">
        <v>0</v>
      </c>
      <c r="AC889" s="1" t="s">
        <v>0</v>
      </c>
      <c r="AD889" s="1" t="s">
        <v>0</v>
      </c>
      <c r="AE889" s="1" t="s">
        <v>0</v>
      </c>
      <c r="AF889" s="1" t="s">
        <v>0</v>
      </c>
      <c r="AG889" s="1" t="s">
        <v>0</v>
      </c>
      <c r="AH889" s="1"/>
      <c r="AI889" s="1"/>
      <c r="AJ889" s="1"/>
      <c r="AK889" s="1"/>
      <c r="AL889" s="1"/>
      <c r="AM889" s="1"/>
      <c r="AN889" s="1"/>
      <c r="AO889" s="1"/>
      <c r="AP889" s="1" t="s">
        <v>0</v>
      </c>
      <c r="AQ889" s="1" t="s">
        <v>0</v>
      </c>
      <c r="AR889" s="1" t="s">
        <v>0</v>
      </c>
      <c r="AS889" s="1"/>
      <c r="AT889" s="1"/>
      <c r="AU889" s="1"/>
      <c r="AV889" s="1"/>
      <c r="AW889" s="1"/>
      <c r="AX889" s="1"/>
      <c r="AY889" s="1"/>
      <c r="AZ889" s="1" t="s">
        <v>0</v>
      </c>
      <c r="BA889" s="1"/>
      <c r="BB889" s="1" t="s">
        <v>0</v>
      </c>
      <c r="BC889" s="1" t="s">
        <v>0</v>
      </c>
      <c r="BD889" s="1" t="s">
        <v>0</v>
      </c>
      <c r="BE889" s="1" t="s">
        <v>0</v>
      </c>
      <c r="BF889" s="1" t="s">
        <v>0</v>
      </c>
      <c r="BG889" s="1" t="s">
        <v>0</v>
      </c>
      <c r="BH889" s="1" t="s">
        <v>0</v>
      </c>
      <c r="BI889" s="1" t="s">
        <v>0</v>
      </c>
      <c r="BJ889" s="1" t="s">
        <v>0</v>
      </c>
      <c r="BK889" s="1" t="s">
        <v>0</v>
      </c>
      <c r="BL889" s="1" t="s">
        <v>0</v>
      </c>
      <c r="BM889" s="1" t="s">
        <v>0</v>
      </c>
      <c r="BN889" s="1" t="s">
        <v>0</v>
      </c>
      <c r="BO889" s="1" t="s">
        <v>0</v>
      </c>
      <c r="BP889" s="1" t="s">
        <v>0</v>
      </c>
      <c r="BQ889" s="1"/>
      <c r="BR889" s="1"/>
      <c r="BS889" s="1"/>
      <c r="BT889" s="1"/>
      <c r="BU889" s="1"/>
      <c r="BV889" s="1"/>
      <c r="BW889" s="1"/>
      <c r="BX889" s="1">
        <v>0</v>
      </c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>
        <v>0</v>
      </c>
    </row>
    <row r="891" spans="1:206" x14ac:dyDescent="0.2">
      <c r="A891" s="2">
        <v>52</v>
      </c>
      <c r="B891" s="2">
        <f t="shared" ref="B891:G891" si="551">B896</f>
        <v>1</v>
      </c>
      <c r="C891" s="2">
        <f t="shared" si="551"/>
        <v>5</v>
      </c>
      <c r="D891" s="2">
        <f t="shared" si="551"/>
        <v>889</v>
      </c>
      <c r="E891" s="2">
        <f t="shared" si="551"/>
        <v>0</v>
      </c>
      <c r="F891" s="2" t="str">
        <f t="shared" si="551"/>
        <v>Новый подраздел</v>
      </c>
      <c r="G891" s="2" t="str">
        <f t="shared" si="551"/>
        <v>Демонтажные работы</v>
      </c>
      <c r="H891" s="2"/>
      <c r="I891" s="2"/>
      <c r="J891" s="2"/>
      <c r="K891" s="2"/>
      <c r="L891" s="2"/>
      <c r="M891" s="2"/>
      <c r="N891" s="2"/>
      <c r="O891" s="2">
        <f t="shared" ref="O891:AT891" si="552">O896</f>
        <v>457.95</v>
      </c>
      <c r="P891" s="2">
        <f t="shared" si="552"/>
        <v>0</v>
      </c>
      <c r="Q891" s="2">
        <f t="shared" si="552"/>
        <v>9.1300000000000008</v>
      </c>
      <c r="R891" s="2">
        <f t="shared" si="552"/>
        <v>0.67</v>
      </c>
      <c r="S891" s="2">
        <f t="shared" si="552"/>
        <v>448.82</v>
      </c>
      <c r="T891" s="2">
        <f t="shared" si="552"/>
        <v>0</v>
      </c>
      <c r="U891" s="2">
        <f t="shared" si="552"/>
        <v>2.6473</v>
      </c>
      <c r="V891" s="2">
        <f t="shared" si="552"/>
        <v>0</v>
      </c>
      <c r="W891" s="2">
        <f t="shared" si="552"/>
        <v>0</v>
      </c>
      <c r="X891" s="2">
        <f t="shared" si="552"/>
        <v>314.17</v>
      </c>
      <c r="Y891" s="2">
        <f t="shared" si="552"/>
        <v>44.88</v>
      </c>
      <c r="Z891" s="2">
        <f t="shared" si="552"/>
        <v>0</v>
      </c>
      <c r="AA891" s="2">
        <f t="shared" si="552"/>
        <v>0</v>
      </c>
      <c r="AB891" s="2">
        <f t="shared" si="552"/>
        <v>457.95</v>
      </c>
      <c r="AC891" s="2">
        <f t="shared" si="552"/>
        <v>0</v>
      </c>
      <c r="AD891" s="2">
        <f t="shared" si="552"/>
        <v>9.1300000000000008</v>
      </c>
      <c r="AE891" s="2">
        <f t="shared" si="552"/>
        <v>0.67</v>
      </c>
      <c r="AF891" s="2">
        <f t="shared" si="552"/>
        <v>448.82</v>
      </c>
      <c r="AG891" s="2">
        <f t="shared" si="552"/>
        <v>0</v>
      </c>
      <c r="AH891" s="2">
        <f t="shared" si="552"/>
        <v>2.6473</v>
      </c>
      <c r="AI891" s="2">
        <f t="shared" si="552"/>
        <v>0</v>
      </c>
      <c r="AJ891" s="2">
        <f t="shared" si="552"/>
        <v>0</v>
      </c>
      <c r="AK891" s="2">
        <f t="shared" si="552"/>
        <v>314.17</v>
      </c>
      <c r="AL891" s="2">
        <f t="shared" si="552"/>
        <v>44.88</v>
      </c>
      <c r="AM891" s="2">
        <f t="shared" si="552"/>
        <v>0</v>
      </c>
      <c r="AN891" s="2">
        <f t="shared" si="552"/>
        <v>0</v>
      </c>
      <c r="AO891" s="2">
        <f t="shared" si="552"/>
        <v>0</v>
      </c>
      <c r="AP891" s="2">
        <f t="shared" si="552"/>
        <v>0</v>
      </c>
      <c r="AQ891" s="2">
        <f t="shared" si="552"/>
        <v>0</v>
      </c>
      <c r="AR891" s="2">
        <f t="shared" si="552"/>
        <v>817.72</v>
      </c>
      <c r="AS891" s="2">
        <f t="shared" si="552"/>
        <v>0</v>
      </c>
      <c r="AT891" s="2">
        <f t="shared" si="552"/>
        <v>0</v>
      </c>
      <c r="AU891" s="2">
        <f t="shared" ref="AU891:BZ891" si="553">AU896</f>
        <v>817.72</v>
      </c>
      <c r="AV891" s="2">
        <f t="shared" si="553"/>
        <v>0</v>
      </c>
      <c r="AW891" s="2">
        <f t="shared" si="553"/>
        <v>0</v>
      </c>
      <c r="AX891" s="2">
        <f t="shared" si="553"/>
        <v>0</v>
      </c>
      <c r="AY891" s="2">
        <f t="shared" si="553"/>
        <v>0</v>
      </c>
      <c r="AZ891" s="2">
        <f t="shared" si="553"/>
        <v>0</v>
      </c>
      <c r="BA891" s="2">
        <f t="shared" si="553"/>
        <v>0</v>
      </c>
      <c r="BB891" s="2">
        <f t="shared" si="553"/>
        <v>0</v>
      </c>
      <c r="BC891" s="2">
        <f t="shared" si="553"/>
        <v>0</v>
      </c>
      <c r="BD891" s="2">
        <f t="shared" si="553"/>
        <v>0</v>
      </c>
      <c r="BE891" s="2">
        <f t="shared" si="553"/>
        <v>817.72</v>
      </c>
      <c r="BF891" s="2">
        <f t="shared" si="553"/>
        <v>0</v>
      </c>
      <c r="BG891" s="2">
        <f t="shared" si="553"/>
        <v>0</v>
      </c>
      <c r="BH891" s="2">
        <f t="shared" si="553"/>
        <v>817.72</v>
      </c>
      <c r="BI891" s="2">
        <f t="shared" si="553"/>
        <v>0</v>
      </c>
      <c r="BJ891" s="2">
        <f t="shared" si="553"/>
        <v>0</v>
      </c>
      <c r="BK891" s="2">
        <f t="shared" si="553"/>
        <v>0</v>
      </c>
      <c r="BL891" s="2">
        <f t="shared" si="553"/>
        <v>0</v>
      </c>
      <c r="BM891" s="2">
        <f t="shared" si="553"/>
        <v>0</v>
      </c>
      <c r="BN891" s="2">
        <f t="shared" si="553"/>
        <v>0</v>
      </c>
      <c r="BO891" s="3">
        <f t="shared" si="553"/>
        <v>0</v>
      </c>
      <c r="BP891" s="3">
        <f t="shared" si="553"/>
        <v>0</v>
      </c>
      <c r="BQ891" s="3">
        <f t="shared" si="553"/>
        <v>0</v>
      </c>
      <c r="BR891" s="3">
        <f t="shared" si="553"/>
        <v>0</v>
      </c>
      <c r="BS891" s="3">
        <f t="shared" si="553"/>
        <v>0</v>
      </c>
      <c r="BT891" s="3">
        <f t="shared" si="553"/>
        <v>0</v>
      </c>
      <c r="BU891" s="3">
        <f t="shared" si="553"/>
        <v>0</v>
      </c>
      <c r="BV891" s="3">
        <f t="shared" si="553"/>
        <v>0</v>
      </c>
      <c r="BW891" s="3">
        <f t="shared" si="553"/>
        <v>0</v>
      </c>
      <c r="BX891" s="3">
        <f t="shared" si="553"/>
        <v>0</v>
      </c>
      <c r="BY891" s="3">
        <f t="shared" si="553"/>
        <v>0</v>
      </c>
      <c r="BZ891" s="3">
        <f t="shared" si="553"/>
        <v>0</v>
      </c>
      <c r="CA891" s="3">
        <f t="shared" ref="CA891:DF891" si="554">CA896</f>
        <v>0</v>
      </c>
      <c r="CB891" s="3">
        <f t="shared" si="554"/>
        <v>0</v>
      </c>
      <c r="CC891" s="3">
        <f t="shared" si="554"/>
        <v>0</v>
      </c>
      <c r="CD891" s="3">
        <f t="shared" si="554"/>
        <v>0</v>
      </c>
      <c r="CE891" s="3">
        <f t="shared" si="554"/>
        <v>0</v>
      </c>
      <c r="CF891" s="3">
        <f t="shared" si="554"/>
        <v>0</v>
      </c>
      <c r="CG891" s="3">
        <f t="shared" si="554"/>
        <v>0</v>
      </c>
      <c r="CH891" s="3">
        <f t="shared" si="554"/>
        <v>0</v>
      </c>
      <c r="CI891" s="3">
        <f t="shared" si="554"/>
        <v>0</v>
      </c>
      <c r="CJ891" s="3">
        <f t="shared" si="554"/>
        <v>0</v>
      </c>
      <c r="CK891" s="3">
        <f t="shared" si="554"/>
        <v>0</v>
      </c>
      <c r="CL891" s="3">
        <f t="shared" si="554"/>
        <v>0</v>
      </c>
      <c r="CM891" s="3">
        <f t="shared" si="554"/>
        <v>0</v>
      </c>
      <c r="CN891" s="3">
        <f t="shared" si="554"/>
        <v>0</v>
      </c>
      <c r="CO891" s="3">
        <f t="shared" si="554"/>
        <v>0</v>
      </c>
      <c r="CP891" s="3">
        <f t="shared" si="554"/>
        <v>0</v>
      </c>
      <c r="CQ891" s="3">
        <f t="shared" si="554"/>
        <v>0</v>
      </c>
      <c r="CR891" s="3">
        <f t="shared" si="554"/>
        <v>0</v>
      </c>
      <c r="CS891" s="3">
        <f t="shared" si="554"/>
        <v>0</v>
      </c>
      <c r="CT891" s="3">
        <f t="shared" si="554"/>
        <v>0</v>
      </c>
      <c r="CU891" s="3">
        <f t="shared" si="554"/>
        <v>0</v>
      </c>
      <c r="CV891" s="3">
        <f t="shared" si="554"/>
        <v>0</v>
      </c>
      <c r="CW891" s="3">
        <f t="shared" si="554"/>
        <v>0</v>
      </c>
      <c r="CX891" s="3">
        <f t="shared" si="554"/>
        <v>0</v>
      </c>
      <c r="CY891" s="3">
        <f t="shared" si="554"/>
        <v>0</v>
      </c>
      <c r="CZ891" s="3">
        <f t="shared" si="554"/>
        <v>0</v>
      </c>
      <c r="DA891" s="3">
        <f t="shared" si="554"/>
        <v>0</v>
      </c>
      <c r="DB891" s="3">
        <f t="shared" si="554"/>
        <v>0</v>
      </c>
      <c r="DC891" s="3">
        <f t="shared" si="554"/>
        <v>0</v>
      </c>
      <c r="DD891" s="3">
        <f t="shared" si="554"/>
        <v>0</v>
      </c>
      <c r="DE891" s="3">
        <f t="shared" si="554"/>
        <v>0</v>
      </c>
      <c r="DF891" s="3">
        <f t="shared" si="554"/>
        <v>0</v>
      </c>
      <c r="DG891" s="3">
        <f t="shared" ref="DG891:DN891" si="555">DG896</f>
        <v>0</v>
      </c>
      <c r="DH891" s="3">
        <f t="shared" si="555"/>
        <v>0</v>
      </c>
      <c r="DI891" s="3">
        <f t="shared" si="555"/>
        <v>0</v>
      </c>
      <c r="DJ891" s="3">
        <f t="shared" si="555"/>
        <v>0</v>
      </c>
      <c r="DK891" s="3">
        <f t="shared" si="555"/>
        <v>0</v>
      </c>
      <c r="DL891" s="3">
        <f t="shared" si="555"/>
        <v>0</v>
      </c>
      <c r="DM891" s="3">
        <f t="shared" si="555"/>
        <v>0</v>
      </c>
      <c r="DN891" s="3">
        <f t="shared" si="555"/>
        <v>0</v>
      </c>
    </row>
    <row r="893" spans="1:206" x14ac:dyDescent="0.2">
      <c r="A893">
        <v>17</v>
      </c>
      <c r="B893">
        <v>1</v>
      </c>
      <c r="C893">
        <f>ROW(SmtRes!A622)</f>
        <v>622</v>
      </c>
      <c r="D893">
        <f>ROW(EtalonRes!A614)</f>
        <v>614</v>
      </c>
      <c r="E893" t="s">
        <v>13</v>
      </c>
      <c r="F893" t="s">
        <v>270</v>
      </c>
      <c r="G893" t="s">
        <v>271</v>
      </c>
      <c r="H893" t="s">
        <v>28</v>
      </c>
      <c r="I893">
        <f>ROUND(7.35/100,9)</f>
        <v>7.3499999999999996E-2</v>
      </c>
      <c r="J893">
        <v>0</v>
      </c>
      <c r="O893">
        <f>ROUND(CP893+GX893,2)</f>
        <v>326.33</v>
      </c>
      <c r="P893">
        <f>ROUND(CQ893*I893,2)</f>
        <v>0</v>
      </c>
      <c r="Q893">
        <f>ROUND(CR893*I893,2)</f>
        <v>9.1300000000000008</v>
      </c>
      <c r="R893">
        <f>ROUND(CS893*I893,2)</f>
        <v>0.67</v>
      </c>
      <c r="S893">
        <f>ROUND(CT893*I893,2)</f>
        <v>317.2</v>
      </c>
      <c r="T893">
        <f>ROUND(CU893*I893,2)</f>
        <v>0</v>
      </c>
      <c r="U893">
        <f>CV893*I893</f>
        <v>1.8081</v>
      </c>
      <c r="V893">
        <f>CW893*I893</f>
        <v>0</v>
      </c>
      <c r="W893">
        <f>ROUND(CX893*I893,2)</f>
        <v>0</v>
      </c>
      <c r="X893">
        <f>ROUND(CY893,2)</f>
        <v>222.04</v>
      </c>
      <c r="Y893">
        <f>ROUND(CZ893,2)</f>
        <v>31.72</v>
      </c>
      <c r="AA893">
        <v>31140108</v>
      </c>
      <c r="AB893">
        <f>ROUND((AC893+AD893+AF893)+GT893,6)</f>
        <v>4439.8599999999997</v>
      </c>
      <c r="AC893">
        <f>ROUND((ES893),6)</f>
        <v>0</v>
      </c>
      <c r="AD893">
        <f>ROUND((((ET893)-(EU893))+AE893),6)</f>
        <v>124.28</v>
      </c>
      <c r="AE893">
        <f>ROUND((EU893),6)</f>
        <v>9.15</v>
      </c>
      <c r="AF893">
        <f>ROUND((EV893),6)</f>
        <v>4315.58</v>
      </c>
      <c r="AG893">
        <f>ROUND((AP893),6)</f>
        <v>0</v>
      </c>
      <c r="AH893">
        <f>(EW893)</f>
        <v>24.6</v>
      </c>
      <c r="AI893">
        <f>(EX893)</f>
        <v>0</v>
      </c>
      <c r="AJ893">
        <f>ROUND((AS893),6)</f>
        <v>0</v>
      </c>
      <c r="AK893">
        <v>4439.8599999999997</v>
      </c>
      <c r="AL893">
        <v>0</v>
      </c>
      <c r="AM893">
        <v>124.28</v>
      </c>
      <c r="AN893">
        <v>9.15</v>
      </c>
      <c r="AO893">
        <v>4315.58</v>
      </c>
      <c r="AP893">
        <v>0</v>
      </c>
      <c r="AQ893">
        <v>24.6</v>
      </c>
      <c r="AR893">
        <v>0</v>
      </c>
      <c r="AS893">
        <v>0</v>
      </c>
      <c r="AT893">
        <v>70</v>
      </c>
      <c r="AU893">
        <v>10</v>
      </c>
      <c r="AV893">
        <v>1</v>
      </c>
      <c r="AW893">
        <v>1</v>
      </c>
      <c r="AZ893">
        <v>1</v>
      </c>
      <c r="BA893">
        <v>1</v>
      </c>
      <c r="BB893">
        <v>1</v>
      </c>
      <c r="BC893">
        <v>1</v>
      </c>
      <c r="BD893" t="s">
        <v>0</v>
      </c>
      <c r="BE893" t="s">
        <v>0</v>
      </c>
      <c r="BF893" t="s">
        <v>0</v>
      </c>
      <c r="BG893" t="s">
        <v>0</v>
      </c>
      <c r="BH893">
        <v>0</v>
      </c>
      <c r="BI893">
        <v>4</v>
      </c>
      <c r="BJ893" t="s">
        <v>272</v>
      </c>
      <c r="BM893">
        <v>0</v>
      </c>
      <c r="BN893">
        <v>0</v>
      </c>
      <c r="BO893" t="s">
        <v>0</v>
      </c>
      <c r="BP893">
        <v>0</v>
      </c>
      <c r="BQ893">
        <v>1</v>
      </c>
      <c r="BR893">
        <v>0</v>
      </c>
      <c r="BS893">
        <v>1</v>
      </c>
      <c r="BT893">
        <v>1</v>
      </c>
      <c r="BU893">
        <v>1</v>
      </c>
      <c r="BV893">
        <v>1</v>
      </c>
      <c r="BW893">
        <v>1</v>
      </c>
      <c r="BX893">
        <v>1</v>
      </c>
      <c r="BY893" t="s">
        <v>0</v>
      </c>
      <c r="BZ893">
        <v>70</v>
      </c>
      <c r="CA893">
        <v>10</v>
      </c>
      <c r="CF893">
        <v>0</v>
      </c>
      <c r="CG893">
        <v>0</v>
      </c>
      <c r="CM893">
        <v>0</v>
      </c>
      <c r="CN893" t="s">
        <v>0</v>
      </c>
      <c r="CO893">
        <v>0</v>
      </c>
      <c r="CP893">
        <f>(P893+Q893+S893)</f>
        <v>326.33</v>
      </c>
      <c r="CQ893">
        <f>(AC893*BC893*AW893)</f>
        <v>0</v>
      </c>
      <c r="CR893">
        <f>((((ET893)*BB893-(EU893)*BS893)+AE893*BS893)*AV893)</f>
        <v>124.28</v>
      </c>
      <c r="CS893">
        <f>(AE893*BS893*AV893)</f>
        <v>9.15</v>
      </c>
      <c r="CT893">
        <f>(AF893*BA893*AV893)</f>
        <v>4315.58</v>
      </c>
      <c r="CU893">
        <f>AG893</f>
        <v>0</v>
      </c>
      <c r="CV893">
        <f>(AH893*AV893)</f>
        <v>24.6</v>
      </c>
      <c r="CW893">
        <f>AI893</f>
        <v>0</v>
      </c>
      <c r="CX893">
        <f>AJ893</f>
        <v>0</v>
      </c>
      <c r="CY893">
        <f>((S893*BZ893)/100)</f>
        <v>222.04</v>
      </c>
      <c r="CZ893">
        <f>((S893*CA893)/100)</f>
        <v>31.72</v>
      </c>
      <c r="DC893" t="s">
        <v>0</v>
      </c>
      <c r="DD893" t="s">
        <v>0</v>
      </c>
      <c r="DE893" t="s">
        <v>0</v>
      </c>
      <c r="DF893" t="s">
        <v>0</v>
      </c>
      <c r="DG893" t="s">
        <v>0</v>
      </c>
      <c r="DH893" t="s">
        <v>0</v>
      </c>
      <c r="DI893" t="s">
        <v>0</v>
      </c>
      <c r="DJ893" t="s">
        <v>0</v>
      </c>
      <c r="DK893" t="s">
        <v>0</v>
      </c>
      <c r="DL893" t="s">
        <v>0</v>
      </c>
      <c r="DM893" t="s">
        <v>0</v>
      </c>
      <c r="DN893">
        <v>0</v>
      </c>
      <c r="DO893">
        <v>0</v>
      </c>
      <c r="DP893">
        <v>1</v>
      </c>
      <c r="DQ893">
        <v>1</v>
      </c>
      <c r="DU893">
        <v>1005</v>
      </c>
      <c r="DV893" t="s">
        <v>28</v>
      </c>
      <c r="DW893" t="s">
        <v>28</v>
      </c>
      <c r="DX893">
        <v>100</v>
      </c>
      <c r="EE893">
        <v>30895129</v>
      </c>
      <c r="EF893">
        <v>1</v>
      </c>
      <c r="EG893" t="s">
        <v>18</v>
      </c>
      <c r="EH893">
        <v>0</v>
      </c>
      <c r="EI893" t="s">
        <v>0</v>
      </c>
      <c r="EJ893">
        <v>4</v>
      </c>
      <c r="EK893">
        <v>0</v>
      </c>
      <c r="EL893" t="s">
        <v>19</v>
      </c>
      <c r="EM893" t="s">
        <v>20</v>
      </c>
      <c r="EO893" t="s">
        <v>0</v>
      </c>
      <c r="EQ893">
        <v>0</v>
      </c>
      <c r="ER893">
        <v>4439.8599999999997</v>
      </c>
      <c r="ES893">
        <v>0</v>
      </c>
      <c r="ET893">
        <v>124.28</v>
      </c>
      <c r="EU893">
        <v>9.15</v>
      </c>
      <c r="EV893">
        <v>4315.58</v>
      </c>
      <c r="EW893">
        <v>24.6</v>
      </c>
      <c r="EX893">
        <v>0</v>
      </c>
      <c r="EY893">
        <v>0</v>
      </c>
      <c r="FQ893">
        <v>0</v>
      </c>
      <c r="FR893">
        <f>ROUND(IF(AND(BH893=3,BI893=3),P893,0),2)</f>
        <v>0</v>
      </c>
      <c r="FS893">
        <v>0</v>
      </c>
      <c r="FX893">
        <v>70</v>
      </c>
      <c r="FY893">
        <v>10</v>
      </c>
      <c r="GA893" t="s">
        <v>0</v>
      </c>
      <c r="GD893">
        <v>0</v>
      </c>
      <c r="GF893">
        <v>-842302412</v>
      </c>
      <c r="GG893">
        <v>2</v>
      </c>
      <c r="GH893">
        <v>1</v>
      </c>
      <c r="GI893">
        <v>-2</v>
      </c>
      <c r="GJ893">
        <v>0</v>
      </c>
      <c r="GK893">
        <f>ROUND(R893*(R12)/100,2)</f>
        <v>0.72</v>
      </c>
      <c r="GL893">
        <f>ROUND(IF(AND(BH893=3,BI893=3,FS893&lt;&gt;0),P893,0),2)</f>
        <v>0</v>
      </c>
      <c r="GM893">
        <f>O893+X893+Y893+GK893</f>
        <v>580.81000000000006</v>
      </c>
      <c r="GN893">
        <f>ROUND(IF(OR(BI893=0,BI893=1),O893+X893+Y893+GK893-GX893,0),2)</f>
        <v>0</v>
      </c>
      <c r="GO893">
        <f>ROUND(IF(BI893=2,O893+X893+Y893+GK893-GX893,0),2)</f>
        <v>0</v>
      </c>
      <c r="GP893">
        <f>ROUND(IF(BI893=4,O893+X893+Y893+GK893,GX893),2)</f>
        <v>580.80999999999995</v>
      </c>
      <c r="GT893">
        <v>0</v>
      </c>
      <c r="GU893">
        <v>1</v>
      </c>
      <c r="GV893">
        <v>0</v>
      </c>
      <c r="GW893">
        <v>0</v>
      </c>
      <c r="GX893">
        <f>ROUND(GT893*GU893*I893,2)</f>
        <v>0</v>
      </c>
    </row>
    <row r="894" spans="1:206" x14ac:dyDescent="0.2">
      <c r="A894">
        <v>17</v>
      </c>
      <c r="B894">
        <v>1</v>
      </c>
      <c r="C894">
        <f>ROW(SmtRes!A624)</f>
        <v>624</v>
      </c>
      <c r="D894">
        <f>ROW(EtalonRes!A616)</f>
        <v>616</v>
      </c>
      <c r="E894" t="s">
        <v>21</v>
      </c>
      <c r="F894" t="s">
        <v>201</v>
      </c>
      <c r="G894" t="s">
        <v>202</v>
      </c>
      <c r="H894" t="s">
        <v>28</v>
      </c>
      <c r="I894">
        <f>ROUND(8/100,9)</f>
        <v>0.08</v>
      </c>
      <c r="J894">
        <v>0</v>
      </c>
      <c r="O894">
        <f>ROUND(CP894+GX894,2)</f>
        <v>131.62</v>
      </c>
      <c r="P894">
        <f>ROUND(CQ894*I894,2)</f>
        <v>0</v>
      </c>
      <c r="Q894">
        <f>ROUND(CR894*I894,2)</f>
        <v>0</v>
      </c>
      <c r="R894">
        <f>ROUND(CS894*I894,2)</f>
        <v>0</v>
      </c>
      <c r="S894">
        <f>ROUND(CT894*I894,2)</f>
        <v>131.62</v>
      </c>
      <c r="T894">
        <f>ROUND(CU894*I894,2)</f>
        <v>0</v>
      </c>
      <c r="U894">
        <f>CV894*I894</f>
        <v>0.83920000000000006</v>
      </c>
      <c r="V894">
        <f>CW894*I894</f>
        <v>0</v>
      </c>
      <c r="W894">
        <f>ROUND(CX894*I894,2)</f>
        <v>0</v>
      </c>
      <c r="X894">
        <f>ROUND(CY894,2)</f>
        <v>92.13</v>
      </c>
      <c r="Y894">
        <f>ROUND(CZ894,2)</f>
        <v>13.16</v>
      </c>
      <c r="AA894">
        <v>31140108</v>
      </c>
      <c r="AB894">
        <f>ROUND((AC894+AD894+AF894)+GT894,6)</f>
        <v>1645.25</v>
      </c>
      <c r="AC894">
        <f>ROUND((ES894),6)</f>
        <v>0</v>
      </c>
      <c r="AD894">
        <f>ROUND((((ET894)-(EU894))+AE894),6)</f>
        <v>0</v>
      </c>
      <c r="AE894">
        <f>ROUND((EU894),6)</f>
        <v>0</v>
      </c>
      <c r="AF894">
        <f>ROUND((EV894),6)</f>
        <v>1645.25</v>
      </c>
      <c r="AG894">
        <f>ROUND((AP894),6)</f>
        <v>0</v>
      </c>
      <c r="AH894">
        <f>(EW894)</f>
        <v>10.49</v>
      </c>
      <c r="AI894">
        <f>(EX894)</f>
        <v>0</v>
      </c>
      <c r="AJ894">
        <f>ROUND((AS894),6)</f>
        <v>0</v>
      </c>
      <c r="AK894">
        <v>1645.25</v>
      </c>
      <c r="AL894">
        <v>0</v>
      </c>
      <c r="AM894">
        <v>0</v>
      </c>
      <c r="AN894">
        <v>0</v>
      </c>
      <c r="AO894">
        <v>1645.25</v>
      </c>
      <c r="AP894">
        <v>0</v>
      </c>
      <c r="AQ894">
        <v>10.49</v>
      </c>
      <c r="AR894">
        <v>0</v>
      </c>
      <c r="AS894">
        <v>0</v>
      </c>
      <c r="AT894">
        <v>70</v>
      </c>
      <c r="AU894">
        <v>10</v>
      </c>
      <c r="AV894">
        <v>1</v>
      </c>
      <c r="AW894">
        <v>1</v>
      </c>
      <c r="AZ894">
        <v>1</v>
      </c>
      <c r="BA894">
        <v>1</v>
      </c>
      <c r="BB894">
        <v>1</v>
      </c>
      <c r="BC894">
        <v>1</v>
      </c>
      <c r="BD894" t="s">
        <v>0</v>
      </c>
      <c r="BE894" t="s">
        <v>0</v>
      </c>
      <c r="BF894" t="s">
        <v>0</v>
      </c>
      <c r="BG894" t="s">
        <v>0</v>
      </c>
      <c r="BH894">
        <v>0</v>
      </c>
      <c r="BI894">
        <v>4</v>
      </c>
      <c r="BJ894" t="s">
        <v>203</v>
      </c>
      <c r="BM894">
        <v>0</v>
      </c>
      <c r="BN894">
        <v>0</v>
      </c>
      <c r="BO894" t="s">
        <v>0</v>
      </c>
      <c r="BP894">
        <v>0</v>
      </c>
      <c r="BQ894">
        <v>1</v>
      </c>
      <c r="BR894">
        <v>0</v>
      </c>
      <c r="BS894">
        <v>1</v>
      </c>
      <c r="BT894">
        <v>1</v>
      </c>
      <c r="BU894">
        <v>1</v>
      </c>
      <c r="BV894">
        <v>1</v>
      </c>
      <c r="BW894">
        <v>1</v>
      </c>
      <c r="BX894">
        <v>1</v>
      </c>
      <c r="BY894" t="s">
        <v>0</v>
      </c>
      <c r="BZ894">
        <v>70</v>
      </c>
      <c r="CA894">
        <v>10</v>
      </c>
      <c r="CF894">
        <v>0</v>
      </c>
      <c r="CG894">
        <v>0</v>
      </c>
      <c r="CM894">
        <v>0</v>
      </c>
      <c r="CN894" t="s">
        <v>0</v>
      </c>
      <c r="CO894">
        <v>0</v>
      </c>
      <c r="CP894">
        <f>(P894+Q894+S894)</f>
        <v>131.62</v>
      </c>
      <c r="CQ894">
        <f>(AC894*BC894*AW894)</f>
        <v>0</v>
      </c>
      <c r="CR894">
        <f>((((ET894)*BB894-(EU894)*BS894)+AE894*BS894)*AV894)</f>
        <v>0</v>
      </c>
      <c r="CS894">
        <f>(AE894*BS894*AV894)</f>
        <v>0</v>
      </c>
      <c r="CT894">
        <f>(AF894*BA894*AV894)</f>
        <v>1645.25</v>
      </c>
      <c r="CU894">
        <f>AG894</f>
        <v>0</v>
      </c>
      <c r="CV894">
        <f>(AH894*AV894)</f>
        <v>10.49</v>
      </c>
      <c r="CW894">
        <f>AI894</f>
        <v>0</v>
      </c>
      <c r="CX894">
        <f>AJ894</f>
        <v>0</v>
      </c>
      <c r="CY894">
        <f>((S894*BZ894)/100)</f>
        <v>92.134</v>
      </c>
      <c r="CZ894">
        <f>((S894*CA894)/100)</f>
        <v>13.162000000000001</v>
      </c>
      <c r="DC894" t="s">
        <v>0</v>
      </c>
      <c r="DD894" t="s">
        <v>0</v>
      </c>
      <c r="DE894" t="s">
        <v>0</v>
      </c>
      <c r="DF894" t="s">
        <v>0</v>
      </c>
      <c r="DG894" t="s">
        <v>0</v>
      </c>
      <c r="DH894" t="s">
        <v>0</v>
      </c>
      <c r="DI894" t="s">
        <v>0</v>
      </c>
      <c r="DJ894" t="s">
        <v>0</v>
      </c>
      <c r="DK894" t="s">
        <v>0</v>
      </c>
      <c r="DL894" t="s">
        <v>0</v>
      </c>
      <c r="DM894" t="s">
        <v>0</v>
      </c>
      <c r="DN894">
        <v>0</v>
      </c>
      <c r="DO894">
        <v>0</v>
      </c>
      <c r="DP894">
        <v>1</v>
      </c>
      <c r="DQ894">
        <v>1</v>
      </c>
      <c r="DU894">
        <v>1005</v>
      </c>
      <c r="DV894" t="s">
        <v>28</v>
      </c>
      <c r="DW894" t="s">
        <v>28</v>
      </c>
      <c r="DX894">
        <v>100</v>
      </c>
      <c r="EE894">
        <v>30895129</v>
      </c>
      <c r="EF894">
        <v>1</v>
      </c>
      <c r="EG894" t="s">
        <v>18</v>
      </c>
      <c r="EH894">
        <v>0</v>
      </c>
      <c r="EI894" t="s">
        <v>0</v>
      </c>
      <c r="EJ894">
        <v>4</v>
      </c>
      <c r="EK894">
        <v>0</v>
      </c>
      <c r="EL894" t="s">
        <v>19</v>
      </c>
      <c r="EM894" t="s">
        <v>20</v>
      </c>
      <c r="EO894" t="s">
        <v>0</v>
      </c>
      <c r="EQ894">
        <v>0</v>
      </c>
      <c r="ER894">
        <v>1645.25</v>
      </c>
      <c r="ES894">
        <v>0</v>
      </c>
      <c r="ET894">
        <v>0</v>
      </c>
      <c r="EU894">
        <v>0</v>
      </c>
      <c r="EV894">
        <v>1645.25</v>
      </c>
      <c r="EW894">
        <v>10.49</v>
      </c>
      <c r="EX894">
        <v>0</v>
      </c>
      <c r="EY894">
        <v>0</v>
      </c>
      <c r="FQ894">
        <v>0</v>
      </c>
      <c r="FR894">
        <f>ROUND(IF(AND(BH894=3,BI894=3),P894,0),2)</f>
        <v>0</v>
      </c>
      <c r="FS894">
        <v>0</v>
      </c>
      <c r="FX894">
        <v>70</v>
      </c>
      <c r="FY894">
        <v>10</v>
      </c>
      <c r="GA894" t="s">
        <v>0</v>
      </c>
      <c r="GD894">
        <v>0</v>
      </c>
      <c r="GF894">
        <v>-141920376</v>
      </c>
      <c r="GG894">
        <v>2</v>
      </c>
      <c r="GH894">
        <v>1</v>
      </c>
      <c r="GI894">
        <v>-2</v>
      </c>
      <c r="GJ894">
        <v>0</v>
      </c>
      <c r="GK894">
        <f>ROUND(R894*(R12)/100,2)</f>
        <v>0</v>
      </c>
      <c r="GL894">
        <f>ROUND(IF(AND(BH894=3,BI894=3,FS894&lt;&gt;0),P894,0),2)</f>
        <v>0</v>
      </c>
      <c r="GM894">
        <f>O894+X894+Y894+GK894</f>
        <v>236.91</v>
      </c>
      <c r="GN894">
        <f>ROUND(IF(OR(BI894=0,BI894=1),O894+X894+Y894+GK894-GX894,0),2)</f>
        <v>0</v>
      </c>
      <c r="GO894">
        <f>ROUND(IF(BI894=2,O894+X894+Y894+GK894-GX894,0),2)</f>
        <v>0</v>
      </c>
      <c r="GP894">
        <f>ROUND(IF(BI894=4,O894+X894+Y894+GK894,GX894),2)</f>
        <v>236.91</v>
      </c>
      <c r="GT894">
        <v>0</v>
      </c>
      <c r="GU894">
        <v>1</v>
      </c>
      <c r="GV894">
        <v>0</v>
      </c>
      <c r="GW894">
        <v>0</v>
      </c>
      <c r="GX894">
        <f>ROUND(GT894*GU894*I894,2)</f>
        <v>0</v>
      </c>
    </row>
    <row r="896" spans="1:206" x14ac:dyDescent="0.2">
      <c r="A896" s="2">
        <v>51</v>
      </c>
      <c r="B896" s="2">
        <f>B889</f>
        <v>1</v>
      </c>
      <c r="C896" s="2">
        <f>A889</f>
        <v>5</v>
      </c>
      <c r="D896" s="2">
        <f>ROW(A889)</f>
        <v>889</v>
      </c>
      <c r="E896" s="2"/>
      <c r="F896" s="2" t="str">
        <f>IF(F889&lt;&gt;"",F889,"")</f>
        <v>Новый подраздел</v>
      </c>
      <c r="G896" s="2" t="str">
        <f>IF(G889&lt;&gt;"",G889,"")</f>
        <v>Демонтажные работы</v>
      </c>
      <c r="H896" s="2"/>
      <c r="I896" s="2"/>
      <c r="J896" s="2"/>
      <c r="K896" s="2"/>
      <c r="L896" s="2"/>
      <c r="M896" s="2"/>
      <c r="N896" s="2"/>
      <c r="O896" s="2">
        <f t="shared" ref="O896:T896" si="556">ROUND(AB896,2)</f>
        <v>457.95</v>
      </c>
      <c r="P896" s="2">
        <f t="shared" si="556"/>
        <v>0</v>
      </c>
      <c r="Q896" s="2">
        <f t="shared" si="556"/>
        <v>9.1300000000000008</v>
      </c>
      <c r="R896" s="2">
        <f t="shared" si="556"/>
        <v>0.67</v>
      </c>
      <c r="S896" s="2">
        <f t="shared" si="556"/>
        <v>448.82</v>
      </c>
      <c r="T896" s="2">
        <f t="shared" si="556"/>
        <v>0</v>
      </c>
      <c r="U896" s="2">
        <f>AH896</f>
        <v>2.6473</v>
      </c>
      <c r="V896" s="2">
        <f>AI896</f>
        <v>0</v>
      </c>
      <c r="W896" s="2">
        <f>ROUND(AJ896,2)</f>
        <v>0</v>
      </c>
      <c r="X896" s="2">
        <f>ROUND(AK896,2)</f>
        <v>314.17</v>
      </c>
      <c r="Y896" s="2">
        <f>ROUND(AL896,2)</f>
        <v>44.88</v>
      </c>
      <c r="Z896" s="2"/>
      <c r="AA896" s="2"/>
      <c r="AB896" s="2">
        <f>ROUND(SUMIF(AA893:AA894,"=31140108",O893:O894),2)</f>
        <v>457.95</v>
      </c>
      <c r="AC896" s="2">
        <f>ROUND(SUMIF(AA893:AA894,"=31140108",P893:P894),2)</f>
        <v>0</v>
      </c>
      <c r="AD896" s="2">
        <f>ROUND(SUMIF(AA893:AA894,"=31140108",Q893:Q894),2)</f>
        <v>9.1300000000000008</v>
      </c>
      <c r="AE896" s="2">
        <f>ROUND(SUMIF(AA893:AA894,"=31140108",R893:R894),2)</f>
        <v>0.67</v>
      </c>
      <c r="AF896" s="2">
        <f>ROUND(SUMIF(AA893:AA894,"=31140108",S893:S894),2)</f>
        <v>448.82</v>
      </c>
      <c r="AG896" s="2">
        <f>ROUND(SUMIF(AA893:AA894,"=31140108",T893:T894),2)</f>
        <v>0</v>
      </c>
      <c r="AH896" s="2">
        <f>SUMIF(AA893:AA894,"=31140108",U893:U894)</f>
        <v>2.6473</v>
      </c>
      <c r="AI896" s="2">
        <f>SUMIF(AA893:AA894,"=31140108",V893:V894)</f>
        <v>0</v>
      </c>
      <c r="AJ896" s="2">
        <f>ROUND(SUMIF(AA893:AA894,"=31140108",W893:W894),2)</f>
        <v>0</v>
      </c>
      <c r="AK896" s="2">
        <f>ROUND(SUMIF(AA893:AA894,"=31140108",X893:X894),2)</f>
        <v>314.17</v>
      </c>
      <c r="AL896" s="2">
        <f>ROUND(SUMIF(AA893:AA894,"=31140108",Y893:Y894),2)</f>
        <v>44.88</v>
      </c>
      <c r="AM896" s="2"/>
      <c r="AN896" s="2"/>
      <c r="AO896" s="2">
        <f t="shared" ref="AO896:AZ896" si="557">ROUND(BB896,2)</f>
        <v>0</v>
      </c>
      <c r="AP896" s="2">
        <f t="shared" si="557"/>
        <v>0</v>
      </c>
      <c r="AQ896" s="2">
        <f t="shared" si="557"/>
        <v>0</v>
      </c>
      <c r="AR896" s="2">
        <f t="shared" si="557"/>
        <v>817.72</v>
      </c>
      <c r="AS896" s="2">
        <f t="shared" si="557"/>
        <v>0</v>
      </c>
      <c r="AT896" s="2">
        <f t="shared" si="557"/>
        <v>0</v>
      </c>
      <c r="AU896" s="2">
        <f t="shared" si="557"/>
        <v>817.72</v>
      </c>
      <c r="AV896" s="2">
        <f t="shared" si="557"/>
        <v>0</v>
      </c>
      <c r="AW896" s="2">
        <f t="shared" si="557"/>
        <v>0</v>
      </c>
      <c r="AX896" s="2">
        <f t="shared" si="557"/>
        <v>0</v>
      </c>
      <c r="AY896" s="2">
        <f t="shared" si="557"/>
        <v>0</v>
      </c>
      <c r="AZ896" s="2">
        <f t="shared" si="557"/>
        <v>0</v>
      </c>
      <c r="BA896" s="2"/>
      <c r="BB896" s="2">
        <f>ROUND(SUMIF(AA893:AA894,"=31140108",FQ893:FQ894),2)</f>
        <v>0</v>
      </c>
      <c r="BC896" s="2">
        <f>ROUND(SUMIF(AA893:AA894,"=31140108",FR893:FR894),2)</f>
        <v>0</v>
      </c>
      <c r="BD896" s="2">
        <f>ROUND(SUMIF(AA893:AA894,"=31140108",GL893:GL894),2)</f>
        <v>0</v>
      </c>
      <c r="BE896" s="2">
        <f>ROUND(SUMIF(AA893:AA894,"=31140108",GM893:GM894),2)</f>
        <v>817.72</v>
      </c>
      <c r="BF896" s="2">
        <f>ROUND(SUMIF(AA893:AA894,"=31140108",GN893:GN894),2)</f>
        <v>0</v>
      </c>
      <c r="BG896" s="2">
        <f>ROUND(SUMIF(AA893:AA894,"=31140108",GO893:GO894),2)</f>
        <v>0</v>
      </c>
      <c r="BH896" s="2">
        <f>ROUND(SUMIF(AA893:AA894,"=31140108",GP893:GP894),2)</f>
        <v>817.72</v>
      </c>
      <c r="BI896" s="2">
        <f>AC896-BB896</f>
        <v>0</v>
      </c>
      <c r="BJ896" s="2">
        <f>AC896-BC896</f>
        <v>0</v>
      </c>
      <c r="BK896" s="2">
        <f>BB896-BD896</f>
        <v>0</v>
      </c>
      <c r="BL896" s="2">
        <f>AC896-BB896-BC896+BD896</f>
        <v>0</v>
      </c>
      <c r="BM896" s="2">
        <f>BC896-BD896</f>
        <v>0</v>
      </c>
      <c r="BN896" s="2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>
        <v>0</v>
      </c>
    </row>
    <row r="898" spans="1:16" x14ac:dyDescent="0.2">
      <c r="A898" s="4">
        <v>50</v>
      </c>
      <c r="B898" s="4">
        <v>0</v>
      </c>
      <c r="C898" s="4">
        <v>0</v>
      </c>
      <c r="D898" s="4">
        <v>1</v>
      </c>
      <c r="E898" s="4">
        <v>201</v>
      </c>
      <c r="F898" s="4">
        <f>ROUND(Source!O896,O898)</f>
        <v>457.95</v>
      </c>
      <c r="G898" s="4" t="s">
        <v>107</v>
      </c>
      <c r="H898" s="4" t="s">
        <v>108</v>
      </c>
      <c r="I898" s="4"/>
      <c r="J898" s="4"/>
      <c r="K898" s="4">
        <v>201</v>
      </c>
      <c r="L898" s="4">
        <v>1</v>
      </c>
      <c r="M898" s="4">
        <v>3</v>
      </c>
      <c r="N898" s="4" t="s">
        <v>0</v>
      </c>
      <c r="O898" s="4">
        <v>2</v>
      </c>
      <c r="P898" s="4"/>
    </row>
    <row r="899" spans="1:16" x14ac:dyDescent="0.2">
      <c r="A899" s="4">
        <v>50</v>
      </c>
      <c r="B899" s="4">
        <v>0</v>
      </c>
      <c r="C899" s="4">
        <v>0</v>
      </c>
      <c r="D899" s="4">
        <v>1</v>
      </c>
      <c r="E899" s="4">
        <v>202</v>
      </c>
      <c r="F899" s="4">
        <f>ROUND(Source!P896,O899)</f>
        <v>0</v>
      </c>
      <c r="G899" s="4" t="s">
        <v>109</v>
      </c>
      <c r="H899" s="4" t="s">
        <v>110</v>
      </c>
      <c r="I899" s="4"/>
      <c r="J899" s="4"/>
      <c r="K899" s="4">
        <v>202</v>
      </c>
      <c r="L899" s="4">
        <v>2</v>
      </c>
      <c r="M899" s="4">
        <v>3</v>
      </c>
      <c r="N899" s="4" t="s">
        <v>0</v>
      </c>
      <c r="O899" s="4">
        <v>2</v>
      </c>
      <c r="P899" s="4"/>
    </row>
    <row r="900" spans="1:16" x14ac:dyDescent="0.2">
      <c r="A900" s="4">
        <v>50</v>
      </c>
      <c r="B900" s="4">
        <v>0</v>
      </c>
      <c r="C900" s="4">
        <v>0</v>
      </c>
      <c r="D900" s="4">
        <v>1</v>
      </c>
      <c r="E900" s="4">
        <v>222</v>
      </c>
      <c r="F900" s="4">
        <f>ROUND(Source!AO896,O900)</f>
        <v>0</v>
      </c>
      <c r="G900" s="4" t="s">
        <v>111</v>
      </c>
      <c r="H900" s="4" t="s">
        <v>112</v>
      </c>
      <c r="I900" s="4"/>
      <c r="J900" s="4"/>
      <c r="K900" s="4">
        <v>222</v>
      </c>
      <c r="L900" s="4">
        <v>3</v>
      </c>
      <c r="M900" s="4">
        <v>3</v>
      </c>
      <c r="N900" s="4" t="s">
        <v>0</v>
      </c>
      <c r="O900" s="4">
        <v>2</v>
      </c>
      <c r="P900" s="4"/>
    </row>
    <row r="901" spans="1:16" x14ac:dyDescent="0.2">
      <c r="A901" s="4">
        <v>50</v>
      </c>
      <c r="B901" s="4">
        <v>0</v>
      </c>
      <c r="C901" s="4">
        <v>0</v>
      </c>
      <c r="D901" s="4">
        <v>1</v>
      </c>
      <c r="E901" s="4">
        <v>216</v>
      </c>
      <c r="F901" s="4">
        <f>ROUND(Source!AP896,O901)</f>
        <v>0</v>
      </c>
      <c r="G901" s="4" t="s">
        <v>113</v>
      </c>
      <c r="H901" s="4" t="s">
        <v>114</v>
      </c>
      <c r="I901" s="4"/>
      <c r="J901" s="4"/>
      <c r="K901" s="4">
        <v>216</v>
      </c>
      <c r="L901" s="4">
        <v>4</v>
      </c>
      <c r="M901" s="4">
        <v>3</v>
      </c>
      <c r="N901" s="4" t="s">
        <v>0</v>
      </c>
      <c r="O901" s="4">
        <v>2</v>
      </c>
      <c r="P901" s="4"/>
    </row>
    <row r="902" spans="1:16" x14ac:dyDescent="0.2">
      <c r="A902" s="4">
        <v>50</v>
      </c>
      <c r="B902" s="4">
        <v>0</v>
      </c>
      <c r="C902" s="4">
        <v>0</v>
      </c>
      <c r="D902" s="4">
        <v>1</v>
      </c>
      <c r="E902" s="4">
        <v>223</v>
      </c>
      <c r="F902" s="4">
        <f>ROUND(Source!AQ896,O902)</f>
        <v>0</v>
      </c>
      <c r="G902" s="4" t="s">
        <v>115</v>
      </c>
      <c r="H902" s="4" t="s">
        <v>116</v>
      </c>
      <c r="I902" s="4"/>
      <c r="J902" s="4"/>
      <c r="K902" s="4">
        <v>223</v>
      </c>
      <c r="L902" s="4">
        <v>5</v>
      </c>
      <c r="M902" s="4">
        <v>3</v>
      </c>
      <c r="N902" s="4" t="s">
        <v>0</v>
      </c>
      <c r="O902" s="4">
        <v>2</v>
      </c>
      <c r="P902" s="4"/>
    </row>
    <row r="903" spans="1:16" x14ac:dyDescent="0.2">
      <c r="A903" s="4">
        <v>50</v>
      </c>
      <c r="B903" s="4">
        <v>0</v>
      </c>
      <c r="C903" s="4">
        <v>0</v>
      </c>
      <c r="D903" s="4">
        <v>1</v>
      </c>
      <c r="E903" s="4">
        <v>203</v>
      </c>
      <c r="F903" s="4">
        <f>ROUND(Source!Q896,O903)</f>
        <v>9.1300000000000008</v>
      </c>
      <c r="G903" s="4" t="s">
        <v>117</v>
      </c>
      <c r="H903" s="4" t="s">
        <v>118</v>
      </c>
      <c r="I903" s="4"/>
      <c r="J903" s="4"/>
      <c r="K903" s="4">
        <v>203</v>
      </c>
      <c r="L903" s="4">
        <v>6</v>
      </c>
      <c r="M903" s="4">
        <v>3</v>
      </c>
      <c r="N903" s="4" t="s">
        <v>0</v>
      </c>
      <c r="O903" s="4">
        <v>2</v>
      </c>
      <c r="P903" s="4"/>
    </row>
    <row r="904" spans="1:16" x14ac:dyDescent="0.2">
      <c r="A904" s="4">
        <v>50</v>
      </c>
      <c r="B904" s="4">
        <v>0</v>
      </c>
      <c r="C904" s="4">
        <v>0</v>
      </c>
      <c r="D904" s="4">
        <v>1</v>
      </c>
      <c r="E904" s="4">
        <v>204</v>
      </c>
      <c r="F904" s="4">
        <f>ROUND(Source!R896,O904)</f>
        <v>0.67</v>
      </c>
      <c r="G904" s="4" t="s">
        <v>119</v>
      </c>
      <c r="H904" s="4" t="s">
        <v>120</v>
      </c>
      <c r="I904" s="4"/>
      <c r="J904" s="4"/>
      <c r="K904" s="4">
        <v>204</v>
      </c>
      <c r="L904" s="4">
        <v>7</v>
      </c>
      <c r="M904" s="4">
        <v>3</v>
      </c>
      <c r="N904" s="4" t="s">
        <v>0</v>
      </c>
      <c r="O904" s="4">
        <v>2</v>
      </c>
      <c r="P904" s="4"/>
    </row>
    <row r="905" spans="1:16" x14ac:dyDescent="0.2">
      <c r="A905" s="4">
        <v>50</v>
      </c>
      <c r="B905" s="4">
        <v>0</v>
      </c>
      <c r="C905" s="4">
        <v>0</v>
      </c>
      <c r="D905" s="4">
        <v>1</v>
      </c>
      <c r="E905" s="4">
        <v>205</v>
      </c>
      <c r="F905" s="4">
        <f>ROUND(Source!S896,O905)</f>
        <v>448.82</v>
      </c>
      <c r="G905" s="4" t="s">
        <v>121</v>
      </c>
      <c r="H905" s="4" t="s">
        <v>122</v>
      </c>
      <c r="I905" s="4"/>
      <c r="J905" s="4"/>
      <c r="K905" s="4">
        <v>205</v>
      </c>
      <c r="L905" s="4">
        <v>8</v>
      </c>
      <c r="M905" s="4">
        <v>3</v>
      </c>
      <c r="N905" s="4" t="s">
        <v>0</v>
      </c>
      <c r="O905" s="4">
        <v>2</v>
      </c>
      <c r="P905" s="4"/>
    </row>
    <row r="906" spans="1:16" x14ac:dyDescent="0.2">
      <c r="A906" s="4">
        <v>50</v>
      </c>
      <c r="B906" s="4">
        <v>0</v>
      </c>
      <c r="C906" s="4">
        <v>0</v>
      </c>
      <c r="D906" s="4">
        <v>1</v>
      </c>
      <c r="E906" s="4">
        <v>214</v>
      </c>
      <c r="F906" s="4">
        <f>ROUND(Source!AS896,O906)</f>
        <v>0</v>
      </c>
      <c r="G906" s="4" t="s">
        <v>123</v>
      </c>
      <c r="H906" s="4" t="s">
        <v>124</v>
      </c>
      <c r="I906" s="4"/>
      <c r="J906" s="4"/>
      <c r="K906" s="4">
        <v>214</v>
      </c>
      <c r="L906" s="4">
        <v>9</v>
      </c>
      <c r="M906" s="4">
        <v>3</v>
      </c>
      <c r="N906" s="4" t="s">
        <v>0</v>
      </c>
      <c r="O906" s="4">
        <v>2</v>
      </c>
      <c r="P906" s="4"/>
    </row>
    <row r="907" spans="1:16" x14ac:dyDescent="0.2">
      <c r="A907" s="4">
        <v>50</v>
      </c>
      <c r="B907" s="4">
        <v>0</v>
      </c>
      <c r="C907" s="4">
        <v>0</v>
      </c>
      <c r="D907" s="4">
        <v>1</v>
      </c>
      <c r="E907" s="4">
        <v>215</v>
      </c>
      <c r="F907" s="4">
        <f>ROUND(Source!AT896,O907)</f>
        <v>0</v>
      </c>
      <c r="G907" s="4" t="s">
        <v>125</v>
      </c>
      <c r="H907" s="4" t="s">
        <v>126</v>
      </c>
      <c r="I907" s="4"/>
      <c r="J907" s="4"/>
      <c r="K907" s="4">
        <v>215</v>
      </c>
      <c r="L907" s="4">
        <v>10</v>
      </c>
      <c r="M907" s="4">
        <v>3</v>
      </c>
      <c r="N907" s="4" t="s">
        <v>0</v>
      </c>
      <c r="O907" s="4">
        <v>2</v>
      </c>
      <c r="P907" s="4"/>
    </row>
    <row r="908" spans="1:16" x14ac:dyDescent="0.2">
      <c r="A908" s="4">
        <v>50</v>
      </c>
      <c r="B908" s="4">
        <v>0</v>
      </c>
      <c r="C908" s="4">
        <v>0</v>
      </c>
      <c r="D908" s="4">
        <v>1</v>
      </c>
      <c r="E908" s="4">
        <v>217</v>
      </c>
      <c r="F908" s="4">
        <f>ROUND(Source!AU896,O908)</f>
        <v>817.72</v>
      </c>
      <c r="G908" s="4" t="s">
        <v>127</v>
      </c>
      <c r="H908" s="4" t="s">
        <v>128</v>
      </c>
      <c r="I908" s="4"/>
      <c r="J908" s="4"/>
      <c r="K908" s="4">
        <v>217</v>
      </c>
      <c r="L908" s="4">
        <v>11</v>
      </c>
      <c r="M908" s="4">
        <v>3</v>
      </c>
      <c r="N908" s="4" t="s">
        <v>0</v>
      </c>
      <c r="O908" s="4">
        <v>2</v>
      </c>
      <c r="P908" s="4"/>
    </row>
    <row r="909" spans="1:16" x14ac:dyDescent="0.2">
      <c r="A909" s="4">
        <v>50</v>
      </c>
      <c r="B909" s="4">
        <v>0</v>
      </c>
      <c r="C909" s="4">
        <v>0</v>
      </c>
      <c r="D909" s="4">
        <v>1</v>
      </c>
      <c r="E909" s="4">
        <v>206</v>
      </c>
      <c r="F909" s="4">
        <f>ROUND(Source!T896,O909)</f>
        <v>0</v>
      </c>
      <c r="G909" s="4" t="s">
        <v>129</v>
      </c>
      <c r="H909" s="4" t="s">
        <v>130</v>
      </c>
      <c r="I909" s="4"/>
      <c r="J909" s="4"/>
      <c r="K909" s="4">
        <v>206</v>
      </c>
      <c r="L909" s="4">
        <v>12</v>
      </c>
      <c r="M909" s="4">
        <v>3</v>
      </c>
      <c r="N909" s="4" t="s">
        <v>0</v>
      </c>
      <c r="O909" s="4">
        <v>2</v>
      </c>
      <c r="P909" s="4"/>
    </row>
    <row r="910" spans="1:16" x14ac:dyDescent="0.2">
      <c r="A910" s="4">
        <v>50</v>
      </c>
      <c r="B910" s="4">
        <v>0</v>
      </c>
      <c r="C910" s="4">
        <v>0</v>
      </c>
      <c r="D910" s="4">
        <v>1</v>
      </c>
      <c r="E910" s="4">
        <v>207</v>
      </c>
      <c r="F910" s="4">
        <f>Source!U896</f>
        <v>2.6473</v>
      </c>
      <c r="G910" s="4" t="s">
        <v>131</v>
      </c>
      <c r="H910" s="4" t="s">
        <v>132</v>
      </c>
      <c r="I910" s="4"/>
      <c r="J910" s="4"/>
      <c r="K910" s="4">
        <v>207</v>
      </c>
      <c r="L910" s="4">
        <v>13</v>
      </c>
      <c r="M910" s="4">
        <v>3</v>
      </c>
      <c r="N910" s="4" t="s">
        <v>0</v>
      </c>
      <c r="O910" s="4">
        <v>-1</v>
      </c>
      <c r="P910" s="4"/>
    </row>
    <row r="911" spans="1:16" x14ac:dyDescent="0.2">
      <c r="A911" s="4">
        <v>50</v>
      </c>
      <c r="B911" s="4">
        <v>0</v>
      </c>
      <c r="C911" s="4">
        <v>0</v>
      </c>
      <c r="D911" s="4">
        <v>1</v>
      </c>
      <c r="E911" s="4">
        <v>208</v>
      </c>
      <c r="F911" s="4">
        <f>Source!V896</f>
        <v>0</v>
      </c>
      <c r="G911" s="4" t="s">
        <v>133</v>
      </c>
      <c r="H911" s="4" t="s">
        <v>134</v>
      </c>
      <c r="I911" s="4"/>
      <c r="J911" s="4"/>
      <c r="K911" s="4">
        <v>208</v>
      </c>
      <c r="L911" s="4">
        <v>14</v>
      </c>
      <c r="M911" s="4">
        <v>3</v>
      </c>
      <c r="N911" s="4" t="s">
        <v>0</v>
      </c>
      <c r="O911" s="4">
        <v>-1</v>
      </c>
      <c r="P911" s="4"/>
    </row>
    <row r="912" spans="1:16" x14ac:dyDescent="0.2">
      <c r="A912" s="4">
        <v>50</v>
      </c>
      <c r="B912" s="4">
        <v>0</v>
      </c>
      <c r="C912" s="4">
        <v>0</v>
      </c>
      <c r="D912" s="4">
        <v>1</v>
      </c>
      <c r="E912" s="4">
        <v>209</v>
      </c>
      <c r="F912" s="4">
        <f>ROUND(Source!W896,O912)</f>
        <v>0</v>
      </c>
      <c r="G912" s="4" t="s">
        <v>135</v>
      </c>
      <c r="H912" s="4" t="s">
        <v>136</v>
      </c>
      <c r="I912" s="4"/>
      <c r="J912" s="4"/>
      <c r="K912" s="4">
        <v>209</v>
      </c>
      <c r="L912" s="4">
        <v>15</v>
      </c>
      <c r="M912" s="4">
        <v>3</v>
      </c>
      <c r="N912" s="4" t="s">
        <v>0</v>
      </c>
      <c r="O912" s="4">
        <v>2</v>
      </c>
      <c r="P912" s="4"/>
    </row>
    <row r="913" spans="1:206" x14ac:dyDescent="0.2">
      <c r="A913" s="4">
        <v>50</v>
      </c>
      <c r="B913" s="4">
        <v>0</v>
      </c>
      <c r="C913" s="4">
        <v>0</v>
      </c>
      <c r="D913" s="4">
        <v>1</v>
      </c>
      <c r="E913" s="4">
        <v>210</v>
      </c>
      <c r="F913" s="4">
        <f>ROUND(Source!X896,O913)</f>
        <v>314.17</v>
      </c>
      <c r="G913" s="4" t="s">
        <v>137</v>
      </c>
      <c r="H913" s="4" t="s">
        <v>138</v>
      </c>
      <c r="I913" s="4"/>
      <c r="J913" s="4"/>
      <c r="K913" s="4">
        <v>210</v>
      </c>
      <c r="L913" s="4">
        <v>16</v>
      </c>
      <c r="M913" s="4">
        <v>3</v>
      </c>
      <c r="N913" s="4" t="s">
        <v>0</v>
      </c>
      <c r="O913" s="4">
        <v>2</v>
      </c>
      <c r="P913" s="4"/>
    </row>
    <row r="914" spans="1:206" x14ac:dyDescent="0.2">
      <c r="A914" s="4">
        <v>50</v>
      </c>
      <c r="B914" s="4">
        <v>0</v>
      </c>
      <c r="C914" s="4">
        <v>0</v>
      </c>
      <c r="D914" s="4">
        <v>1</v>
      </c>
      <c r="E914" s="4">
        <v>211</v>
      </c>
      <c r="F914" s="4">
        <f>ROUND(Source!Y896,O914)</f>
        <v>44.88</v>
      </c>
      <c r="G914" s="4" t="s">
        <v>139</v>
      </c>
      <c r="H914" s="4" t="s">
        <v>140</v>
      </c>
      <c r="I914" s="4"/>
      <c r="J914" s="4"/>
      <c r="K914" s="4">
        <v>211</v>
      </c>
      <c r="L914" s="4">
        <v>17</v>
      </c>
      <c r="M914" s="4">
        <v>3</v>
      </c>
      <c r="N914" s="4" t="s">
        <v>0</v>
      </c>
      <c r="O914" s="4">
        <v>2</v>
      </c>
      <c r="P914" s="4"/>
    </row>
    <row r="915" spans="1:206" x14ac:dyDescent="0.2">
      <c r="A915" s="4">
        <v>50</v>
      </c>
      <c r="B915" s="4">
        <v>0</v>
      </c>
      <c r="C915" s="4">
        <v>0</v>
      </c>
      <c r="D915" s="4">
        <v>1</v>
      </c>
      <c r="E915" s="4">
        <v>224</v>
      </c>
      <c r="F915" s="4">
        <f>ROUND(Source!AR896,O915)</f>
        <v>817.72</v>
      </c>
      <c r="G915" s="4" t="s">
        <v>141</v>
      </c>
      <c r="H915" s="4" t="s">
        <v>142</v>
      </c>
      <c r="I915" s="4"/>
      <c r="J915" s="4"/>
      <c r="K915" s="4">
        <v>224</v>
      </c>
      <c r="L915" s="4">
        <v>18</v>
      </c>
      <c r="M915" s="4">
        <v>3</v>
      </c>
      <c r="N915" s="4" t="s">
        <v>0</v>
      </c>
      <c r="O915" s="4">
        <v>2</v>
      </c>
      <c r="P915" s="4"/>
    </row>
    <row r="917" spans="1:206" x14ac:dyDescent="0.2">
      <c r="A917" s="1">
        <v>5</v>
      </c>
      <c r="B917" s="1">
        <v>1</v>
      </c>
      <c r="C917" s="1"/>
      <c r="D917" s="1">
        <f>ROW(A941)</f>
        <v>941</v>
      </c>
      <c r="E917" s="1"/>
      <c r="F917" s="1" t="s">
        <v>11</v>
      </c>
      <c r="G917" s="1" t="s">
        <v>144</v>
      </c>
      <c r="H917" s="1" t="s">
        <v>0</v>
      </c>
      <c r="I917" s="1">
        <v>0</v>
      </c>
      <c r="J917" s="1"/>
      <c r="K917" s="1">
        <v>0</v>
      </c>
      <c r="L917" s="1"/>
      <c r="M917" s="1"/>
      <c r="N917" s="1"/>
      <c r="O917" s="1"/>
      <c r="P917" s="1"/>
      <c r="Q917" s="1"/>
      <c r="R917" s="1"/>
      <c r="S917" s="1"/>
      <c r="T917" s="1"/>
      <c r="U917" s="1" t="s">
        <v>0</v>
      </c>
      <c r="V917" s="1">
        <v>0</v>
      </c>
      <c r="W917" s="1"/>
      <c r="X917" s="1"/>
      <c r="Y917" s="1"/>
      <c r="Z917" s="1"/>
      <c r="AA917" s="1"/>
      <c r="AB917" s="1" t="s">
        <v>0</v>
      </c>
      <c r="AC917" s="1" t="s">
        <v>0</v>
      </c>
      <c r="AD917" s="1" t="s">
        <v>0</v>
      </c>
      <c r="AE917" s="1" t="s">
        <v>0</v>
      </c>
      <c r="AF917" s="1" t="s">
        <v>0</v>
      </c>
      <c r="AG917" s="1" t="s">
        <v>0</v>
      </c>
      <c r="AH917" s="1"/>
      <c r="AI917" s="1"/>
      <c r="AJ917" s="1"/>
      <c r="AK917" s="1"/>
      <c r="AL917" s="1"/>
      <c r="AM917" s="1"/>
      <c r="AN917" s="1"/>
      <c r="AO917" s="1"/>
      <c r="AP917" s="1" t="s">
        <v>0</v>
      </c>
      <c r="AQ917" s="1" t="s">
        <v>0</v>
      </c>
      <c r="AR917" s="1" t="s">
        <v>0</v>
      </c>
      <c r="AS917" s="1"/>
      <c r="AT917" s="1"/>
      <c r="AU917" s="1"/>
      <c r="AV917" s="1"/>
      <c r="AW917" s="1"/>
      <c r="AX917" s="1"/>
      <c r="AY917" s="1"/>
      <c r="AZ917" s="1" t="s">
        <v>0</v>
      </c>
      <c r="BA917" s="1"/>
      <c r="BB917" s="1" t="s">
        <v>0</v>
      </c>
      <c r="BC917" s="1" t="s">
        <v>0</v>
      </c>
      <c r="BD917" s="1" t="s">
        <v>0</v>
      </c>
      <c r="BE917" s="1" t="s">
        <v>0</v>
      </c>
      <c r="BF917" s="1" t="s">
        <v>0</v>
      </c>
      <c r="BG917" s="1" t="s">
        <v>0</v>
      </c>
      <c r="BH917" s="1" t="s">
        <v>0</v>
      </c>
      <c r="BI917" s="1" t="s">
        <v>0</v>
      </c>
      <c r="BJ917" s="1" t="s">
        <v>0</v>
      </c>
      <c r="BK917" s="1" t="s">
        <v>0</v>
      </c>
      <c r="BL917" s="1" t="s">
        <v>0</v>
      </c>
      <c r="BM917" s="1" t="s">
        <v>0</v>
      </c>
      <c r="BN917" s="1" t="s">
        <v>0</v>
      </c>
      <c r="BO917" s="1" t="s">
        <v>0</v>
      </c>
      <c r="BP917" s="1" t="s">
        <v>0</v>
      </c>
      <c r="BQ917" s="1"/>
      <c r="BR917" s="1"/>
      <c r="BS917" s="1"/>
      <c r="BT917" s="1"/>
      <c r="BU917" s="1"/>
      <c r="BV917" s="1"/>
      <c r="BW917" s="1"/>
      <c r="BX917" s="1">
        <v>0</v>
      </c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>
        <v>0</v>
      </c>
    </row>
    <row r="919" spans="1:206" x14ac:dyDescent="0.2">
      <c r="A919" s="2">
        <v>52</v>
      </c>
      <c r="B919" s="2">
        <f t="shared" ref="B919:G919" si="558">B941</f>
        <v>1</v>
      </c>
      <c r="C919" s="2">
        <f t="shared" si="558"/>
        <v>5</v>
      </c>
      <c r="D919" s="2">
        <f t="shared" si="558"/>
        <v>917</v>
      </c>
      <c r="E919" s="2">
        <f t="shared" si="558"/>
        <v>0</v>
      </c>
      <c r="F919" s="2" t="str">
        <f t="shared" si="558"/>
        <v>Новый подраздел</v>
      </c>
      <c r="G919" s="2" t="str">
        <f t="shared" si="558"/>
        <v>Ремонтные работы</v>
      </c>
      <c r="H919" s="2"/>
      <c r="I919" s="2"/>
      <c r="J919" s="2"/>
      <c r="K919" s="2"/>
      <c r="L919" s="2"/>
      <c r="M919" s="2"/>
      <c r="N919" s="2"/>
      <c r="O919" s="2">
        <f t="shared" ref="O919:AT919" si="559">O941</f>
        <v>13605.09</v>
      </c>
      <c r="P919" s="2">
        <f t="shared" si="559"/>
        <v>8366.7800000000007</v>
      </c>
      <c r="Q919" s="2">
        <f t="shared" si="559"/>
        <v>83.35</v>
      </c>
      <c r="R919" s="2">
        <f t="shared" si="559"/>
        <v>32.82</v>
      </c>
      <c r="S919" s="2">
        <f t="shared" si="559"/>
        <v>5154.96</v>
      </c>
      <c r="T919" s="2">
        <f t="shared" si="559"/>
        <v>0</v>
      </c>
      <c r="U919" s="2">
        <f t="shared" si="559"/>
        <v>25.857659999999999</v>
      </c>
      <c r="V919" s="2">
        <f t="shared" si="559"/>
        <v>0</v>
      </c>
      <c r="W919" s="2">
        <f t="shared" si="559"/>
        <v>0</v>
      </c>
      <c r="X919" s="2">
        <f t="shared" si="559"/>
        <v>3608.48</v>
      </c>
      <c r="Y919" s="2">
        <f t="shared" si="559"/>
        <v>515.51</v>
      </c>
      <c r="Z919" s="2">
        <f t="shared" si="559"/>
        <v>0</v>
      </c>
      <c r="AA919" s="2">
        <f t="shared" si="559"/>
        <v>0</v>
      </c>
      <c r="AB919" s="2">
        <f t="shared" si="559"/>
        <v>13605.09</v>
      </c>
      <c r="AC919" s="2">
        <f t="shared" si="559"/>
        <v>8366.7800000000007</v>
      </c>
      <c r="AD919" s="2">
        <f t="shared" si="559"/>
        <v>83.35</v>
      </c>
      <c r="AE919" s="2">
        <f t="shared" si="559"/>
        <v>32.82</v>
      </c>
      <c r="AF919" s="2">
        <f t="shared" si="559"/>
        <v>5154.96</v>
      </c>
      <c r="AG919" s="2">
        <f t="shared" si="559"/>
        <v>0</v>
      </c>
      <c r="AH919" s="2">
        <f t="shared" si="559"/>
        <v>25.857659999999999</v>
      </c>
      <c r="AI919" s="2">
        <f t="shared" si="559"/>
        <v>0</v>
      </c>
      <c r="AJ919" s="2">
        <f t="shared" si="559"/>
        <v>0</v>
      </c>
      <c r="AK919" s="2">
        <f t="shared" si="559"/>
        <v>3608.48</v>
      </c>
      <c r="AL919" s="2">
        <f t="shared" si="559"/>
        <v>515.51</v>
      </c>
      <c r="AM919" s="2">
        <f t="shared" si="559"/>
        <v>0</v>
      </c>
      <c r="AN919" s="2">
        <f t="shared" si="559"/>
        <v>0</v>
      </c>
      <c r="AO919" s="2">
        <f t="shared" si="559"/>
        <v>0</v>
      </c>
      <c r="AP919" s="2">
        <f t="shared" si="559"/>
        <v>0</v>
      </c>
      <c r="AQ919" s="2">
        <f t="shared" si="559"/>
        <v>0</v>
      </c>
      <c r="AR919" s="2">
        <f t="shared" si="559"/>
        <v>17764.53</v>
      </c>
      <c r="AS919" s="2">
        <f t="shared" si="559"/>
        <v>0</v>
      </c>
      <c r="AT919" s="2">
        <f t="shared" si="559"/>
        <v>0</v>
      </c>
      <c r="AU919" s="2">
        <f t="shared" ref="AU919:BZ919" si="560">AU941</f>
        <v>17764.53</v>
      </c>
      <c r="AV919" s="2">
        <f t="shared" si="560"/>
        <v>8366.7800000000007</v>
      </c>
      <c r="AW919" s="2">
        <f t="shared" si="560"/>
        <v>8366.7800000000007</v>
      </c>
      <c r="AX919" s="2">
        <f t="shared" si="560"/>
        <v>0</v>
      </c>
      <c r="AY919" s="2">
        <f t="shared" si="560"/>
        <v>8366.7800000000007</v>
      </c>
      <c r="AZ919" s="2">
        <f t="shared" si="560"/>
        <v>0</v>
      </c>
      <c r="BA919" s="2">
        <f t="shared" si="560"/>
        <v>0</v>
      </c>
      <c r="BB919" s="2">
        <f t="shared" si="560"/>
        <v>0</v>
      </c>
      <c r="BC919" s="2">
        <f t="shared" si="560"/>
        <v>0</v>
      </c>
      <c r="BD919" s="2">
        <f t="shared" si="560"/>
        <v>0</v>
      </c>
      <c r="BE919" s="2">
        <f t="shared" si="560"/>
        <v>17764.53</v>
      </c>
      <c r="BF919" s="2">
        <f t="shared" si="560"/>
        <v>0</v>
      </c>
      <c r="BG919" s="2">
        <f t="shared" si="560"/>
        <v>0</v>
      </c>
      <c r="BH919" s="2">
        <f t="shared" si="560"/>
        <v>17764.53</v>
      </c>
      <c r="BI919" s="2">
        <f t="shared" si="560"/>
        <v>8366.7800000000007</v>
      </c>
      <c r="BJ919" s="2">
        <f t="shared" si="560"/>
        <v>8366.7800000000007</v>
      </c>
      <c r="BK919" s="2">
        <f t="shared" si="560"/>
        <v>0</v>
      </c>
      <c r="BL919" s="2">
        <f t="shared" si="560"/>
        <v>8366.7800000000007</v>
      </c>
      <c r="BM919" s="2">
        <f t="shared" si="560"/>
        <v>0</v>
      </c>
      <c r="BN919" s="2">
        <f t="shared" si="560"/>
        <v>0</v>
      </c>
      <c r="BO919" s="3">
        <f t="shared" si="560"/>
        <v>0</v>
      </c>
      <c r="BP919" s="3">
        <f t="shared" si="560"/>
        <v>0</v>
      </c>
      <c r="BQ919" s="3">
        <f t="shared" si="560"/>
        <v>0</v>
      </c>
      <c r="BR919" s="3">
        <f t="shared" si="560"/>
        <v>0</v>
      </c>
      <c r="BS919" s="3">
        <f t="shared" si="560"/>
        <v>0</v>
      </c>
      <c r="BT919" s="3">
        <f t="shared" si="560"/>
        <v>0</v>
      </c>
      <c r="BU919" s="3">
        <f t="shared" si="560"/>
        <v>0</v>
      </c>
      <c r="BV919" s="3">
        <f t="shared" si="560"/>
        <v>0</v>
      </c>
      <c r="BW919" s="3">
        <f t="shared" si="560"/>
        <v>0</v>
      </c>
      <c r="BX919" s="3">
        <f t="shared" si="560"/>
        <v>0</v>
      </c>
      <c r="BY919" s="3">
        <f t="shared" si="560"/>
        <v>0</v>
      </c>
      <c r="BZ919" s="3">
        <f t="shared" si="560"/>
        <v>0</v>
      </c>
      <c r="CA919" s="3">
        <f t="shared" ref="CA919:DF919" si="561">CA941</f>
        <v>0</v>
      </c>
      <c r="CB919" s="3">
        <f t="shared" si="561"/>
        <v>0</v>
      </c>
      <c r="CC919" s="3">
        <f t="shared" si="561"/>
        <v>0</v>
      </c>
      <c r="CD919" s="3">
        <f t="shared" si="561"/>
        <v>0</v>
      </c>
      <c r="CE919" s="3">
        <f t="shared" si="561"/>
        <v>0</v>
      </c>
      <c r="CF919" s="3">
        <f t="shared" si="561"/>
        <v>0</v>
      </c>
      <c r="CG919" s="3">
        <f t="shared" si="561"/>
        <v>0</v>
      </c>
      <c r="CH919" s="3">
        <f t="shared" si="561"/>
        <v>0</v>
      </c>
      <c r="CI919" s="3">
        <f t="shared" si="561"/>
        <v>0</v>
      </c>
      <c r="CJ919" s="3">
        <f t="shared" si="561"/>
        <v>0</v>
      </c>
      <c r="CK919" s="3">
        <f t="shared" si="561"/>
        <v>0</v>
      </c>
      <c r="CL919" s="3">
        <f t="shared" si="561"/>
        <v>0</v>
      </c>
      <c r="CM919" s="3">
        <f t="shared" si="561"/>
        <v>0</v>
      </c>
      <c r="CN919" s="3">
        <f t="shared" si="561"/>
        <v>0</v>
      </c>
      <c r="CO919" s="3">
        <f t="shared" si="561"/>
        <v>0</v>
      </c>
      <c r="CP919" s="3">
        <f t="shared" si="561"/>
        <v>0</v>
      </c>
      <c r="CQ919" s="3">
        <f t="shared" si="561"/>
        <v>0</v>
      </c>
      <c r="CR919" s="3">
        <f t="shared" si="561"/>
        <v>0</v>
      </c>
      <c r="CS919" s="3">
        <f t="shared" si="561"/>
        <v>0</v>
      </c>
      <c r="CT919" s="3">
        <f t="shared" si="561"/>
        <v>0</v>
      </c>
      <c r="CU919" s="3">
        <f t="shared" si="561"/>
        <v>0</v>
      </c>
      <c r="CV919" s="3">
        <f t="shared" si="561"/>
        <v>0</v>
      </c>
      <c r="CW919" s="3">
        <f t="shared" si="561"/>
        <v>0</v>
      </c>
      <c r="CX919" s="3">
        <f t="shared" si="561"/>
        <v>0</v>
      </c>
      <c r="CY919" s="3">
        <f t="shared" si="561"/>
        <v>0</v>
      </c>
      <c r="CZ919" s="3">
        <f t="shared" si="561"/>
        <v>0</v>
      </c>
      <c r="DA919" s="3">
        <f t="shared" si="561"/>
        <v>0</v>
      </c>
      <c r="DB919" s="3">
        <f t="shared" si="561"/>
        <v>0</v>
      </c>
      <c r="DC919" s="3">
        <f t="shared" si="561"/>
        <v>0</v>
      </c>
      <c r="DD919" s="3">
        <f t="shared" si="561"/>
        <v>0</v>
      </c>
      <c r="DE919" s="3">
        <f t="shared" si="561"/>
        <v>0</v>
      </c>
      <c r="DF919" s="3">
        <f t="shared" si="561"/>
        <v>0</v>
      </c>
      <c r="DG919" s="3">
        <f t="shared" ref="DG919:DN919" si="562">DG941</f>
        <v>0</v>
      </c>
      <c r="DH919" s="3">
        <f t="shared" si="562"/>
        <v>0</v>
      </c>
      <c r="DI919" s="3">
        <f t="shared" si="562"/>
        <v>0</v>
      </c>
      <c r="DJ919" s="3">
        <f t="shared" si="562"/>
        <v>0</v>
      </c>
      <c r="DK919" s="3">
        <f t="shared" si="562"/>
        <v>0</v>
      </c>
      <c r="DL919" s="3">
        <f t="shared" si="562"/>
        <v>0</v>
      </c>
      <c r="DM919" s="3">
        <f t="shared" si="562"/>
        <v>0</v>
      </c>
      <c r="DN919" s="3">
        <f t="shared" si="562"/>
        <v>0</v>
      </c>
    </row>
    <row r="921" spans="1:206" x14ac:dyDescent="0.2">
      <c r="A921">
        <v>17</v>
      </c>
      <c r="B921">
        <v>1</v>
      </c>
      <c r="C921">
        <f>ROW(SmtRes!A626)</f>
        <v>626</v>
      </c>
      <c r="D921">
        <f>ROW(EtalonRes!A618)</f>
        <v>618</v>
      </c>
      <c r="E921" t="s">
        <v>13</v>
      </c>
      <c r="F921" t="s">
        <v>306</v>
      </c>
      <c r="G921" t="s">
        <v>307</v>
      </c>
      <c r="H921" t="s">
        <v>28</v>
      </c>
      <c r="I921">
        <f>ROUND(4/100,9)</f>
        <v>0.04</v>
      </c>
      <c r="J921">
        <v>0</v>
      </c>
      <c r="O921">
        <f t="shared" ref="O921:O939" si="563">ROUND(CP921+GX921,2)</f>
        <v>141.74</v>
      </c>
      <c r="P921">
        <f t="shared" ref="P921:P939" si="564">ROUND(CQ921*I921,2)</f>
        <v>7.78</v>
      </c>
      <c r="Q921">
        <f t="shared" ref="Q921:Q939" si="565">ROUND(CR921*I921,2)</f>
        <v>0</v>
      </c>
      <c r="R921">
        <f t="shared" ref="R921:R939" si="566">ROUND(CS921*I921,2)</f>
        <v>0</v>
      </c>
      <c r="S921">
        <f t="shared" ref="S921:S939" si="567">ROUND(CT921*I921,2)</f>
        <v>133.96</v>
      </c>
      <c r="T921">
        <f t="shared" ref="T921:T939" si="568">ROUND(CU921*I921,2)</f>
        <v>0</v>
      </c>
      <c r="U921">
        <f t="shared" ref="U921:U939" si="569">CV921*I921</f>
        <v>0.66239999999999999</v>
      </c>
      <c r="V921">
        <f t="shared" ref="V921:V939" si="570">CW921*I921</f>
        <v>0</v>
      </c>
      <c r="W921">
        <f t="shared" ref="W921:W939" si="571">ROUND(CX921*I921,2)</f>
        <v>0</v>
      </c>
      <c r="X921">
        <f t="shared" ref="X921:X939" si="572">ROUND(CY921,2)</f>
        <v>93.77</v>
      </c>
      <c r="Y921">
        <f t="shared" ref="Y921:Y939" si="573">ROUND(CZ921,2)</f>
        <v>13.4</v>
      </c>
      <c r="AA921">
        <v>31140108</v>
      </c>
      <c r="AB921">
        <f t="shared" ref="AB921:AB939" si="574">ROUND((AC921+AD921+AF921)+GT921,6)</f>
        <v>3543.6</v>
      </c>
      <c r="AC921">
        <f t="shared" ref="AC921:AC939" si="575">ROUND((ES921),6)</f>
        <v>194.51</v>
      </c>
      <c r="AD921">
        <f t="shared" ref="AD921:AD939" si="576">ROUND((((ET921)-(EU921))+AE921),6)</f>
        <v>0</v>
      </c>
      <c r="AE921">
        <f t="shared" ref="AE921:AE939" si="577">ROUND((EU921),6)</f>
        <v>0</v>
      </c>
      <c r="AF921">
        <f t="shared" ref="AF921:AF939" si="578">ROUND((EV921),6)</f>
        <v>3349.09</v>
      </c>
      <c r="AG921">
        <f t="shared" ref="AG921:AG939" si="579">ROUND((AP921),6)</f>
        <v>0</v>
      </c>
      <c r="AH921">
        <f t="shared" ref="AH921:AH939" si="580">(EW921)</f>
        <v>16.559999999999999</v>
      </c>
      <c r="AI921">
        <f t="shared" ref="AI921:AI939" si="581">(EX921)</f>
        <v>0</v>
      </c>
      <c r="AJ921">
        <f t="shared" ref="AJ921:AJ939" si="582">ROUND((AS921),6)</f>
        <v>0</v>
      </c>
      <c r="AK921">
        <v>3543.6</v>
      </c>
      <c r="AL921">
        <v>194.51</v>
      </c>
      <c r="AM921">
        <v>0</v>
      </c>
      <c r="AN921">
        <v>0</v>
      </c>
      <c r="AO921">
        <v>3349.09</v>
      </c>
      <c r="AP921">
        <v>0</v>
      </c>
      <c r="AQ921">
        <v>16.559999999999999</v>
      </c>
      <c r="AR921">
        <v>0</v>
      </c>
      <c r="AS921">
        <v>0</v>
      </c>
      <c r="AT921">
        <v>70</v>
      </c>
      <c r="AU921">
        <v>10</v>
      </c>
      <c r="AV921">
        <v>1</v>
      </c>
      <c r="AW921">
        <v>1</v>
      </c>
      <c r="AZ921">
        <v>1</v>
      </c>
      <c r="BA921">
        <v>1</v>
      </c>
      <c r="BB921">
        <v>1</v>
      </c>
      <c r="BC921">
        <v>1</v>
      </c>
      <c r="BD921" t="s">
        <v>0</v>
      </c>
      <c r="BE921" t="s">
        <v>0</v>
      </c>
      <c r="BF921" t="s">
        <v>0</v>
      </c>
      <c r="BG921" t="s">
        <v>0</v>
      </c>
      <c r="BH921">
        <v>0</v>
      </c>
      <c r="BI921">
        <v>4</v>
      </c>
      <c r="BJ921" t="s">
        <v>308</v>
      </c>
      <c r="BM921">
        <v>0</v>
      </c>
      <c r="BN921">
        <v>0</v>
      </c>
      <c r="BO921" t="s">
        <v>0</v>
      </c>
      <c r="BP921">
        <v>0</v>
      </c>
      <c r="BQ921">
        <v>1</v>
      </c>
      <c r="BR921">
        <v>0</v>
      </c>
      <c r="BS921">
        <v>1</v>
      </c>
      <c r="BT921">
        <v>1</v>
      </c>
      <c r="BU921">
        <v>1</v>
      </c>
      <c r="BV921">
        <v>1</v>
      </c>
      <c r="BW921">
        <v>1</v>
      </c>
      <c r="BX921">
        <v>1</v>
      </c>
      <c r="BY921" t="s">
        <v>0</v>
      </c>
      <c r="BZ921">
        <v>70</v>
      </c>
      <c r="CA921">
        <v>10</v>
      </c>
      <c r="CF921">
        <v>0</v>
      </c>
      <c r="CG921">
        <v>0</v>
      </c>
      <c r="CM921">
        <v>0</v>
      </c>
      <c r="CN921" t="s">
        <v>0</v>
      </c>
      <c r="CO921">
        <v>0</v>
      </c>
      <c r="CP921">
        <f t="shared" ref="CP921:CP939" si="583">(P921+Q921+S921)</f>
        <v>141.74</v>
      </c>
      <c r="CQ921">
        <f t="shared" ref="CQ921:CQ939" si="584">(AC921*BC921*AW921)</f>
        <v>194.51</v>
      </c>
      <c r="CR921">
        <f t="shared" ref="CR921:CR939" si="585">((((ET921)*BB921-(EU921)*BS921)+AE921*BS921)*AV921)</f>
        <v>0</v>
      </c>
      <c r="CS921">
        <f t="shared" ref="CS921:CS939" si="586">(AE921*BS921*AV921)</f>
        <v>0</v>
      </c>
      <c r="CT921">
        <f t="shared" ref="CT921:CT939" si="587">(AF921*BA921*AV921)</f>
        <v>3349.09</v>
      </c>
      <c r="CU921">
        <f t="shared" ref="CU921:CU939" si="588">AG921</f>
        <v>0</v>
      </c>
      <c r="CV921">
        <f t="shared" ref="CV921:CV939" si="589">(AH921*AV921)</f>
        <v>16.559999999999999</v>
      </c>
      <c r="CW921">
        <f t="shared" ref="CW921:CW939" si="590">AI921</f>
        <v>0</v>
      </c>
      <c r="CX921">
        <f t="shared" ref="CX921:CX939" si="591">AJ921</f>
        <v>0</v>
      </c>
      <c r="CY921">
        <f t="shared" ref="CY921:CY939" si="592">((S921*BZ921)/100)</f>
        <v>93.772000000000006</v>
      </c>
      <c r="CZ921">
        <f t="shared" ref="CZ921:CZ939" si="593">((S921*CA921)/100)</f>
        <v>13.396000000000001</v>
      </c>
      <c r="DC921" t="s">
        <v>0</v>
      </c>
      <c r="DD921" t="s">
        <v>0</v>
      </c>
      <c r="DE921" t="s">
        <v>0</v>
      </c>
      <c r="DF921" t="s">
        <v>0</v>
      </c>
      <c r="DG921" t="s">
        <v>0</v>
      </c>
      <c r="DH921" t="s">
        <v>0</v>
      </c>
      <c r="DI921" t="s">
        <v>0</v>
      </c>
      <c r="DJ921" t="s">
        <v>0</v>
      </c>
      <c r="DK921" t="s">
        <v>0</v>
      </c>
      <c r="DL921" t="s">
        <v>0</v>
      </c>
      <c r="DM921" t="s">
        <v>0</v>
      </c>
      <c r="DN921">
        <v>0</v>
      </c>
      <c r="DO921">
        <v>0</v>
      </c>
      <c r="DP921">
        <v>1</v>
      </c>
      <c r="DQ921">
        <v>1</v>
      </c>
      <c r="DU921">
        <v>1005</v>
      </c>
      <c r="DV921" t="s">
        <v>28</v>
      </c>
      <c r="DW921" t="s">
        <v>28</v>
      </c>
      <c r="DX921">
        <v>100</v>
      </c>
      <c r="EE921">
        <v>30895129</v>
      </c>
      <c r="EF921">
        <v>1</v>
      </c>
      <c r="EG921" t="s">
        <v>18</v>
      </c>
      <c r="EH921">
        <v>0</v>
      </c>
      <c r="EI921" t="s">
        <v>0</v>
      </c>
      <c r="EJ921">
        <v>4</v>
      </c>
      <c r="EK921">
        <v>0</v>
      </c>
      <c r="EL921" t="s">
        <v>19</v>
      </c>
      <c r="EM921" t="s">
        <v>20</v>
      </c>
      <c r="EO921" t="s">
        <v>0</v>
      </c>
      <c r="EQ921">
        <v>0</v>
      </c>
      <c r="ER921">
        <v>3543.6</v>
      </c>
      <c r="ES921">
        <v>194.51</v>
      </c>
      <c r="ET921">
        <v>0</v>
      </c>
      <c r="EU921">
        <v>0</v>
      </c>
      <c r="EV921">
        <v>3349.09</v>
      </c>
      <c r="EW921">
        <v>16.559999999999999</v>
      </c>
      <c r="EX921">
        <v>0</v>
      </c>
      <c r="EY921">
        <v>0</v>
      </c>
      <c r="FQ921">
        <v>0</v>
      </c>
      <c r="FR921">
        <f t="shared" ref="FR921:FR939" si="594">ROUND(IF(AND(BH921=3,BI921=3),P921,0),2)</f>
        <v>0</v>
      </c>
      <c r="FS921">
        <v>0</v>
      </c>
      <c r="FX921">
        <v>70</v>
      </c>
      <c r="FY921">
        <v>10</v>
      </c>
      <c r="GA921" t="s">
        <v>0</v>
      </c>
      <c r="GD921">
        <v>0</v>
      </c>
      <c r="GF921">
        <v>138057685</v>
      </c>
      <c r="GG921">
        <v>2</v>
      </c>
      <c r="GH921">
        <v>1</v>
      </c>
      <c r="GI921">
        <v>-2</v>
      </c>
      <c r="GJ921">
        <v>0</v>
      </c>
      <c r="GK921">
        <f>ROUND(R921*(R12)/100,2)</f>
        <v>0</v>
      </c>
      <c r="GL921">
        <f t="shared" ref="GL921:GL939" si="595">ROUND(IF(AND(BH921=3,BI921=3,FS921&lt;&gt;0),P921,0),2)</f>
        <v>0</v>
      </c>
      <c r="GM921">
        <f t="shared" ref="GM921:GM939" si="596">O921+X921+Y921+GK921</f>
        <v>248.91</v>
      </c>
      <c r="GN921">
        <f t="shared" ref="GN921:GN939" si="597">ROUND(IF(OR(BI921=0,BI921=1),O921+X921+Y921+GK921-GX921,0),2)</f>
        <v>0</v>
      </c>
      <c r="GO921">
        <f t="shared" ref="GO921:GO939" si="598">ROUND(IF(BI921=2,O921+X921+Y921+GK921-GX921,0),2)</f>
        <v>0</v>
      </c>
      <c r="GP921">
        <f t="shared" ref="GP921:GP939" si="599">ROUND(IF(BI921=4,O921+X921+Y921+GK921,GX921),2)</f>
        <v>248.91</v>
      </c>
      <c r="GT921">
        <v>0</v>
      </c>
      <c r="GU921">
        <v>1</v>
      </c>
      <c r="GV921">
        <v>0</v>
      </c>
      <c r="GW921">
        <v>0</v>
      </c>
      <c r="GX921">
        <f t="shared" ref="GX921:GX939" si="600">ROUND(GT921*GU921*I921,2)</f>
        <v>0</v>
      </c>
    </row>
    <row r="922" spans="1:206" x14ac:dyDescent="0.2">
      <c r="A922">
        <v>17</v>
      </c>
      <c r="B922">
        <v>1</v>
      </c>
      <c r="C922">
        <f>ROW(SmtRes!A628)</f>
        <v>628</v>
      </c>
      <c r="D922">
        <f>ROW(EtalonRes!A620)</f>
        <v>620</v>
      </c>
      <c r="E922" t="s">
        <v>21</v>
      </c>
      <c r="F922" t="s">
        <v>315</v>
      </c>
      <c r="G922" t="s">
        <v>316</v>
      </c>
      <c r="H922" t="s">
        <v>84</v>
      </c>
      <c r="I922">
        <v>3</v>
      </c>
      <c r="J922">
        <v>0</v>
      </c>
      <c r="O922">
        <f t="shared" si="563"/>
        <v>336.24</v>
      </c>
      <c r="P922">
        <f t="shared" si="564"/>
        <v>268.8</v>
      </c>
      <c r="Q922">
        <f t="shared" si="565"/>
        <v>0</v>
      </c>
      <c r="R922">
        <f t="shared" si="566"/>
        <v>0</v>
      </c>
      <c r="S922">
        <f t="shared" si="567"/>
        <v>67.44</v>
      </c>
      <c r="T922">
        <f t="shared" si="568"/>
        <v>0</v>
      </c>
      <c r="U922">
        <f t="shared" si="569"/>
        <v>0.42000000000000004</v>
      </c>
      <c r="V922">
        <f t="shared" si="570"/>
        <v>0</v>
      </c>
      <c r="W922">
        <f t="shared" si="571"/>
        <v>0</v>
      </c>
      <c r="X922">
        <f t="shared" si="572"/>
        <v>47.21</v>
      </c>
      <c r="Y922">
        <f t="shared" si="573"/>
        <v>6.74</v>
      </c>
      <c r="AA922">
        <v>31140108</v>
      </c>
      <c r="AB922">
        <f t="shared" si="574"/>
        <v>112.08</v>
      </c>
      <c r="AC922">
        <f t="shared" si="575"/>
        <v>89.6</v>
      </c>
      <c r="AD922">
        <f t="shared" si="576"/>
        <v>0</v>
      </c>
      <c r="AE922">
        <f t="shared" si="577"/>
        <v>0</v>
      </c>
      <c r="AF922">
        <f t="shared" si="578"/>
        <v>22.48</v>
      </c>
      <c r="AG922">
        <f t="shared" si="579"/>
        <v>0</v>
      </c>
      <c r="AH922">
        <f t="shared" si="580"/>
        <v>0.14000000000000001</v>
      </c>
      <c r="AI922">
        <f t="shared" si="581"/>
        <v>0</v>
      </c>
      <c r="AJ922">
        <f t="shared" si="582"/>
        <v>0</v>
      </c>
      <c r="AK922">
        <v>112.08</v>
      </c>
      <c r="AL922">
        <v>89.6</v>
      </c>
      <c r="AM922">
        <v>0</v>
      </c>
      <c r="AN922">
        <v>0</v>
      </c>
      <c r="AO922">
        <v>22.48</v>
      </c>
      <c r="AP922">
        <v>0</v>
      </c>
      <c r="AQ922">
        <v>0.14000000000000001</v>
      </c>
      <c r="AR922">
        <v>0</v>
      </c>
      <c r="AS922">
        <v>0</v>
      </c>
      <c r="AT922">
        <v>70</v>
      </c>
      <c r="AU922">
        <v>10</v>
      </c>
      <c r="AV922">
        <v>1</v>
      </c>
      <c r="AW922">
        <v>1</v>
      </c>
      <c r="AZ922">
        <v>1</v>
      </c>
      <c r="BA922">
        <v>1</v>
      </c>
      <c r="BB922">
        <v>1</v>
      </c>
      <c r="BC922">
        <v>1</v>
      </c>
      <c r="BD922" t="s">
        <v>0</v>
      </c>
      <c r="BE922" t="s">
        <v>0</v>
      </c>
      <c r="BF922" t="s">
        <v>0</v>
      </c>
      <c r="BG922" t="s">
        <v>0</v>
      </c>
      <c r="BH922">
        <v>0</v>
      </c>
      <c r="BI922">
        <v>4</v>
      </c>
      <c r="BJ922" t="s">
        <v>317</v>
      </c>
      <c r="BM922">
        <v>0</v>
      </c>
      <c r="BN922">
        <v>0</v>
      </c>
      <c r="BO922" t="s">
        <v>0</v>
      </c>
      <c r="BP922">
        <v>0</v>
      </c>
      <c r="BQ922">
        <v>1</v>
      </c>
      <c r="BR922">
        <v>0</v>
      </c>
      <c r="BS922">
        <v>1</v>
      </c>
      <c r="BT922">
        <v>1</v>
      </c>
      <c r="BU922">
        <v>1</v>
      </c>
      <c r="BV922">
        <v>1</v>
      </c>
      <c r="BW922">
        <v>1</v>
      </c>
      <c r="BX922">
        <v>1</v>
      </c>
      <c r="BY922" t="s">
        <v>0</v>
      </c>
      <c r="BZ922">
        <v>70</v>
      </c>
      <c r="CA922">
        <v>10</v>
      </c>
      <c r="CF922">
        <v>0</v>
      </c>
      <c r="CG922">
        <v>0</v>
      </c>
      <c r="CM922">
        <v>0</v>
      </c>
      <c r="CN922" t="s">
        <v>0</v>
      </c>
      <c r="CO922">
        <v>0</v>
      </c>
      <c r="CP922">
        <f t="shared" si="583"/>
        <v>336.24</v>
      </c>
      <c r="CQ922">
        <f t="shared" si="584"/>
        <v>89.6</v>
      </c>
      <c r="CR922">
        <f t="shared" si="585"/>
        <v>0</v>
      </c>
      <c r="CS922">
        <f t="shared" si="586"/>
        <v>0</v>
      </c>
      <c r="CT922">
        <f t="shared" si="587"/>
        <v>22.48</v>
      </c>
      <c r="CU922">
        <f t="shared" si="588"/>
        <v>0</v>
      </c>
      <c r="CV922">
        <f t="shared" si="589"/>
        <v>0.14000000000000001</v>
      </c>
      <c r="CW922">
        <f t="shared" si="590"/>
        <v>0</v>
      </c>
      <c r="CX922">
        <f t="shared" si="591"/>
        <v>0</v>
      </c>
      <c r="CY922">
        <f t="shared" si="592"/>
        <v>47.207999999999998</v>
      </c>
      <c r="CZ922">
        <f t="shared" si="593"/>
        <v>6.7439999999999998</v>
      </c>
      <c r="DC922" t="s">
        <v>0</v>
      </c>
      <c r="DD922" t="s">
        <v>0</v>
      </c>
      <c r="DE922" t="s">
        <v>0</v>
      </c>
      <c r="DF922" t="s">
        <v>0</v>
      </c>
      <c r="DG922" t="s">
        <v>0</v>
      </c>
      <c r="DH922" t="s">
        <v>0</v>
      </c>
      <c r="DI922" t="s">
        <v>0</v>
      </c>
      <c r="DJ922" t="s">
        <v>0</v>
      </c>
      <c r="DK922" t="s">
        <v>0</v>
      </c>
      <c r="DL922" t="s">
        <v>0</v>
      </c>
      <c r="DM922" t="s">
        <v>0</v>
      </c>
      <c r="DN922">
        <v>0</v>
      </c>
      <c r="DO922">
        <v>0</v>
      </c>
      <c r="DP922">
        <v>1</v>
      </c>
      <c r="DQ922">
        <v>1</v>
      </c>
      <c r="DU922">
        <v>1010</v>
      </c>
      <c r="DV922" t="s">
        <v>84</v>
      </c>
      <c r="DW922" t="s">
        <v>84</v>
      </c>
      <c r="DX922">
        <v>1</v>
      </c>
      <c r="EE922">
        <v>30895129</v>
      </c>
      <c r="EF922">
        <v>1</v>
      </c>
      <c r="EG922" t="s">
        <v>18</v>
      </c>
      <c r="EH922">
        <v>0</v>
      </c>
      <c r="EI922" t="s">
        <v>0</v>
      </c>
      <c r="EJ922">
        <v>4</v>
      </c>
      <c r="EK922">
        <v>0</v>
      </c>
      <c r="EL922" t="s">
        <v>19</v>
      </c>
      <c r="EM922" t="s">
        <v>20</v>
      </c>
      <c r="EO922" t="s">
        <v>0</v>
      </c>
      <c r="EQ922">
        <v>0</v>
      </c>
      <c r="ER922">
        <v>112.08</v>
      </c>
      <c r="ES922">
        <v>89.6</v>
      </c>
      <c r="ET922">
        <v>0</v>
      </c>
      <c r="EU922">
        <v>0</v>
      </c>
      <c r="EV922">
        <v>22.48</v>
      </c>
      <c r="EW922">
        <v>0.14000000000000001</v>
      </c>
      <c r="EX922">
        <v>0</v>
      </c>
      <c r="EY922">
        <v>0</v>
      </c>
      <c r="FQ922">
        <v>0</v>
      </c>
      <c r="FR922">
        <f t="shared" si="594"/>
        <v>0</v>
      </c>
      <c r="FS922">
        <v>0</v>
      </c>
      <c r="FX922">
        <v>70</v>
      </c>
      <c r="FY922">
        <v>10</v>
      </c>
      <c r="GA922" t="s">
        <v>0</v>
      </c>
      <c r="GD922">
        <v>0</v>
      </c>
      <c r="GF922">
        <v>-614268913</v>
      </c>
      <c r="GG922">
        <v>2</v>
      </c>
      <c r="GH922">
        <v>1</v>
      </c>
      <c r="GI922">
        <v>-2</v>
      </c>
      <c r="GJ922">
        <v>0</v>
      </c>
      <c r="GK922">
        <f>ROUND(R922*(R12)/100,2)</f>
        <v>0</v>
      </c>
      <c r="GL922">
        <f t="shared" si="595"/>
        <v>0</v>
      </c>
      <c r="GM922">
        <f t="shared" si="596"/>
        <v>390.19</v>
      </c>
      <c r="GN922">
        <f t="shared" si="597"/>
        <v>0</v>
      </c>
      <c r="GO922">
        <f t="shared" si="598"/>
        <v>0</v>
      </c>
      <c r="GP922">
        <f t="shared" si="599"/>
        <v>390.19</v>
      </c>
      <c r="GT922">
        <v>0</v>
      </c>
      <c r="GU922">
        <v>1</v>
      </c>
      <c r="GV922">
        <v>0</v>
      </c>
      <c r="GW922">
        <v>0</v>
      </c>
      <c r="GX922">
        <f t="shared" si="600"/>
        <v>0</v>
      </c>
    </row>
    <row r="923" spans="1:206" x14ac:dyDescent="0.2">
      <c r="A923">
        <v>17</v>
      </c>
      <c r="B923">
        <v>1</v>
      </c>
      <c r="C923">
        <f>ROW(SmtRes!A633)</f>
        <v>633</v>
      </c>
      <c r="D923">
        <f>ROW(EtalonRes!A624)</f>
        <v>624</v>
      </c>
      <c r="E923" t="s">
        <v>25</v>
      </c>
      <c r="F923" t="s">
        <v>318</v>
      </c>
      <c r="G923" t="s">
        <v>319</v>
      </c>
      <c r="H923" t="s">
        <v>61</v>
      </c>
      <c r="I923">
        <f>ROUND(5.2/100,9)</f>
        <v>5.1999999999999998E-2</v>
      </c>
      <c r="J923">
        <v>0</v>
      </c>
      <c r="O923">
        <f t="shared" si="563"/>
        <v>286.39999999999998</v>
      </c>
      <c r="P923">
        <f t="shared" si="564"/>
        <v>218.47</v>
      </c>
      <c r="Q923">
        <f t="shared" si="565"/>
        <v>0.03</v>
      </c>
      <c r="R923">
        <f t="shared" si="566"/>
        <v>0</v>
      </c>
      <c r="S923">
        <f t="shared" si="567"/>
        <v>67.900000000000006</v>
      </c>
      <c r="T923">
        <f t="shared" si="568"/>
        <v>0</v>
      </c>
      <c r="U923">
        <f t="shared" si="569"/>
        <v>0.41807999999999995</v>
      </c>
      <c r="V923">
        <f t="shared" si="570"/>
        <v>0</v>
      </c>
      <c r="W923">
        <f t="shared" si="571"/>
        <v>0</v>
      </c>
      <c r="X923">
        <f t="shared" si="572"/>
        <v>47.53</v>
      </c>
      <c r="Y923">
        <f t="shared" si="573"/>
        <v>6.79</v>
      </c>
      <c r="AA923">
        <v>31140108</v>
      </c>
      <c r="AB923">
        <f t="shared" si="574"/>
        <v>5507.86</v>
      </c>
      <c r="AC923">
        <f t="shared" si="575"/>
        <v>4201.41</v>
      </c>
      <c r="AD923">
        <f t="shared" si="576"/>
        <v>0.59</v>
      </c>
      <c r="AE923">
        <f t="shared" si="577"/>
        <v>0.06</v>
      </c>
      <c r="AF923">
        <f t="shared" si="578"/>
        <v>1305.8599999999999</v>
      </c>
      <c r="AG923">
        <f t="shared" si="579"/>
        <v>0</v>
      </c>
      <c r="AH923">
        <f t="shared" si="580"/>
        <v>8.0399999999999991</v>
      </c>
      <c r="AI923">
        <f t="shared" si="581"/>
        <v>0</v>
      </c>
      <c r="AJ923">
        <f t="shared" si="582"/>
        <v>0</v>
      </c>
      <c r="AK923">
        <v>5507.86</v>
      </c>
      <c r="AL923">
        <v>4201.41</v>
      </c>
      <c r="AM923">
        <v>0.59</v>
      </c>
      <c r="AN923">
        <v>0.06</v>
      </c>
      <c r="AO923">
        <v>1305.8599999999999</v>
      </c>
      <c r="AP923">
        <v>0</v>
      </c>
      <c r="AQ923">
        <v>8.0399999999999991</v>
      </c>
      <c r="AR923">
        <v>0</v>
      </c>
      <c r="AS923">
        <v>0</v>
      </c>
      <c r="AT923">
        <v>70</v>
      </c>
      <c r="AU923">
        <v>10</v>
      </c>
      <c r="AV923">
        <v>1</v>
      </c>
      <c r="AW923">
        <v>1</v>
      </c>
      <c r="AZ923">
        <v>1</v>
      </c>
      <c r="BA923">
        <v>1</v>
      </c>
      <c r="BB923">
        <v>1</v>
      </c>
      <c r="BC923">
        <v>1</v>
      </c>
      <c r="BD923" t="s">
        <v>0</v>
      </c>
      <c r="BE923" t="s">
        <v>0</v>
      </c>
      <c r="BF923" t="s">
        <v>0</v>
      </c>
      <c r="BG923" t="s">
        <v>0</v>
      </c>
      <c r="BH923">
        <v>0</v>
      </c>
      <c r="BI923">
        <v>4</v>
      </c>
      <c r="BJ923" t="s">
        <v>320</v>
      </c>
      <c r="BM923">
        <v>0</v>
      </c>
      <c r="BN923">
        <v>0</v>
      </c>
      <c r="BO923" t="s">
        <v>0</v>
      </c>
      <c r="BP923">
        <v>0</v>
      </c>
      <c r="BQ923">
        <v>1</v>
      </c>
      <c r="BR923">
        <v>0</v>
      </c>
      <c r="BS923">
        <v>1</v>
      </c>
      <c r="BT923">
        <v>1</v>
      </c>
      <c r="BU923">
        <v>1</v>
      </c>
      <c r="BV923">
        <v>1</v>
      </c>
      <c r="BW923">
        <v>1</v>
      </c>
      <c r="BX923">
        <v>1</v>
      </c>
      <c r="BY923" t="s">
        <v>0</v>
      </c>
      <c r="BZ923">
        <v>70</v>
      </c>
      <c r="CA923">
        <v>10</v>
      </c>
      <c r="CF923">
        <v>0</v>
      </c>
      <c r="CG923">
        <v>0</v>
      </c>
      <c r="CM923">
        <v>0</v>
      </c>
      <c r="CN923" t="s">
        <v>0</v>
      </c>
      <c r="CO923">
        <v>0</v>
      </c>
      <c r="CP923">
        <f t="shared" si="583"/>
        <v>286.39999999999998</v>
      </c>
      <c r="CQ923">
        <f t="shared" si="584"/>
        <v>4201.41</v>
      </c>
      <c r="CR923">
        <f t="shared" si="585"/>
        <v>0.59000000000000008</v>
      </c>
      <c r="CS923">
        <f t="shared" si="586"/>
        <v>0.06</v>
      </c>
      <c r="CT923">
        <f t="shared" si="587"/>
        <v>1305.8599999999999</v>
      </c>
      <c r="CU923">
        <f t="shared" si="588"/>
        <v>0</v>
      </c>
      <c r="CV923">
        <f t="shared" si="589"/>
        <v>8.0399999999999991</v>
      </c>
      <c r="CW923">
        <f t="shared" si="590"/>
        <v>0</v>
      </c>
      <c r="CX923">
        <f t="shared" si="591"/>
        <v>0</v>
      </c>
      <c r="CY923">
        <f t="shared" si="592"/>
        <v>47.53</v>
      </c>
      <c r="CZ923">
        <f t="shared" si="593"/>
        <v>6.79</v>
      </c>
      <c r="DC923" t="s">
        <v>0</v>
      </c>
      <c r="DD923" t="s">
        <v>0</v>
      </c>
      <c r="DE923" t="s">
        <v>0</v>
      </c>
      <c r="DF923" t="s">
        <v>0</v>
      </c>
      <c r="DG923" t="s">
        <v>0</v>
      </c>
      <c r="DH923" t="s">
        <v>0</v>
      </c>
      <c r="DI923" t="s">
        <v>0</v>
      </c>
      <c r="DJ923" t="s">
        <v>0</v>
      </c>
      <c r="DK923" t="s">
        <v>0</v>
      </c>
      <c r="DL923" t="s">
        <v>0</v>
      </c>
      <c r="DM923" t="s">
        <v>0</v>
      </c>
      <c r="DN923">
        <v>0</v>
      </c>
      <c r="DO923">
        <v>0</v>
      </c>
      <c r="DP923">
        <v>1</v>
      </c>
      <c r="DQ923">
        <v>1</v>
      </c>
      <c r="DU923">
        <v>1003</v>
      </c>
      <c r="DV923" t="s">
        <v>61</v>
      </c>
      <c r="DW923" t="s">
        <v>61</v>
      </c>
      <c r="DX923">
        <v>100</v>
      </c>
      <c r="EE923">
        <v>30895129</v>
      </c>
      <c r="EF923">
        <v>1</v>
      </c>
      <c r="EG923" t="s">
        <v>18</v>
      </c>
      <c r="EH923">
        <v>0</v>
      </c>
      <c r="EI923" t="s">
        <v>0</v>
      </c>
      <c r="EJ923">
        <v>4</v>
      </c>
      <c r="EK923">
        <v>0</v>
      </c>
      <c r="EL923" t="s">
        <v>19</v>
      </c>
      <c r="EM923" t="s">
        <v>20</v>
      </c>
      <c r="EO923" t="s">
        <v>0</v>
      </c>
      <c r="EQ923">
        <v>0</v>
      </c>
      <c r="ER923">
        <v>5507.86</v>
      </c>
      <c r="ES923">
        <v>4201.41</v>
      </c>
      <c r="ET923">
        <v>0.59</v>
      </c>
      <c r="EU923">
        <v>0.06</v>
      </c>
      <c r="EV923">
        <v>1305.8599999999999</v>
      </c>
      <c r="EW923">
        <v>8.0399999999999991</v>
      </c>
      <c r="EX923">
        <v>0</v>
      </c>
      <c r="EY923">
        <v>0</v>
      </c>
      <c r="FQ923">
        <v>0</v>
      </c>
      <c r="FR923">
        <f t="shared" si="594"/>
        <v>0</v>
      </c>
      <c r="FS923">
        <v>0</v>
      </c>
      <c r="FX923">
        <v>70</v>
      </c>
      <c r="FY923">
        <v>10</v>
      </c>
      <c r="GA923" t="s">
        <v>0</v>
      </c>
      <c r="GD923">
        <v>0</v>
      </c>
      <c r="GF923">
        <v>691279253</v>
      </c>
      <c r="GG923">
        <v>2</v>
      </c>
      <c r="GH923">
        <v>1</v>
      </c>
      <c r="GI923">
        <v>-2</v>
      </c>
      <c r="GJ923">
        <v>0</v>
      </c>
      <c r="GK923">
        <f>ROUND(R923*(R12)/100,2)</f>
        <v>0</v>
      </c>
      <c r="GL923">
        <f t="shared" si="595"/>
        <v>0</v>
      </c>
      <c r="GM923">
        <f t="shared" si="596"/>
        <v>340.71999999999997</v>
      </c>
      <c r="GN923">
        <f t="shared" si="597"/>
        <v>0</v>
      </c>
      <c r="GO923">
        <f t="shared" si="598"/>
        <v>0</v>
      </c>
      <c r="GP923">
        <f t="shared" si="599"/>
        <v>340.72</v>
      </c>
      <c r="GT923">
        <v>0</v>
      </c>
      <c r="GU923">
        <v>1</v>
      </c>
      <c r="GV923">
        <v>0</v>
      </c>
      <c r="GW923">
        <v>0</v>
      </c>
      <c r="GX923">
        <f t="shared" si="600"/>
        <v>0</v>
      </c>
    </row>
    <row r="924" spans="1:206" x14ac:dyDescent="0.2">
      <c r="A924">
        <v>18</v>
      </c>
      <c r="B924">
        <v>1</v>
      </c>
      <c r="C924">
        <v>633</v>
      </c>
      <c r="E924" t="s">
        <v>355</v>
      </c>
      <c r="F924" t="s">
        <v>356</v>
      </c>
      <c r="G924" t="s">
        <v>357</v>
      </c>
      <c r="H924" t="s">
        <v>358</v>
      </c>
      <c r="I924">
        <f>I923*J924</f>
        <v>-5.72</v>
      </c>
      <c r="J924">
        <v>-110</v>
      </c>
      <c r="O924">
        <f t="shared" si="563"/>
        <v>-217.65</v>
      </c>
      <c r="P924">
        <f t="shared" si="564"/>
        <v>-217.65</v>
      </c>
      <c r="Q924">
        <f t="shared" si="565"/>
        <v>0</v>
      </c>
      <c r="R924">
        <f t="shared" si="566"/>
        <v>0</v>
      </c>
      <c r="S924">
        <f t="shared" si="567"/>
        <v>0</v>
      </c>
      <c r="T924">
        <f t="shared" si="568"/>
        <v>0</v>
      </c>
      <c r="U924">
        <f t="shared" si="569"/>
        <v>0</v>
      </c>
      <c r="V924">
        <f t="shared" si="570"/>
        <v>0</v>
      </c>
      <c r="W924">
        <f t="shared" si="571"/>
        <v>0</v>
      </c>
      <c r="X924">
        <f t="shared" si="572"/>
        <v>0</v>
      </c>
      <c r="Y924">
        <f t="shared" si="573"/>
        <v>0</v>
      </c>
      <c r="AA924">
        <v>31140108</v>
      </c>
      <c r="AB924">
        <f t="shared" si="574"/>
        <v>38.049999999999997</v>
      </c>
      <c r="AC924">
        <f t="shared" si="575"/>
        <v>38.049999999999997</v>
      </c>
      <c r="AD924">
        <f t="shared" si="576"/>
        <v>0</v>
      </c>
      <c r="AE924">
        <f t="shared" si="577"/>
        <v>0</v>
      </c>
      <c r="AF924">
        <f t="shared" si="578"/>
        <v>0</v>
      </c>
      <c r="AG924">
        <f t="shared" si="579"/>
        <v>0</v>
      </c>
      <c r="AH924">
        <f t="shared" si="580"/>
        <v>0</v>
      </c>
      <c r="AI924">
        <f t="shared" si="581"/>
        <v>0</v>
      </c>
      <c r="AJ924">
        <f t="shared" si="582"/>
        <v>0</v>
      </c>
      <c r="AK924">
        <v>38.049999999999997</v>
      </c>
      <c r="AL924">
        <v>38.049999999999997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70</v>
      </c>
      <c r="AU924">
        <v>10</v>
      </c>
      <c r="AV924">
        <v>1</v>
      </c>
      <c r="AW924">
        <v>1</v>
      </c>
      <c r="AZ924">
        <v>1</v>
      </c>
      <c r="BA924">
        <v>1</v>
      </c>
      <c r="BB924">
        <v>1</v>
      </c>
      <c r="BC924">
        <v>1</v>
      </c>
      <c r="BD924" t="s">
        <v>0</v>
      </c>
      <c r="BE924" t="s">
        <v>0</v>
      </c>
      <c r="BF924" t="s">
        <v>0</v>
      </c>
      <c r="BG924" t="s">
        <v>0</v>
      </c>
      <c r="BH924">
        <v>3</v>
      </c>
      <c r="BI924">
        <v>4</v>
      </c>
      <c r="BJ924" t="s">
        <v>359</v>
      </c>
      <c r="BM924">
        <v>0</v>
      </c>
      <c r="BN924">
        <v>0</v>
      </c>
      <c r="BO924" t="s">
        <v>0</v>
      </c>
      <c r="BP924">
        <v>0</v>
      </c>
      <c r="BQ924">
        <v>1</v>
      </c>
      <c r="BR924">
        <v>1</v>
      </c>
      <c r="BS924">
        <v>1</v>
      </c>
      <c r="BT924">
        <v>1</v>
      </c>
      <c r="BU924">
        <v>1</v>
      </c>
      <c r="BV924">
        <v>1</v>
      </c>
      <c r="BW924">
        <v>1</v>
      </c>
      <c r="BX924">
        <v>1</v>
      </c>
      <c r="BY924" t="s">
        <v>0</v>
      </c>
      <c r="BZ924">
        <v>70</v>
      </c>
      <c r="CA924">
        <v>10</v>
      </c>
      <c r="CF924">
        <v>0</v>
      </c>
      <c r="CG924">
        <v>0</v>
      </c>
      <c r="CM924">
        <v>0</v>
      </c>
      <c r="CN924" t="s">
        <v>0</v>
      </c>
      <c r="CO924">
        <v>0</v>
      </c>
      <c r="CP924">
        <f t="shared" si="583"/>
        <v>-217.65</v>
      </c>
      <c r="CQ924">
        <f t="shared" si="584"/>
        <v>38.049999999999997</v>
      </c>
      <c r="CR924">
        <f t="shared" si="585"/>
        <v>0</v>
      </c>
      <c r="CS924">
        <f t="shared" si="586"/>
        <v>0</v>
      </c>
      <c r="CT924">
        <f t="shared" si="587"/>
        <v>0</v>
      </c>
      <c r="CU924">
        <f t="shared" si="588"/>
        <v>0</v>
      </c>
      <c r="CV924">
        <f t="shared" si="589"/>
        <v>0</v>
      </c>
      <c r="CW924">
        <f t="shared" si="590"/>
        <v>0</v>
      </c>
      <c r="CX924">
        <f t="shared" si="591"/>
        <v>0</v>
      </c>
      <c r="CY924">
        <f t="shared" si="592"/>
        <v>0</v>
      </c>
      <c r="CZ924">
        <f t="shared" si="593"/>
        <v>0</v>
      </c>
      <c r="DC924" t="s">
        <v>0</v>
      </c>
      <c r="DD924" t="s">
        <v>0</v>
      </c>
      <c r="DE924" t="s">
        <v>0</v>
      </c>
      <c r="DF924" t="s">
        <v>0</v>
      </c>
      <c r="DG924" t="s">
        <v>0</v>
      </c>
      <c r="DH924" t="s">
        <v>0</v>
      </c>
      <c r="DI924" t="s">
        <v>0</v>
      </c>
      <c r="DJ924" t="s">
        <v>0</v>
      </c>
      <c r="DK924" t="s">
        <v>0</v>
      </c>
      <c r="DL924" t="s">
        <v>0</v>
      </c>
      <c r="DM924" t="s">
        <v>0</v>
      </c>
      <c r="DN924">
        <v>0</v>
      </c>
      <c r="DO924">
        <v>0</v>
      </c>
      <c r="DP924">
        <v>1</v>
      </c>
      <c r="DQ924">
        <v>1</v>
      </c>
      <c r="DU924">
        <v>1003</v>
      </c>
      <c r="DV924" t="s">
        <v>358</v>
      </c>
      <c r="DW924" t="s">
        <v>358</v>
      </c>
      <c r="DX924">
        <v>1</v>
      </c>
      <c r="EE924">
        <v>30895129</v>
      </c>
      <c r="EF924">
        <v>1</v>
      </c>
      <c r="EG924" t="s">
        <v>18</v>
      </c>
      <c r="EH924">
        <v>0</v>
      </c>
      <c r="EI924" t="s">
        <v>0</v>
      </c>
      <c r="EJ924">
        <v>4</v>
      </c>
      <c r="EK924">
        <v>0</v>
      </c>
      <c r="EL924" t="s">
        <v>19</v>
      </c>
      <c r="EM924" t="s">
        <v>20</v>
      </c>
      <c r="EO924" t="s">
        <v>0</v>
      </c>
      <c r="EQ924">
        <v>0</v>
      </c>
      <c r="ER924">
        <v>38.049999999999997</v>
      </c>
      <c r="ES924">
        <v>38.049999999999997</v>
      </c>
      <c r="ET924">
        <v>0</v>
      </c>
      <c r="EU924">
        <v>0</v>
      </c>
      <c r="EV924">
        <v>0</v>
      </c>
      <c r="EW924">
        <v>0</v>
      </c>
      <c r="EX924">
        <v>0</v>
      </c>
      <c r="FQ924">
        <v>0</v>
      </c>
      <c r="FR924">
        <f t="shared" si="594"/>
        <v>0</v>
      </c>
      <c r="FS924">
        <v>0</v>
      </c>
      <c r="FX924">
        <v>70</v>
      </c>
      <c r="FY924">
        <v>10</v>
      </c>
      <c r="GA924" t="s">
        <v>0</v>
      </c>
      <c r="GD924">
        <v>0</v>
      </c>
      <c r="GF924">
        <v>1178497843</v>
      </c>
      <c r="GG924">
        <v>2</v>
      </c>
      <c r="GH924">
        <v>1</v>
      </c>
      <c r="GI924">
        <v>-2</v>
      </c>
      <c r="GJ924">
        <v>0</v>
      </c>
      <c r="GK924">
        <f>ROUND(R924*(R12)/100,2)</f>
        <v>0</v>
      </c>
      <c r="GL924">
        <f t="shared" si="595"/>
        <v>0</v>
      </c>
      <c r="GM924">
        <f t="shared" si="596"/>
        <v>-217.65</v>
      </c>
      <c r="GN924">
        <f t="shared" si="597"/>
        <v>0</v>
      </c>
      <c r="GO924">
        <f t="shared" si="598"/>
        <v>0</v>
      </c>
      <c r="GP924">
        <f t="shared" si="599"/>
        <v>-217.65</v>
      </c>
      <c r="GT924">
        <v>0</v>
      </c>
      <c r="GU924">
        <v>1</v>
      </c>
      <c r="GV924">
        <v>0</v>
      </c>
      <c r="GW924">
        <v>0</v>
      </c>
      <c r="GX924">
        <f t="shared" si="600"/>
        <v>0</v>
      </c>
    </row>
    <row r="925" spans="1:206" x14ac:dyDescent="0.2">
      <c r="A925">
        <v>18</v>
      </c>
      <c r="B925">
        <v>1</v>
      </c>
      <c r="C925">
        <v>632</v>
      </c>
      <c r="E925" t="s">
        <v>360</v>
      </c>
      <c r="F925" t="s">
        <v>361</v>
      </c>
      <c r="G925" t="s">
        <v>362</v>
      </c>
      <c r="H925" t="s">
        <v>358</v>
      </c>
      <c r="I925">
        <f>I923*J925</f>
        <v>5.72</v>
      </c>
      <c r="J925">
        <v>110</v>
      </c>
      <c r="O925">
        <f t="shared" si="563"/>
        <v>221.02</v>
      </c>
      <c r="P925">
        <f t="shared" si="564"/>
        <v>221.02</v>
      </c>
      <c r="Q925">
        <f t="shared" si="565"/>
        <v>0</v>
      </c>
      <c r="R925">
        <f t="shared" si="566"/>
        <v>0</v>
      </c>
      <c r="S925">
        <f t="shared" si="567"/>
        <v>0</v>
      </c>
      <c r="T925">
        <f t="shared" si="568"/>
        <v>0</v>
      </c>
      <c r="U925">
        <f t="shared" si="569"/>
        <v>0</v>
      </c>
      <c r="V925">
        <f t="shared" si="570"/>
        <v>0</v>
      </c>
      <c r="W925">
        <f t="shared" si="571"/>
        <v>0</v>
      </c>
      <c r="X925">
        <f t="shared" si="572"/>
        <v>0</v>
      </c>
      <c r="Y925">
        <f t="shared" si="573"/>
        <v>0</v>
      </c>
      <c r="AA925">
        <v>31140108</v>
      </c>
      <c r="AB925">
        <f t="shared" si="574"/>
        <v>38.64</v>
      </c>
      <c r="AC925">
        <f t="shared" si="575"/>
        <v>38.64</v>
      </c>
      <c r="AD925">
        <f t="shared" si="576"/>
        <v>0</v>
      </c>
      <c r="AE925">
        <f t="shared" si="577"/>
        <v>0</v>
      </c>
      <c r="AF925">
        <f t="shared" si="578"/>
        <v>0</v>
      </c>
      <c r="AG925">
        <f t="shared" si="579"/>
        <v>0</v>
      </c>
      <c r="AH925">
        <f t="shared" si="580"/>
        <v>0</v>
      </c>
      <c r="AI925">
        <f t="shared" si="581"/>
        <v>0</v>
      </c>
      <c r="AJ925">
        <f t="shared" si="582"/>
        <v>0</v>
      </c>
      <c r="AK925">
        <v>38.64</v>
      </c>
      <c r="AL925">
        <v>38.64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70</v>
      </c>
      <c r="AU925">
        <v>10</v>
      </c>
      <c r="AV925">
        <v>1</v>
      </c>
      <c r="AW925">
        <v>1</v>
      </c>
      <c r="AZ925">
        <v>1</v>
      </c>
      <c r="BA925">
        <v>1</v>
      </c>
      <c r="BB925">
        <v>1</v>
      </c>
      <c r="BC925">
        <v>1</v>
      </c>
      <c r="BD925" t="s">
        <v>0</v>
      </c>
      <c r="BE925" t="s">
        <v>0</v>
      </c>
      <c r="BF925" t="s">
        <v>0</v>
      </c>
      <c r="BG925" t="s">
        <v>0</v>
      </c>
      <c r="BH925">
        <v>3</v>
      </c>
      <c r="BI925">
        <v>4</v>
      </c>
      <c r="BJ925" t="s">
        <v>363</v>
      </c>
      <c r="BM925">
        <v>0</v>
      </c>
      <c r="BN925">
        <v>0</v>
      </c>
      <c r="BO925" t="s">
        <v>0</v>
      </c>
      <c r="BP925">
        <v>0</v>
      </c>
      <c r="BQ925">
        <v>1</v>
      </c>
      <c r="BR925">
        <v>0</v>
      </c>
      <c r="BS925">
        <v>1</v>
      </c>
      <c r="BT925">
        <v>1</v>
      </c>
      <c r="BU925">
        <v>1</v>
      </c>
      <c r="BV925">
        <v>1</v>
      </c>
      <c r="BW925">
        <v>1</v>
      </c>
      <c r="BX925">
        <v>1</v>
      </c>
      <c r="BY925" t="s">
        <v>0</v>
      </c>
      <c r="BZ925">
        <v>70</v>
      </c>
      <c r="CA925">
        <v>10</v>
      </c>
      <c r="CF925">
        <v>0</v>
      </c>
      <c r="CG925">
        <v>0</v>
      </c>
      <c r="CM925">
        <v>0</v>
      </c>
      <c r="CN925" t="s">
        <v>0</v>
      </c>
      <c r="CO925">
        <v>0</v>
      </c>
      <c r="CP925">
        <f t="shared" si="583"/>
        <v>221.02</v>
      </c>
      <c r="CQ925">
        <f t="shared" si="584"/>
        <v>38.64</v>
      </c>
      <c r="CR925">
        <f t="shared" si="585"/>
        <v>0</v>
      </c>
      <c r="CS925">
        <f t="shared" si="586"/>
        <v>0</v>
      </c>
      <c r="CT925">
        <f t="shared" si="587"/>
        <v>0</v>
      </c>
      <c r="CU925">
        <f t="shared" si="588"/>
        <v>0</v>
      </c>
      <c r="CV925">
        <f t="shared" si="589"/>
        <v>0</v>
      </c>
      <c r="CW925">
        <f t="shared" si="590"/>
        <v>0</v>
      </c>
      <c r="CX925">
        <f t="shared" si="591"/>
        <v>0</v>
      </c>
      <c r="CY925">
        <f t="shared" si="592"/>
        <v>0</v>
      </c>
      <c r="CZ925">
        <f t="shared" si="593"/>
        <v>0</v>
      </c>
      <c r="DC925" t="s">
        <v>0</v>
      </c>
      <c r="DD925" t="s">
        <v>0</v>
      </c>
      <c r="DE925" t="s">
        <v>0</v>
      </c>
      <c r="DF925" t="s">
        <v>0</v>
      </c>
      <c r="DG925" t="s">
        <v>0</v>
      </c>
      <c r="DH925" t="s">
        <v>0</v>
      </c>
      <c r="DI925" t="s">
        <v>0</v>
      </c>
      <c r="DJ925" t="s">
        <v>0</v>
      </c>
      <c r="DK925" t="s">
        <v>0</v>
      </c>
      <c r="DL925" t="s">
        <v>0</v>
      </c>
      <c r="DM925" t="s">
        <v>0</v>
      </c>
      <c r="DN925">
        <v>0</v>
      </c>
      <c r="DO925">
        <v>0</v>
      </c>
      <c r="DP925">
        <v>1</v>
      </c>
      <c r="DQ925">
        <v>1</v>
      </c>
      <c r="DU925">
        <v>1003</v>
      </c>
      <c r="DV925" t="s">
        <v>358</v>
      </c>
      <c r="DW925" t="s">
        <v>358</v>
      </c>
      <c r="DX925">
        <v>1</v>
      </c>
      <c r="EE925">
        <v>30895129</v>
      </c>
      <c r="EF925">
        <v>1</v>
      </c>
      <c r="EG925" t="s">
        <v>18</v>
      </c>
      <c r="EH925">
        <v>0</v>
      </c>
      <c r="EI925" t="s">
        <v>0</v>
      </c>
      <c r="EJ925">
        <v>4</v>
      </c>
      <c r="EK925">
        <v>0</v>
      </c>
      <c r="EL925" t="s">
        <v>19</v>
      </c>
      <c r="EM925" t="s">
        <v>20</v>
      </c>
      <c r="EO925" t="s">
        <v>0</v>
      </c>
      <c r="EQ925">
        <v>0</v>
      </c>
      <c r="ER925">
        <v>38.64</v>
      </c>
      <c r="ES925">
        <v>38.64</v>
      </c>
      <c r="ET925">
        <v>0</v>
      </c>
      <c r="EU925">
        <v>0</v>
      </c>
      <c r="EV925">
        <v>0</v>
      </c>
      <c r="EW925">
        <v>0</v>
      </c>
      <c r="EX925">
        <v>0</v>
      </c>
      <c r="FQ925">
        <v>0</v>
      </c>
      <c r="FR925">
        <f t="shared" si="594"/>
        <v>0</v>
      </c>
      <c r="FS925">
        <v>0</v>
      </c>
      <c r="FX925">
        <v>70</v>
      </c>
      <c r="FY925">
        <v>10</v>
      </c>
      <c r="GA925" t="s">
        <v>0</v>
      </c>
      <c r="GD925">
        <v>0</v>
      </c>
      <c r="GF925">
        <v>-1618408959</v>
      </c>
      <c r="GG925">
        <v>2</v>
      </c>
      <c r="GH925">
        <v>1</v>
      </c>
      <c r="GI925">
        <v>-2</v>
      </c>
      <c r="GJ925">
        <v>0</v>
      </c>
      <c r="GK925">
        <f>ROUND(R925*(R12)/100,2)</f>
        <v>0</v>
      </c>
      <c r="GL925">
        <f t="shared" si="595"/>
        <v>0</v>
      </c>
      <c r="GM925">
        <f t="shared" si="596"/>
        <v>221.02</v>
      </c>
      <c r="GN925">
        <f t="shared" si="597"/>
        <v>0</v>
      </c>
      <c r="GO925">
        <f t="shared" si="598"/>
        <v>0</v>
      </c>
      <c r="GP925">
        <f t="shared" si="599"/>
        <v>221.02</v>
      </c>
      <c r="GT925">
        <v>0</v>
      </c>
      <c r="GU925">
        <v>1</v>
      </c>
      <c r="GV925">
        <v>0</v>
      </c>
      <c r="GW925">
        <v>0</v>
      </c>
      <c r="GX925">
        <f t="shared" si="600"/>
        <v>0</v>
      </c>
    </row>
    <row r="926" spans="1:206" x14ac:dyDescent="0.2">
      <c r="A926">
        <v>17</v>
      </c>
      <c r="B926">
        <v>1</v>
      </c>
      <c r="C926">
        <f>ROW(SmtRes!A636)</f>
        <v>636</v>
      </c>
      <c r="D926">
        <f>ROW(EtalonRes!A627)</f>
        <v>627</v>
      </c>
      <c r="E926" t="s">
        <v>30</v>
      </c>
      <c r="F926" t="s">
        <v>346</v>
      </c>
      <c r="G926" t="s">
        <v>347</v>
      </c>
      <c r="H926" t="s">
        <v>28</v>
      </c>
      <c r="I926">
        <f>ROUND(3/100,9)</f>
        <v>0.03</v>
      </c>
      <c r="J926">
        <v>0</v>
      </c>
      <c r="O926">
        <f t="shared" si="563"/>
        <v>455.52</v>
      </c>
      <c r="P926">
        <f t="shared" si="564"/>
        <v>48.51</v>
      </c>
      <c r="Q926">
        <f t="shared" si="565"/>
        <v>0</v>
      </c>
      <c r="R926">
        <f t="shared" si="566"/>
        <v>0</v>
      </c>
      <c r="S926">
        <f t="shared" si="567"/>
        <v>407.01</v>
      </c>
      <c r="T926">
        <f t="shared" si="568"/>
        <v>0</v>
      </c>
      <c r="U926">
        <f t="shared" si="569"/>
        <v>2.2229999999999999</v>
      </c>
      <c r="V926">
        <f t="shared" si="570"/>
        <v>0</v>
      </c>
      <c r="W926">
        <f t="shared" si="571"/>
        <v>0</v>
      </c>
      <c r="X926">
        <f t="shared" si="572"/>
        <v>284.91000000000003</v>
      </c>
      <c r="Y926">
        <f t="shared" si="573"/>
        <v>40.700000000000003</v>
      </c>
      <c r="AA926">
        <v>31140108</v>
      </c>
      <c r="AB926">
        <f t="shared" si="574"/>
        <v>15183.85</v>
      </c>
      <c r="AC926">
        <f t="shared" si="575"/>
        <v>1616.88</v>
      </c>
      <c r="AD926">
        <f t="shared" si="576"/>
        <v>0</v>
      </c>
      <c r="AE926">
        <f t="shared" si="577"/>
        <v>0</v>
      </c>
      <c r="AF926">
        <f t="shared" si="578"/>
        <v>13566.97</v>
      </c>
      <c r="AG926">
        <f t="shared" si="579"/>
        <v>0</v>
      </c>
      <c r="AH926">
        <f t="shared" si="580"/>
        <v>74.099999999999994</v>
      </c>
      <c r="AI926">
        <f t="shared" si="581"/>
        <v>0</v>
      </c>
      <c r="AJ926">
        <f t="shared" si="582"/>
        <v>0</v>
      </c>
      <c r="AK926">
        <v>15183.85</v>
      </c>
      <c r="AL926">
        <v>1616.88</v>
      </c>
      <c r="AM926">
        <v>0</v>
      </c>
      <c r="AN926">
        <v>0</v>
      </c>
      <c r="AO926">
        <v>13566.97</v>
      </c>
      <c r="AP926">
        <v>0</v>
      </c>
      <c r="AQ926">
        <v>74.099999999999994</v>
      </c>
      <c r="AR926">
        <v>0</v>
      </c>
      <c r="AS926">
        <v>0</v>
      </c>
      <c r="AT926">
        <v>70</v>
      </c>
      <c r="AU926">
        <v>10</v>
      </c>
      <c r="AV926">
        <v>1</v>
      </c>
      <c r="AW926">
        <v>1</v>
      </c>
      <c r="AZ926">
        <v>1</v>
      </c>
      <c r="BA926">
        <v>1</v>
      </c>
      <c r="BB926">
        <v>1</v>
      </c>
      <c r="BC926">
        <v>1</v>
      </c>
      <c r="BD926" t="s">
        <v>0</v>
      </c>
      <c r="BE926" t="s">
        <v>0</v>
      </c>
      <c r="BF926" t="s">
        <v>0</v>
      </c>
      <c r="BG926" t="s">
        <v>0</v>
      </c>
      <c r="BH926">
        <v>0</v>
      </c>
      <c r="BI926">
        <v>4</v>
      </c>
      <c r="BJ926" t="s">
        <v>348</v>
      </c>
      <c r="BM926">
        <v>0</v>
      </c>
      <c r="BN926">
        <v>0</v>
      </c>
      <c r="BO926" t="s">
        <v>0</v>
      </c>
      <c r="BP926">
        <v>0</v>
      </c>
      <c r="BQ926">
        <v>1</v>
      </c>
      <c r="BR926">
        <v>0</v>
      </c>
      <c r="BS926">
        <v>1</v>
      </c>
      <c r="BT926">
        <v>1</v>
      </c>
      <c r="BU926">
        <v>1</v>
      </c>
      <c r="BV926">
        <v>1</v>
      </c>
      <c r="BW926">
        <v>1</v>
      </c>
      <c r="BX926">
        <v>1</v>
      </c>
      <c r="BY926" t="s">
        <v>0</v>
      </c>
      <c r="BZ926">
        <v>70</v>
      </c>
      <c r="CA926">
        <v>10</v>
      </c>
      <c r="CF926">
        <v>0</v>
      </c>
      <c r="CG926">
        <v>0</v>
      </c>
      <c r="CM926">
        <v>0</v>
      </c>
      <c r="CN926" t="s">
        <v>0</v>
      </c>
      <c r="CO926">
        <v>0</v>
      </c>
      <c r="CP926">
        <f t="shared" si="583"/>
        <v>455.52</v>
      </c>
      <c r="CQ926">
        <f t="shared" si="584"/>
        <v>1616.88</v>
      </c>
      <c r="CR926">
        <f t="shared" si="585"/>
        <v>0</v>
      </c>
      <c r="CS926">
        <f t="shared" si="586"/>
        <v>0</v>
      </c>
      <c r="CT926">
        <f t="shared" si="587"/>
        <v>13566.97</v>
      </c>
      <c r="CU926">
        <f t="shared" si="588"/>
        <v>0</v>
      </c>
      <c r="CV926">
        <f t="shared" si="589"/>
        <v>74.099999999999994</v>
      </c>
      <c r="CW926">
        <f t="shared" si="590"/>
        <v>0</v>
      </c>
      <c r="CX926">
        <f t="shared" si="591"/>
        <v>0</v>
      </c>
      <c r="CY926">
        <f t="shared" si="592"/>
        <v>284.90699999999998</v>
      </c>
      <c r="CZ926">
        <f t="shared" si="593"/>
        <v>40.701000000000001</v>
      </c>
      <c r="DC926" t="s">
        <v>0</v>
      </c>
      <c r="DD926" t="s">
        <v>0</v>
      </c>
      <c r="DE926" t="s">
        <v>0</v>
      </c>
      <c r="DF926" t="s">
        <v>0</v>
      </c>
      <c r="DG926" t="s">
        <v>0</v>
      </c>
      <c r="DH926" t="s">
        <v>0</v>
      </c>
      <c r="DI926" t="s">
        <v>0</v>
      </c>
      <c r="DJ926" t="s">
        <v>0</v>
      </c>
      <c r="DK926" t="s">
        <v>0</v>
      </c>
      <c r="DL926" t="s">
        <v>0</v>
      </c>
      <c r="DM926" t="s">
        <v>0</v>
      </c>
      <c r="DN926">
        <v>0</v>
      </c>
      <c r="DO926">
        <v>0</v>
      </c>
      <c r="DP926">
        <v>1</v>
      </c>
      <c r="DQ926">
        <v>1</v>
      </c>
      <c r="DU926">
        <v>1005</v>
      </c>
      <c r="DV926" t="s">
        <v>28</v>
      </c>
      <c r="DW926" t="s">
        <v>28</v>
      </c>
      <c r="DX926">
        <v>100</v>
      </c>
      <c r="EE926">
        <v>30895129</v>
      </c>
      <c r="EF926">
        <v>1</v>
      </c>
      <c r="EG926" t="s">
        <v>18</v>
      </c>
      <c r="EH926">
        <v>0</v>
      </c>
      <c r="EI926" t="s">
        <v>0</v>
      </c>
      <c r="EJ926">
        <v>4</v>
      </c>
      <c r="EK926">
        <v>0</v>
      </c>
      <c r="EL926" t="s">
        <v>19</v>
      </c>
      <c r="EM926" t="s">
        <v>20</v>
      </c>
      <c r="EO926" t="s">
        <v>0</v>
      </c>
      <c r="EQ926">
        <v>0</v>
      </c>
      <c r="ER926">
        <v>15183.85</v>
      </c>
      <c r="ES926">
        <v>1616.88</v>
      </c>
      <c r="ET926">
        <v>0</v>
      </c>
      <c r="EU926">
        <v>0</v>
      </c>
      <c r="EV926">
        <v>13566.97</v>
      </c>
      <c r="EW926">
        <v>74.099999999999994</v>
      </c>
      <c r="EX926">
        <v>0</v>
      </c>
      <c r="EY926">
        <v>0</v>
      </c>
      <c r="FQ926">
        <v>0</v>
      </c>
      <c r="FR926">
        <f t="shared" si="594"/>
        <v>0</v>
      </c>
      <c r="FS926">
        <v>0</v>
      </c>
      <c r="FX926">
        <v>70</v>
      </c>
      <c r="FY926">
        <v>10</v>
      </c>
      <c r="GA926" t="s">
        <v>0</v>
      </c>
      <c r="GD926">
        <v>0</v>
      </c>
      <c r="GF926">
        <v>1835569690</v>
      </c>
      <c r="GG926">
        <v>2</v>
      </c>
      <c r="GH926">
        <v>1</v>
      </c>
      <c r="GI926">
        <v>-2</v>
      </c>
      <c r="GJ926">
        <v>0</v>
      </c>
      <c r="GK926">
        <f>ROUND(R926*(R12)/100,2)</f>
        <v>0</v>
      </c>
      <c r="GL926">
        <f t="shared" si="595"/>
        <v>0</v>
      </c>
      <c r="GM926">
        <f t="shared" si="596"/>
        <v>781.13000000000011</v>
      </c>
      <c r="GN926">
        <f t="shared" si="597"/>
        <v>0</v>
      </c>
      <c r="GO926">
        <f t="shared" si="598"/>
        <v>0</v>
      </c>
      <c r="GP926">
        <f t="shared" si="599"/>
        <v>781.13</v>
      </c>
      <c r="GT926">
        <v>0</v>
      </c>
      <c r="GU926">
        <v>1</v>
      </c>
      <c r="GV926">
        <v>0</v>
      </c>
      <c r="GW926">
        <v>0</v>
      </c>
      <c r="GX926">
        <f t="shared" si="600"/>
        <v>0</v>
      </c>
    </row>
    <row r="927" spans="1:206" x14ac:dyDescent="0.2">
      <c r="A927">
        <v>17</v>
      </c>
      <c r="B927">
        <v>1</v>
      </c>
      <c r="C927">
        <f>ROW(SmtRes!A640)</f>
        <v>640</v>
      </c>
      <c r="D927">
        <f>ROW(EtalonRes!A631)</f>
        <v>631</v>
      </c>
      <c r="E927" t="s">
        <v>34</v>
      </c>
      <c r="F927" t="s">
        <v>364</v>
      </c>
      <c r="G927" t="s">
        <v>365</v>
      </c>
      <c r="H927" t="s">
        <v>28</v>
      </c>
      <c r="I927">
        <f>ROUND(14.86/100,9)</f>
        <v>0.14860000000000001</v>
      </c>
      <c r="J927">
        <v>0</v>
      </c>
      <c r="O927">
        <f t="shared" si="563"/>
        <v>572.89</v>
      </c>
      <c r="P927">
        <f t="shared" si="564"/>
        <v>187.05</v>
      </c>
      <c r="Q927">
        <f t="shared" si="565"/>
        <v>0.02</v>
      </c>
      <c r="R927">
        <f t="shared" si="566"/>
        <v>0.02</v>
      </c>
      <c r="S927">
        <f t="shared" si="567"/>
        <v>385.82</v>
      </c>
      <c r="T927">
        <f t="shared" si="568"/>
        <v>0</v>
      </c>
      <c r="U927">
        <f t="shared" si="569"/>
        <v>2.1992800000000003</v>
      </c>
      <c r="V927">
        <f t="shared" si="570"/>
        <v>0</v>
      </c>
      <c r="W927">
        <f t="shared" si="571"/>
        <v>0</v>
      </c>
      <c r="X927">
        <f t="shared" si="572"/>
        <v>270.07</v>
      </c>
      <c r="Y927">
        <f t="shared" si="573"/>
        <v>38.58</v>
      </c>
      <c r="AA927">
        <v>31140108</v>
      </c>
      <c r="AB927">
        <f t="shared" si="574"/>
        <v>3855.23</v>
      </c>
      <c r="AC927">
        <f t="shared" si="575"/>
        <v>1258.72</v>
      </c>
      <c r="AD927">
        <f t="shared" si="576"/>
        <v>0.15</v>
      </c>
      <c r="AE927">
        <f t="shared" si="577"/>
        <v>0.12</v>
      </c>
      <c r="AF927">
        <f t="shared" si="578"/>
        <v>2596.36</v>
      </c>
      <c r="AG927">
        <f t="shared" si="579"/>
        <v>0</v>
      </c>
      <c r="AH927">
        <f t="shared" si="580"/>
        <v>14.8</v>
      </c>
      <c r="AI927">
        <f t="shared" si="581"/>
        <v>0</v>
      </c>
      <c r="AJ927">
        <f t="shared" si="582"/>
        <v>0</v>
      </c>
      <c r="AK927">
        <v>3855.23</v>
      </c>
      <c r="AL927">
        <v>1258.72</v>
      </c>
      <c r="AM927">
        <v>0.15</v>
      </c>
      <c r="AN927">
        <v>0.12</v>
      </c>
      <c r="AO927">
        <v>2596.36</v>
      </c>
      <c r="AP927">
        <v>0</v>
      </c>
      <c r="AQ927">
        <v>14.8</v>
      </c>
      <c r="AR927">
        <v>0</v>
      </c>
      <c r="AS927">
        <v>0</v>
      </c>
      <c r="AT927">
        <v>70</v>
      </c>
      <c r="AU927">
        <v>10</v>
      </c>
      <c r="AV927">
        <v>1</v>
      </c>
      <c r="AW927">
        <v>1</v>
      </c>
      <c r="AZ927">
        <v>1</v>
      </c>
      <c r="BA927">
        <v>1</v>
      </c>
      <c r="BB927">
        <v>1</v>
      </c>
      <c r="BC927">
        <v>1</v>
      </c>
      <c r="BD927" t="s">
        <v>0</v>
      </c>
      <c r="BE927" t="s">
        <v>0</v>
      </c>
      <c r="BF927" t="s">
        <v>0</v>
      </c>
      <c r="BG927" t="s">
        <v>0</v>
      </c>
      <c r="BH927">
        <v>0</v>
      </c>
      <c r="BI927">
        <v>4</v>
      </c>
      <c r="BJ927" t="s">
        <v>366</v>
      </c>
      <c r="BM927">
        <v>0</v>
      </c>
      <c r="BN927">
        <v>0</v>
      </c>
      <c r="BO927" t="s">
        <v>0</v>
      </c>
      <c r="BP927">
        <v>0</v>
      </c>
      <c r="BQ927">
        <v>1</v>
      </c>
      <c r="BR927">
        <v>0</v>
      </c>
      <c r="BS927">
        <v>1</v>
      </c>
      <c r="BT927">
        <v>1</v>
      </c>
      <c r="BU927">
        <v>1</v>
      </c>
      <c r="BV927">
        <v>1</v>
      </c>
      <c r="BW927">
        <v>1</v>
      </c>
      <c r="BX927">
        <v>1</v>
      </c>
      <c r="BY927" t="s">
        <v>0</v>
      </c>
      <c r="BZ927">
        <v>70</v>
      </c>
      <c r="CA927">
        <v>10</v>
      </c>
      <c r="CF927">
        <v>0</v>
      </c>
      <c r="CG927">
        <v>0</v>
      </c>
      <c r="CM927">
        <v>0</v>
      </c>
      <c r="CN927" t="s">
        <v>0</v>
      </c>
      <c r="CO927">
        <v>0</v>
      </c>
      <c r="CP927">
        <f t="shared" si="583"/>
        <v>572.89</v>
      </c>
      <c r="CQ927">
        <f t="shared" si="584"/>
        <v>1258.72</v>
      </c>
      <c r="CR927">
        <f t="shared" si="585"/>
        <v>0.15</v>
      </c>
      <c r="CS927">
        <f t="shared" si="586"/>
        <v>0.12</v>
      </c>
      <c r="CT927">
        <f t="shared" si="587"/>
        <v>2596.36</v>
      </c>
      <c r="CU927">
        <f t="shared" si="588"/>
        <v>0</v>
      </c>
      <c r="CV927">
        <f t="shared" si="589"/>
        <v>14.8</v>
      </c>
      <c r="CW927">
        <f t="shared" si="590"/>
        <v>0</v>
      </c>
      <c r="CX927">
        <f t="shared" si="591"/>
        <v>0</v>
      </c>
      <c r="CY927">
        <f t="shared" si="592"/>
        <v>270.07399999999996</v>
      </c>
      <c r="CZ927">
        <f t="shared" si="593"/>
        <v>38.582000000000001</v>
      </c>
      <c r="DC927" t="s">
        <v>0</v>
      </c>
      <c r="DD927" t="s">
        <v>0</v>
      </c>
      <c r="DE927" t="s">
        <v>0</v>
      </c>
      <c r="DF927" t="s">
        <v>0</v>
      </c>
      <c r="DG927" t="s">
        <v>0</v>
      </c>
      <c r="DH927" t="s">
        <v>0</v>
      </c>
      <c r="DI927" t="s">
        <v>0</v>
      </c>
      <c r="DJ927" t="s">
        <v>0</v>
      </c>
      <c r="DK927" t="s">
        <v>0</v>
      </c>
      <c r="DL927" t="s">
        <v>0</v>
      </c>
      <c r="DM927" t="s">
        <v>0</v>
      </c>
      <c r="DN927">
        <v>0</v>
      </c>
      <c r="DO927">
        <v>0</v>
      </c>
      <c r="DP927">
        <v>1</v>
      </c>
      <c r="DQ927">
        <v>1</v>
      </c>
      <c r="DU927">
        <v>1005</v>
      </c>
      <c r="DV927" t="s">
        <v>28</v>
      </c>
      <c r="DW927" t="s">
        <v>28</v>
      </c>
      <c r="DX927">
        <v>100</v>
      </c>
      <c r="EE927">
        <v>30895129</v>
      </c>
      <c r="EF927">
        <v>1</v>
      </c>
      <c r="EG927" t="s">
        <v>18</v>
      </c>
      <c r="EH927">
        <v>0</v>
      </c>
      <c r="EI927" t="s">
        <v>0</v>
      </c>
      <c r="EJ927">
        <v>4</v>
      </c>
      <c r="EK927">
        <v>0</v>
      </c>
      <c r="EL927" t="s">
        <v>19</v>
      </c>
      <c r="EM927" t="s">
        <v>20</v>
      </c>
      <c r="EO927" t="s">
        <v>0</v>
      </c>
      <c r="EQ927">
        <v>0</v>
      </c>
      <c r="ER927">
        <v>3855.23</v>
      </c>
      <c r="ES927">
        <v>1258.72</v>
      </c>
      <c r="ET927">
        <v>0.15</v>
      </c>
      <c r="EU927">
        <v>0.12</v>
      </c>
      <c r="EV927">
        <v>2596.36</v>
      </c>
      <c r="EW927">
        <v>14.8</v>
      </c>
      <c r="EX927">
        <v>0</v>
      </c>
      <c r="EY927">
        <v>0</v>
      </c>
      <c r="FQ927">
        <v>0</v>
      </c>
      <c r="FR927">
        <f t="shared" si="594"/>
        <v>0</v>
      </c>
      <c r="FS927">
        <v>0</v>
      </c>
      <c r="FX927">
        <v>70</v>
      </c>
      <c r="FY927">
        <v>10</v>
      </c>
      <c r="GA927" t="s">
        <v>0</v>
      </c>
      <c r="GD927">
        <v>0</v>
      </c>
      <c r="GF927">
        <v>-400213386</v>
      </c>
      <c r="GG927">
        <v>2</v>
      </c>
      <c r="GH927">
        <v>1</v>
      </c>
      <c r="GI927">
        <v>-2</v>
      </c>
      <c r="GJ927">
        <v>0</v>
      </c>
      <c r="GK927">
        <f>ROUND(R927*(R12)/100,2)</f>
        <v>0.02</v>
      </c>
      <c r="GL927">
        <f t="shared" si="595"/>
        <v>0</v>
      </c>
      <c r="GM927">
        <f t="shared" si="596"/>
        <v>881.56000000000006</v>
      </c>
      <c r="GN927">
        <f t="shared" si="597"/>
        <v>0</v>
      </c>
      <c r="GO927">
        <f t="shared" si="598"/>
        <v>0</v>
      </c>
      <c r="GP927">
        <f t="shared" si="599"/>
        <v>881.56</v>
      </c>
      <c r="GT927">
        <v>0</v>
      </c>
      <c r="GU927">
        <v>1</v>
      </c>
      <c r="GV927">
        <v>0</v>
      </c>
      <c r="GW927">
        <v>0</v>
      </c>
      <c r="GX927">
        <f t="shared" si="600"/>
        <v>0</v>
      </c>
    </row>
    <row r="928" spans="1:206" x14ac:dyDescent="0.2">
      <c r="A928">
        <v>17</v>
      </c>
      <c r="B928">
        <v>1</v>
      </c>
      <c r="C928">
        <f>ROW(SmtRes!A646)</f>
        <v>646</v>
      </c>
      <c r="D928">
        <f>ROW(EtalonRes!A637)</f>
        <v>637</v>
      </c>
      <c r="E928" t="s">
        <v>38</v>
      </c>
      <c r="F928" t="s">
        <v>324</v>
      </c>
      <c r="G928" t="s">
        <v>325</v>
      </c>
      <c r="H928" t="s">
        <v>28</v>
      </c>
      <c r="I928">
        <f>ROUND(8/100,9)</f>
        <v>0.08</v>
      </c>
      <c r="J928">
        <v>0</v>
      </c>
      <c r="O928">
        <f t="shared" si="563"/>
        <v>3990.05</v>
      </c>
      <c r="P928">
        <f t="shared" si="564"/>
        <v>2577.85</v>
      </c>
      <c r="Q928">
        <f t="shared" si="565"/>
        <v>9.11</v>
      </c>
      <c r="R928">
        <f t="shared" si="566"/>
        <v>1.51</v>
      </c>
      <c r="S928">
        <f t="shared" si="567"/>
        <v>1403.09</v>
      </c>
      <c r="T928">
        <f t="shared" si="568"/>
        <v>0</v>
      </c>
      <c r="U928">
        <f t="shared" si="569"/>
        <v>6.8087999999999997</v>
      </c>
      <c r="V928">
        <f t="shared" si="570"/>
        <v>0</v>
      </c>
      <c r="W928">
        <f t="shared" si="571"/>
        <v>0</v>
      </c>
      <c r="X928">
        <f t="shared" si="572"/>
        <v>982.16</v>
      </c>
      <c r="Y928">
        <f t="shared" si="573"/>
        <v>140.31</v>
      </c>
      <c r="AA928">
        <v>31140108</v>
      </c>
      <c r="AB928">
        <f t="shared" si="574"/>
        <v>49875.519999999997</v>
      </c>
      <c r="AC928">
        <f t="shared" si="575"/>
        <v>32223.08</v>
      </c>
      <c r="AD928">
        <f t="shared" si="576"/>
        <v>113.82</v>
      </c>
      <c r="AE928">
        <f t="shared" si="577"/>
        <v>18.920000000000002</v>
      </c>
      <c r="AF928">
        <f t="shared" si="578"/>
        <v>17538.62</v>
      </c>
      <c r="AG928">
        <f t="shared" si="579"/>
        <v>0</v>
      </c>
      <c r="AH928">
        <f t="shared" si="580"/>
        <v>85.11</v>
      </c>
      <c r="AI928">
        <f t="shared" si="581"/>
        <v>0</v>
      </c>
      <c r="AJ928">
        <f t="shared" si="582"/>
        <v>0</v>
      </c>
      <c r="AK928">
        <v>49875.519999999997</v>
      </c>
      <c r="AL928">
        <v>32223.08</v>
      </c>
      <c r="AM928">
        <v>113.82</v>
      </c>
      <c r="AN928">
        <v>18.920000000000002</v>
      </c>
      <c r="AO928">
        <v>17538.62</v>
      </c>
      <c r="AP928">
        <v>0</v>
      </c>
      <c r="AQ928">
        <v>85.11</v>
      </c>
      <c r="AR928">
        <v>0</v>
      </c>
      <c r="AS928">
        <v>0</v>
      </c>
      <c r="AT928">
        <v>70</v>
      </c>
      <c r="AU928">
        <v>10</v>
      </c>
      <c r="AV928">
        <v>1</v>
      </c>
      <c r="AW928">
        <v>1</v>
      </c>
      <c r="AZ928">
        <v>1</v>
      </c>
      <c r="BA928">
        <v>1</v>
      </c>
      <c r="BB928">
        <v>1</v>
      </c>
      <c r="BC928">
        <v>1</v>
      </c>
      <c r="BD928" t="s">
        <v>0</v>
      </c>
      <c r="BE928" t="s">
        <v>0</v>
      </c>
      <c r="BF928" t="s">
        <v>0</v>
      </c>
      <c r="BG928" t="s">
        <v>0</v>
      </c>
      <c r="BH928">
        <v>0</v>
      </c>
      <c r="BI928">
        <v>4</v>
      </c>
      <c r="BJ928" t="s">
        <v>326</v>
      </c>
      <c r="BM928">
        <v>0</v>
      </c>
      <c r="BN928">
        <v>0</v>
      </c>
      <c r="BO928" t="s">
        <v>0</v>
      </c>
      <c r="BP928">
        <v>0</v>
      </c>
      <c r="BQ928">
        <v>1</v>
      </c>
      <c r="BR928">
        <v>0</v>
      </c>
      <c r="BS928">
        <v>1</v>
      </c>
      <c r="BT928">
        <v>1</v>
      </c>
      <c r="BU928">
        <v>1</v>
      </c>
      <c r="BV928">
        <v>1</v>
      </c>
      <c r="BW928">
        <v>1</v>
      </c>
      <c r="BX928">
        <v>1</v>
      </c>
      <c r="BY928" t="s">
        <v>0</v>
      </c>
      <c r="BZ928">
        <v>70</v>
      </c>
      <c r="CA928">
        <v>10</v>
      </c>
      <c r="CF928">
        <v>0</v>
      </c>
      <c r="CG928">
        <v>0</v>
      </c>
      <c r="CM928">
        <v>0</v>
      </c>
      <c r="CN928" t="s">
        <v>0</v>
      </c>
      <c r="CO928">
        <v>0</v>
      </c>
      <c r="CP928">
        <f t="shared" si="583"/>
        <v>3990.05</v>
      </c>
      <c r="CQ928">
        <f t="shared" si="584"/>
        <v>32223.08</v>
      </c>
      <c r="CR928">
        <f t="shared" si="585"/>
        <v>113.82</v>
      </c>
      <c r="CS928">
        <f t="shared" si="586"/>
        <v>18.920000000000002</v>
      </c>
      <c r="CT928">
        <f t="shared" si="587"/>
        <v>17538.62</v>
      </c>
      <c r="CU928">
        <f t="shared" si="588"/>
        <v>0</v>
      </c>
      <c r="CV928">
        <f t="shared" si="589"/>
        <v>85.11</v>
      </c>
      <c r="CW928">
        <f t="shared" si="590"/>
        <v>0</v>
      </c>
      <c r="CX928">
        <f t="shared" si="591"/>
        <v>0</v>
      </c>
      <c r="CY928">
        <f t="shared" si="592"/>
        <v>982.1629999999999</v>
      </c>
      <c r="CZ928">
        <f t="shared" si="593"/>
        <v>140.309</v>
      </c>
      <c r="DC928" t="s">
        <v>0</v>
      </c>
      <c r="DD928" t="s">
        <v>0</v>
      </c>
      <c r="DE928" t="s">
        <v>0</v>
      </c>
      <c r="DF928" t="s">
        <v>0</v>
      </c>
      <c r="DG928" t="s">
        <v>0</v>
      </c>
      <c r="DH928" t="s">
        <v>0</v>
      </c>
      <c r="DI928" t="s">
        <v>0</v>
      </c>
      <c r="DJ928" t="s">
        <v>0</v>
      </c>
      <c r="DK928" t="s">
        <v>0</v>
      </c>
      <c r="DL928" t="s">
        <v>0</v>
      </c>
      <c r="DM928" t="s">
        <v>0</v>
      </c>
      <c r="DN928">
        <v>0</v>
      </c>
      <c r="DO928">
        <v>0</v>
      </c>
      <c r="DP928">
        <v>1</v>
      </c>
      <c r="DQ928">
        <v>1</v>
      </c>
      <c r="DU928">
        <v>1005</v>
      </c>
      <c r="DV928" t="s">
        <v>28</v>
      </c>
      <c r="DW928" t="s">
        <v>28</v>
      </c>
      <c r="DX928">
        <v>100</v>
      </c>
      <c r="EE928">
        <v>30895129</v>
      </c>
      <c r="EF928">
        <v>1</v>
      </c>
      <c r="EG928" t="s">
        <v>18</v>
      </c>
      <c r="EH928">
        <v>0</v>
      </c>
      <c r="EI928" t="s">
        <v>0</v>
      </c>
      <c r="EJ928">
        <v>4</v>
      </c>
      <c r="EK928">
        <v>0</v>
      </c>
      <c r="EL928" t="s">
        <v>19</v>
      </c>
      <c r="EM928" t="s">
        <v>20</v>
      </c>
      <c r="EO928" t="s">
        <v>0</v>
      </c>
      <c r="EQ928">
        <v>0</v>
      </c>
      <c r="ER928">
        <v>49875.519999999997</v>
      </c>
      <c r="ES928">
        <v>32223.08</v>
      </c>
      <c r="ET928">
        <v>113.82</v>
      </c>
      <c r="EU928">
        <v>18.920000000000002</v>
      </c>
      <c r="EV928">
        <v>17538.62</v>
      </c>
      <c r="EW928">
        <v>85.11</v>
      </c>
      <c r="EX928">
        <v>0</v>
      </c>
      <c r="EY928">
        <v>0</v>
      </c>
      <c r="FQ928">
        <v>0</v>
      </c>
      <c r="FR928">
        <f t="shared" si="594"/>
        <v>0</v>
      </c>
      <c r="FS928">
        <v>0</v>
      </c>
      <c r="FX928">
        <v>70</v>
      </c>
      <c r="FY928">
        <v>10</v>
      </c>
      <c r="GA928" t="s">
        <v>0</v>
      </c>
      <c r="GD928">
        <v>0</v>
      </c>
      <c r="GF928">
        <v>-1569585553</v>
      </c>
      <c r="GG928">
        <v>2</v>
      </c>
      <c r="GH928">
        <v>1</v>
      </c>
      <c r="GI928">
        <v>-2</v>
      </c>
      <c r="GJ928">
        <v>0</v>
      </c>
      <c r="GK928">
        <f>ROUND(R928*(R12)/100,2)</f>
        <v>1.63</v>
      </c>
      <c r="GL928">
        <f t="shared" si="595"/>
        <v>0</v>
      </c>
      <c r="GM928">
        <f t="shared" si="596"/>
        <v>5114.1500000000005</v>
      </c>
      <c r="GN928">
        <f t="shared" si="597"/>
        <v>0</v>
      </c>
      <c r="GO928">
        <f t="shared" si="598"/>
        <v>0</v>
      </c>
      <c r="GP928">
        <f t="shared" si="599"/>
        <v>5114.1499999999996</v>
      </c>
      <c r="GT928">
        <v>0</v>
      </c>
      <c r="GU928">
        <v>1</v>
      </c>
      <c r="GV928">
        <v>0</v>
      </c>
      <c r="GW928">
        <v>0</v>
      </c>
      <c r="GX928">
        <f t="shared" si="600"/>
        <v>0</v>
      </c>
    </row>
    <row r="929" spans="1:206" x14ac:dyDescent="0.2">
      <c r="A929">
        <v>17</v>
      </c>
      <c r="B929">
        <v>1</v>
      </c>
      <c r="C929">
        <f>ROW(SmtRes!A650)</f>
        <v>650</v>
      </c>
      <c r="D929">
        <f>ROW(EtalonRes!A641)</f>
        <v>641</v>
      </c>
      <c r="E929" t="s">
        <v>42</v>
      </c>
      <c r="F929" t="s">
        <v>245</v>
      </c>
      <c r="G929" t="s">
        <v>246</v>
      </c>
      <c r="H929" t="s">
        <v>61</v>
      </c>
      <c r="I929">
        <f>ROUND(4/100,9)</f>
        <v>0.04</v>
      </c>
      <c r="J929">
        <v>0</v>
      </c>
      <c r="O929">
        <f t="shared" si="563"/>
        <v>884.69</v>
      </c>
      <c r="P929">
        <f t="shared" si="564"/>
        <v>785.44</v>
      </c>
      <c r="Q929">
        <f t="shared" si="565"/>
        <v>0</v>
      </c>
      <c r="R929">
        <f t="shared" si="566"/>
        <v>0</v>
      </c>
      <c r="S929">
        <f t="shared" si="567"/>
        <v>99.25</v>
      </c>
      <c r="T929">
        <f t="shared" si="568"/>
        <v>0</v>
      </c>
      <c r="U929">
        <f t="shared" si="569"/>
        <v>0.57799999999999996</v>
      </c>
      <c r="V929">
        <f t="shared" si="570"/>
        <v>0</v>
      </c>
      <c r="W929">
        <f t="shared" si="571"/>
        <v>0</v>
      </c>
      <c r="X929">
        <f t="shared" si="572"/>
        <v>69.48</v>
      </c>
      <c r="Y929">
        <f t="shared" si="573"/>
        <v>9.93</v>
      </c>
      <c r="AA929">
        <v>31140108</v>
      </c>
      <c r="AB929">
        <f t="shared" si="574"/>
        <v>22117.32</v>
      </c>
      <c r="AC929">
        <f t="shared" si="575"/>
        <v>19636.11</v>
      </c>
      <c r="AD929">
        <f t="shared" si="576"/>
        <v>0</v>
      </c>
      <c r="AE929">
        <f t="shared" si="577"/>
        <v>0</v>
      </c>
      <c r="AF929">
        <f t="shared" si="578"/>
        <v>2481.21</v>
      </c>
      <c r="AG929">
        <f t="shared" si="579"/>
        <v>0</v>
      </c>
      <c r="AH929">
        <f t="shared" si="580"/>
        <v>14.45</v>
      </c>
      <c r="AI929">
        <f t="shared" si="581"/>
        <v>0</v>
      </c>
      <c r="AJ929">
        <f t="shared" si="582"/>
        <v>0</v>
      </c>
      <c r="AK929">
        <v>22117.32</v>
      </c>
      <c r="AL929">
        <v>19636.11</v>
      </c>
      <c r="AM929">
        <v>0</v>
      </c>
      <c r="AN929">
        <v>0</v>
      </c>
      <c r="AO929">
        <v>2481.21</v>
      </c>
      <c r="AP929">
        <v>0</v>
      </c>
      <c r="AQ929">
        <v>14.45</v>
      </c>
      <c r="AR929">
        <v>0</v>
      </c>
      <c r="AS929">
        <v>0</v>
      </c>
      <c r="AT929">
        <v>70</v>
      </c>
      <c r="AU929">
        <v>10</v>
      </c>
      <c r="AV929">
        <v>1</v>
      </c>
      <c r="AW929">
        <v>1</v>
      </c>
      <c r="AZ929">
        <v>1</v>
      </c>
      <c r="BA929">
        <v>1</v>
      </c>
      <c r="BB929">
        <v>1</v>
      </c>
      <c r="BC929">
        <v>1</v>
      </c>
      <c r="BD929" t="s">
        <v>0</v>
      </c>
      <c r="BE929" t="s">
        <v>0</v>
      </c>
      <c r="BF929" t="s">
        <v>0</v>
      </c>
      <c r="BG929" t="s">
        <v>0</v>
      </c>
      <c r="BH929">
        <v>0</v>
      </c>
      <c r="BI929">
        <v>4</v>
      </c>
      <c r="BJ929" t="s">
        <v>247</v>
      </c>
      <c r="BM929">
        <v>0</v>
      </c>
      <c r="BN929">
        <v>0</v>
      </c>
      <c r="BO929" t="s">
        <v>0</v>
      </c>
      <c r="BP929">
        <v>0</v>
      </c>
      <c r="BQ929">
        <v>1</v>
      </c>
      <c r="BR929">
        <v>0</v>
      </c>
      <c r="BS929">
        <v>1</v>
      </c>
      <c r="BT929">
        <v>1</v>
      </c>
      <c r="BU929">
        <v>1</v>
      </c>
      <c r="BV929">
        <v>1</v>
      </c>
      <c r="BW929">
        <v>1</v>
      </c>
      <c r="BX929">
        <v>1</v>
      </c>
      <c r="BY929" t="s">
        <v>0</v>
      </c>
      <c r="BZ929">
        <v>70</v>
      </c>
      <c r="CA929">
        <v>10</v>
      </c>
      <c r="CF929">
        <v>0</v>
      </c>
      <c r="CG929">
        <v>0</v>
      </c>
      <c r="CM929">
        <v>0</v>
      </c>
      <c r="CN929" t="s">
        <v>0</v>
      </c>
      <c r="CO929">
        <v>0</v>
      </c>
      <c r="CP929">
        <f t="shared" si="583"/>
        <v>884.69</v>
      </c>
      <c r="CQ929">
        <f t="shared" si="584"/>
        <v>19636.11</v>
      </c>
      <c r="CR929">
        <f t="shared" si="585"/>
        <v>0</v>
      </c>
      <c r="CS929">
        <f t="shared" si="586"/>
        <v>0</v>
      </c>
      <c r="CT929">
        <f t="shared" si="587"/>
        <v>2481.21</v>
      </c>
      <c r="CU929">
        <f t="shared" si="588"/>
        <v>0</v>
      </c>
      <c r="CV929">
        <f t="shared" si="589"/>
        <v>14.45</v>
      </c>
      <c r="CW929">
        <f t="shared" si="590"/>
        <v>0</v>
      </c>
      <c r="CX929">
        <f t="shared" si="591"/>
        <v>0</v>
      </c>
      <c r="CY929">
        <f t="shared" si="592"/>
        <v>69.474999999999994</v>
      </c>
      <c r="CZ929">
        <f t="shared" si="593"/>
        <v>9.9250000000000007</v>
      </c>
      <c r="DC929" t="s">
        <v>0</v>
      </c>
      <c r="DD929" t="s">
        <v>0</v>
      </c>
      <c r="DE929" t="s">
        <v>0</v>
      </c>
      <c r="DF929" t="s">
        <v>0</v>
      </c>
      <c r="DG929" t="s">
        <v>0</v>
      </c>
      <c r="DH929" t="s">
        <v>0</v>
      </c>
      <c r="DI929" t="s">
        <v>0</v>
      </c>
      <c r="DJ929" t="s">
        <v>0</v>
      </c>
      <c r="DK929" t="s">
        <v>0</v>
      </c>
      <c r="DL929" t="s">
        <v>0</v>
      </c>
      <c r="DM929" t="s">
        <v>0</v>
      </c>
      <c r="DN929">
        <v>0</v>
      </c>
      <c r="DO929">
        <v>0</v>
      </c>
      <c r="DP929">
        <v>1</v>
      </c>
      <c r="DQ929">
        <v>1</v>
      </c>
      <c r="DU929">
        <v>1003</v>
      </c>
      <c r="DV929" t="s">
        <v>61</v>
      </c>
      <c r="DW929" t="s">
        <v>61</v>
      </c>
      <c r="DX929">
        <v>100</v>
      </c>
      <c r="EE929">
        <v>30895129</v>
      </c>
      <c r="EF929">
        <v>1</v>
      </c>
      <c r="EG929" t="s">
        <v>18</v>
      </c>
      <c r="EH929">
        <v>0</v>
      </c>
      <c r="EI929" t="s">
        <v>0</v>
      </c>
      <c r="EJ929">
        <v>4</v>
      </c>
      <c r="EK929">
        <v>0</v>
      </c>
      <c r="EL929" t="s">
        <v>19</v>
      </c>
      <c r="EM929" t="s">
        <v>20</v>
      </c>
      <c r="EO929" t="s">
        <v>0</v>
      </c>
      <c r="EQ929">
        <v>0</v>
      </c>
      <c r="ER929">
        <v>22117.32</v>
      </c>
      <c r="ES929">
        <v>19636.11</v>
      </c>
      <c r="ET929">
        <v>0</v>
      </c>
      <c r="EU929">
        <v>0</v>
      </c>
      <c r="EV929">
        <v>2481.21</v>
      </c>
      <c r="EW929">
        <v>14.45</v>
      </c>
      <c r="EX929">
        <v>0</v>
      </c>
      <c r="EY929">
        <v>0</v>
      </c>
      <c r="FQ929">
        <v>0</v>
      </c>
      <c r="FR929">
        <f t="shared" si="594"/>
        <v>0</v>
      </c>
      <c r="FS929">
        <v>0</v>
      </c>
      <c r="FX929">
        <v>70</v>
      </c>
      <c r="FY929">
        <v>10</v>
      </c>
      <c r="GA929" t="s">
        <v>0</v>
      </c>
      <c r="GD929">
        <v>0</v>
      </c>
      <c r="GF929">
        <v>1299148935</v>
      </c>
      <c r="GG929">
        <v>2</v>
      </c>
      <c r="GH929">
        <v>1</v>
      </c>
      <c r="GI929">
        <v>-2</v>
      </c>
      <c r="GJ929">
        <v>0</v>
      </c>
      <c r="GK929">
        <f>ROUND(R929*(R12)/100,2)</f>
        <v>0</v>
      </c>
      <c r="GL929">
        <f t="shared" si="595"/>
        <v>0</v>
      </c>
      <c r="GM929">
        <f t="shared" si="596"/>
        <v>964.1</v>
      </c>
      <c r="GN929">
        <f t="shared" si="597"/>
        <v>0</v>
      </c>
      <c r="GO929">
        <f t="shared" si="598"/>
        <v>0</v>
      </c>
      <c r="GP929">
        <f t="shared" si="599"/>
        <v>964.1</v>
      </c>
      <c r="GT929">
        <v>0</v>
      </c>
      <c r="GU929">
        <v>1</v>
      </c>
      <c r="GV929">
        <v>0</v>
      </c>
      <c r="GW929">
        <v>0</v>
      </c>
      <c r="GX929">
        <f t="shared" si="600"/>
        <v>0</v>
      </c>
    </row>
    <row r="930" spans="1:206" x14ac:dyDescent="0.2">
      <c r="A930">
        <v>17</v>
      </c>
      <c r="B930">
        <v>1</v>
      </c>
      <c r="C930">
        <f>ROW(SmtRes!A656)</f>
        <v>656</v>
      </c>
      <c r="D930">
        <f>ROW(EtalonRes!A647)</f>
        <v>647</v>
      </c>
      <c r="E930" t="s">
        <v>46</v>
      </c>
      <c r="F930" t="s">
        <v>251</v>
      </c>
      <c r="G930" t="s">
        <v>252</v>
      </c>
      <c r="H930" t="s">
        <v>61</v>
      </c>
      <c r="I930">
        <f>ROUND(4/100,9)</f>
        <v>0.04</v>
      </c>
      <c r="J930">
        <v>0</v>
      </c>
      <c r="O930">
        <f t="shared" si="563"/>
        <v>558.35</v>
      </c>
      <c r="P930">
        <f t="shared" si="564"/>
        <v>437.15</v>
      </c>
      <c r="Q930">
        <f t="shared" si="565"/>
        <v>0.97</v>
      </c>
      <c r="R930">
        <f t="shared" si="566"/>
        <v>0.11</v>
      </c>
      <c r="S930">
        <f t="shared" si="567"/>
        <v>120.23</v>
      </c>
      <c r="T930">
        <f t="shared" si="568"/>
        <v>0</v>
      </c>
      <c r="U930">
        <f t="shared" si="569"/>
        <v>0.58079999999999998</v>
      </c>
      <c r="V930">
        <f t="shared" si="570"/>
        <v>0</v>
      </c>
      <c r="W930">
        <f t="shared" si="571"/>
        <v>0</v>
      </c>
      <c r="X930">
        <f t="shared" si="572"/>
        <v>84.16</v>
      </c>
      <c r="Y930">
        <f t="shared" si="573"/>
        <v>12.02</v>
      </c>
      <c r="AA930">
        <v>31140108</v>
      </c>
      <c r="AB930">
        <f t="shared" si="574"/>
        <v>13958.91</v>
      </c>
      <c r="AC930">
        <f t="shared" si="575"/>
        <v>10928.81</v>
      </c>
      <c r="AD930">
        <f t="shared" si="576"/>
        <v>24.36</v>
      </c>
      <c r="AE930">
        <f t="shared" si="577"/>
        <v>2.78</v>
      </c>
      <c r="AF930">
        <f t="shared" si="578"/>
        <v>3005.74</v>
      </c>
      <c r="AG930">
        <f t="shared" si="579"/>
        <v>0</v>
      </c>
      <c r="AH930">
        <f t="shared" si="580"/>
        <v>14.52</v>
      </c>
      <c r="AI930">
        <f t="shared" si="581"/>
        <v>0</v>
      </c>
      <c r="AJ930">
        <f t="shared" si="582"/>
        <v>0</v>
      </c>
      <c r="AK930">
        <v>13958.91</v>
      </c>
      <c r="AL930">
        <v>10928.81</v>
      </c>
      <c r="AM930">
        <v>24.36</v>
      </c>
      <c r="AN930">
        <v>2.78</v>
      </c>
      <c r="AO930">
        <v>3005.74</v>
      </c>
      <c r="AP930">
        <v>0</v>
      </c>
      <c r="AQ930">
        <v>14.52</v>
      </c>
      <c r="AR930">
        <v>0</v>
      </c>
      <c r="AS930">
        <v>0</v>
      </c>
      <c r="AT930">
        <v>70</v>
      </c>
      <c r="AU930">
        <v>10</v>
      </c>
      <c r="AV930">
        <v>1</v>
      </c>
      <c r="AW930">
        <v>1</v>
      </c>
      <c r="AZ930">
        <v>1</v>
      </c>
      <c r="BA930">
        <v>1</v>
      </c>
      <c r="BB930">
        <v>1</v>
      </c>
      <c r="BC930">
        <v>1</v>
      </c>
      <c r="BD930" t="s">
        <v>0</v>
      </c>
      <c r="BE930" t="s">
        <v>0</v>
      </c>
      <c r="BF930" t="s">
        <v>0</v>
      </c>
      <c r="BG930" t="s">
        <v>0</v>
      </c>
      <c r="BH930">
        <v>0</v>
      </c>
      <c r="BI930">
        <v>4</v>
      </c>
      <c r="BJ930" t="s">
        <v>253</v>
      </c>
      <c r="BM930">
        <v>0</v>
      </c>
      <c r="BN930">
        <v>0</v>
      </c>
      <c r="BO930" t="s">
        <v>0</v>
      </c>
      <c r="BP930">
        <v>0</v>
      </c>
      <c r="BQ930">
        <v>1</v>
      </c>
      <c r="BR930">
        <v>0</v>
      </c>
      <c r="BS930">
        <v>1</v>
      </c>
      <c r="BT930">
        <v>1</v>
      </c>
      <c r="BU930">
        <v>1</v>
      </c>
      <c r="BV930">
        <v>1</v>
      </c>
      <c r="BW930">
        <v>1</v>
      </c>
      <c r="BX930">
        <v>1</v>
      </c>
      <c r="BY930" t="s">
        <v>0</v>
      </c>
      <c r="BZ930">
        <v>70</v>
      </c>
      <c r="CA930">
        <v>10</v>
      </c>
      <c r="CF930">
        <v>0</v>
      </c>
      <c r="CG930">
        <v>0</v>
      </c>
      <c r="CM930">
        <v>0</v>
      </c>
      <c r="CN930" t="s">
        <v>0</v>
      </c>
      <c r="CO930">
        <v>0</v>
      </c>
      <c r="CP930">
        <f t="shared" si="583"/>
        <v>558.35</v>
      </c>
      <c r="CQ930">
        <f t="shared" si="584"/>
        <v>10928.81</v>
      </c>
      <c r="CR930">
        <f t="shared" si="585"/>
        <v>24.36</v>
      </c>
      <c r="CS930">
        <f t="shared" si="586"/>
        <v>2.78</v>
      </c>
      <c r="CT930">
        <f t="shared" si="587"/>
        <v>3005.74</v>
      </c>
      <c r="CU930">
        <f t="shared" si="588"/>
        <v>0</v>
      </c>
      <c r="CV930">
        <f t="shared" si="589"/>
        <v>14.52</v>
      </c>
      <c r="CW930">
        <f t="shared" si="590"/>
        <v>0</v>
      </c>
      <c r="CX930">
        <f t="shared" si="591"/>
        <v>0</v>
      </c>
      <c r="CY930">
        <f t="shared" si="592"/>
        <v>84.161000000000001</v>
      </c>
      <c r="CZ930">
        <f t="shared" si="593"/>
        <v>12.023</v>
      </c>
      <c r="DC930" t="s">
        <v>0</v>
      </c>
      <c r="DD930" t="s">
        <v>0</v>
      </c>
      <c r="DE930" t="s">
        <v>0</v>
      </c>
      <c r="DF930" t="s">
        <v>0</v>
      </c>
      <c r="DG930" t="s">
        <v>0</v>
      </c>
      <c r="DH930" t="s">
        <v>0</v>
      </c>
      <c r="DI930" t="s">
        <v>0</v>
      </c>
      <c r="DJ930" t="s">
        <v>0</v>
      </c>
      <c r="DK930" t="s">
        <v>0</v>
      </c>
      <c r="DL930" t="s">
        <v>0</v>
      </c>
      <c r="DM930" t="s">
        <v>0</v>
      </c>
      <c r="DN930">
        <v>0</v>
      </c>
      <c r="DO930">
        <v>0</v>
      </c>
      <c r="DP930">
        <v>1</v>
      </c>
      <c r="DQ930">
        <v>1</v>
      </c>
      <c r="DU930">
        <v>1003</v>
      </c>
      <c r="DV930" t="s">
        <v>61</v>
      </c>
      <c r="DW930" t="s">
        <v>61</v>
      </c>
      <c r="DX930">
        <v>100</v>
      </c>
      <c r="EE930">
        <v>30895129</v>
      </c>
      <c r="EF930">
        <v>1</v>
      </c>
      <c r="EG930" t="s">
        <v>18</v>
      </c>
      <c r="EH930">
        <v>0</v>
      </c>
      <c r="EI930" t="s">
        <v>0</v>
      </c>
      <c r="EJ930">
        <v>4</v>
      </c>
      <c r="EK930">
        <v>0</v>
      </c>
      <c r="EL930" t="s">
        <v>19</v>
      </c>
      <c r="EM930" t="s">
        <v>20</v>
      </c>
      <c r="EO930" t="s">
        <v>0</v>
      </c>
      <c r="EQ930">
        <v>0</v>
      </c>
      <c r="ER930">
        <v>13958.91</v>
      </c>
      <c r="ES930">
        <v>10928.81</v>
      </c>
      <c r="ET930">
        <v>24.36</v>
      </c>
      <c r="EU930">
        <v>2.78</v>
      </c>
      <c r="EV930">
        <v>3005.74</v>
      </c>
      <c r="EW930">
        <v>14.52</v>
      </c>
      <c r="EX930">
        <v>0</v>
      </c>
      <c r="EY930">
        <v>0</v>
      </c>
      <c r="FQ930">
        <v>0</v>
      </c>
      <c r="FR930">
        <f t="shared" si="594"/>
        <v>0</v>
      </c>
      <c r="FS930">
        <v>0</v>
      </c>
      <c r="FX930">
        <v>70</v>
      </c>
      <c r="FY930">
        <v>10</v>
      </c>
      <c r="GA930" t="s">
        <v>0</v>
      </c>
      <c r="GD930">
        <v>0</v>
      </c>
      <c r="GF930">
        <v>1847709981</v>
      </c>
      <c r="GG930">
        <v>2</v>
      </c>
      <c r="GH930">
        <v>1</v>
      </c>
      <c r="GI930">
        <v>-2</v>
      </c>
      <c r="GJ930">
        <v>0</v>
      </c>
      <c r="GK930">
        <f>ROUND(R930*(R12)/100,2)</f>
        <v>0.12</v>
      </c>
      <c r="GL930">
        <f t="shared" si="595"/>
        <v>0</v>
      </c>
      <c r="GM930">
        <f t="shared" si="596"/>
        <v>654.65</v>
      </c>
      <c r="GN930">
        <f t="shared" si="597"/>
        <v>0</v>
      </c>
      <c r="GO930">
        <f t="shared" si="598"/>
        <v>0</v>
      </c>
      <c r="GP930">
        <f t="shared" si="599"/>
        <v>654.65</v>
      </c>
      <c r="GT930">
        <v>0</v>
      </c>
      <c r="GU930">
        <v>1</v>
      </c>
      <c r="GV930">
        <v>0</v>
      </c>
      <c r="GW930">
        <v>0</v>
      </c>
      <c r="GX930">
        <f t="shared" si="600"/>
        <v>0</v>
      </c>
    </row>
    <row r="931" spans="1:206" x14ac:dyDescent="0.2">
      <c r="A931">
        <v>17</v>
      </c>
      <c r="B931">
        <v>1</v>
      </c>
      <c r="C931">
        <f>ROW(SmtRes!A660)</f>
        <v>660</v>
      </c>
      <c r="D931">
        <f>ROW(EtalonRes!A651)</f>
        <v>651</v>
      </c>
      <c r="E931" t="s">
        <v>50</v>
      </c>
      <c r="F931" t="s">
        <v>35</v>
      </c>
      <c r="G931" t="s">
        <v>36</v>
      </c>
      <c r="H931" t="s">
        <v>28</v>
      </c>
      <c r="I931">
        <f>ROUND(6/100,9)</f>
        <v>0.06</v>
      </c>
      <c r="J931">
        <v>0</v>
      </c>
      <c r="O931">
        <f t="shared" si="563"/>
        <v>642.97</v>
      </c>
      <c r="P931">
        <f t="shared" si="564"/>
        <v>383.25</v>
      </c>
      <c r="Q931">
        <f t="shared" si="565"/>
        <v>1.25</v>
      </c>
      <c r="R931">
        <f t="shared" si="566"/>
        <v>0.13</v>
      </c>
      <c r="S931">
        <f t="shared" si="567"/>
        <v>258.47000000000003</v>
      </c>
      <c r="T931">
        <f t="shared" si="568"/>
        <v>0</v>
      </c>
      <c r="U931">
        <f t="shared" si="569"/>
        <v>1.6097999999999999</v>
      </c>
      <c r="V931">
        <f t="shared" si="570"/>
        <v>0</v>
      </c>
      <c r="W931">
        <f t="shared" si="571"/>
        <v>0</v>
      </c>
      <c r="X931">
        <f t="shared" si="572"/>
        <v>180.93</v>
      </c>
      <c r="Y931">
        <f t="shared" si="573"/>
        <v>25.85</v>
      </c>
      <c r="AA931">
        <v>31140108</v>
      </c>
      <c r="AB931">
        <f t="shared" si="574"/>
        <v>10716.19</v>
      </c>
      <c r="AC931">
        <f t="shared" si="575"/>
        <v>6387.54</v>
      </c>
      <c r="AD931">
        <f t="shared" si="576"/>
        <v>20.83</v>
      </c>
      <c r="AE931">
        <f t="shared" si="577"/>
        <v>2.15</v>
      </c>
      <c r="AF931">
        <f t="shared" si="578"/>
        <v>4307.82</v>
      </c>
      <c r="AG931">
        <f t="shared" si="579"/>
        <v>0</v>
      </c>
      <c r="AH931">
        <f t="shared" si="580"/>
        <v>26.83</v>
      </c>
      <c r="AI931">
        <f t="shared" si="581"/>
        <v>0</v>
      </c>
      <c r="AJ931">
        <f t="shared" si="582"/>
        <v>0</v>
      </c>
      <c r="AK931">
        <v>10716.19</v>
      </c>
      <c r="AL931">
        <v>6387.54</v>
      </c>
      <c r="AM931">
        <v>20.83</v>
      </c>
      <c r="AN931">
        <v>2.15</v>
      </c>
      <c r="AO931">
        <v>4307.82</v>
      </c>
      <c r="AP931">
        <v>0</v>
      </c>
      <c r="AQ931">
        <v>26.83</v>
      </c>
      <c r="AR931">
        <v>0</v>
      </c>
      <c r="AS931">
        <v>0</v>
      </c>
      <c r="AT931">
        <v>70</v>
      </c>
      <c r="AU931">
        <v>10</v>
      </c>
      <c r="AV931">
        <v>1</v>
      </c>
      <c r="AW931">
        <v>1</v>
      </c>
      <c r="AZ931">
        <v>1</v>
      </c>
      <c r="BA931">
        <v>1</v>
      </c>
      <c r="BB931">
        <v>1</v>
      </c>
      <c r="BC931">
        <v>1</v>
      </c>
      <c r="BD931" t="s">
        <v>0</v>
      </c>
      <c r="BE931" t="s">
        <v>0</v>
      </c>
      <c r="BF931" t="s">
        <v>0</v>
      </c>
      <c r="BG931" t="s">
        <v>0</v>
      </c>
      <c r="BH931">
        <v>0</v>
      </c>
      <c r="BI931">
        <v>4</v>
      </c>
      <c r="BJ931" t="s">
        <v>37</v>
      </c>
      <c r="BM931">
        <v>0</v>
      </c>
      <c r="BN931">
        <v>0</v>
      </c>
      <c r="BO931" t="s">
        <v>0</v>
      </c>
      <c r="BP931">
        <v>0</v>
      </c>
      <c r="BQ931">
        <v>1</v>
      </c>
      <c r="BR931">
        <v>0</v>
      </c>
      <c r="BS931">
        <v>1</v>
      </c>
      <c r="BT931">
        <v>1</v>
      </c>
      <c r="BU931">
        <v>1</v>
      </c>
      <c r="BV931">
        <v>1</v>
      </c>
      <c r="BW931">
        <v>1</v>
      </c>
      <c r="BX931">
        <v>1</v>
      </c>
      <c r="BY931" t="s">
        <v>0</v>
      </c>
      <c r="BZ931">
        <v>70</v>
      </c>
      <c r="CA931">
        <v>10</v>
      </c>
      <c r="CF931">
        <v>0</v>
      </c>
      <c r="CG931">
        <v>0</v>
      </c>
      <c r="CM931">
        <v>0</v>
      </c>
      <c r="CN931" t="s">
        <v>0</v>
      </c>
      <c r="CO931">
        <v>0</v>
      </c>
      <c r="CP931">
        <f t="shared" si="583"/>
        <v>642.97</v>
      </c>
      <c r="CQ931">
        <f t="shared" si="584"/>
        <v>6387.54</v>
      </c>
      <c r="CR931">
        <f t="shared" si="585"/>
        <v>20.83</v>
      </c>
      <c r="CS931">
        <f t="shared" si="586"/>
        <v>2.15</v>
      </c>
      <c r="CT931">
        <f t="shared" si="587"/>
        <v>4307.82</v>
      </c>
      <c r="CU931">
        <f t="shared" si="588"/>
        <v>0</v>
      </c>
      <c r="CV931">
        <f t="shared" si="589"/>
        <v>26.83</v>
      </c>
      <c r="CW931">
        <f t="shared" si="590"/>
        <v>0</v>
      </c>
      <c r="CX931">
        <f t="shared" si="591"/>
        <v>0</v>
      </c>
      <c r="CY931">
        <f t="shared" si="592"/>
        <v>180.929</v>
      </c>
      <c r="CZ931">
        <f t="shared" si="593"/>
        <v>25.847000000000001</v>
      </c>
      <c r="DC931" t="s">
        <v>0</v>
      </c>
      <c r="DD931" t="s">
        <v>0</v>
      </c>
      <c r="DE931" t="s">
        <v>0</v>
      </c>
      <c r="DF931" t="s">
        <v>0</v>
      </c>
      <c r="DG931" t="s">
        <v>0</v>
      </c>
      <c r="DH931" t="s">
        <v>0</v>
      </c>
      <c r="DI931" t="s">
        <v>0</v>
      </c>
      <c r="DJ931" t="s">
        <v>0</v>
      </c>
      <c r="DK931" t="s">
        <v>0</v>
      </c>
      <c r="DL931" t="s">
        <v>0</v>
      </c>
      <c r="DM931" t="s">
        <v>0</v>
      </c>
      <c r="DN931">
        <v>0</v>
      </c>
      <c r="DO931">
        <v>0</v>
      </c>
      <c r="DP931">
        <v>1</v>
      </c>
      <c r="DQ931">
        <v>1</v>
      </c>
      <c r="DU931">
        <v>1005</v>
      </c>
      <c r="DV931" t="s">
        <v>28</v>
      </c>
      <c r="DW931" t="s">
        <v>28</v>
      </c>
      <c r="DX931">
        <v>100</v>
      </c>
      <c r="EE931">
        <v>30895129</v>
      </c>
      <c r="EF931">
        <v>1</v>
      </c>
      <c r="EG931" t="s">
        <v>18</v>
      </c>
      <c r="EH931">
        <v>0</v>
      </c>
      <c r="EI931" t="s">
        <v>0</v>
      </c>
      <c r="EJ931">
        <v>4</v>
      </c>
      <c r="EK931">
        <v>0</v>
      </c>
      <c r="EL931" t="s">
        <v>19</v>
      </c>
      <c r="EM931" t="s">
        <v>20</v>
      </c>
      <c r="EO931" t="s">
        <v>0</v>
      </c>
      <c r="EQ931">
        <v>0</v>
      </c>
      <c r="ER931">
        <v>10716.19</v>
      </c>
      <c r="ES931">
        <v>6387.54</v>
      </c>
      <c r="ET931">
        <v>20.83</v>
      </c>
      <c r="EU931">
        <v>2.15</v>
      </c>
      <c r="EV931">
        <v>4307.82</v>
      </c>
      <c r="EW931">
        <v>26.83</v>
      </c>
      <c r="EX931">
        <v>0</v>
      </c>
      <c r="EY931">
        <v>0</v>
      </c>
      <c r="FQ931">
        <v>0</v>
      </c>
      <c r="FR931">
        <f t="shared" si="594"/>
        <v>0</v>
      </c>
      <c r="FS931">
        <v>0</v>
      </c>
      <c r="FX931">
        <v>70</v>
      </c>
      <c r="FY931">
        <v>10</v>
      </c>
      <c r="GA931" t="s">
        <v>0</v>
      </c>
      <c r="GD931">
        <v>0</v>
      </c>
      <c r="GF931">
        <v>-2125373102</v>
      </c>
      <c r="GG931">
        <v>2</v>
      </c>
      <c r="GH931">
        <v>1</v>
      </c>
      <c r="GI931">
        <v>-2</v>
      </c>
      <c r="GJ931">
        <v>0</v>
      </c>
      <c r="GK931">
        <f>ROUND(R931*(R12)/100,2)</f>
        <v>0.14000000000000001</v>
      </c>
      <c r="GL931">
        <f t="shared" si="595"/>
        <v>0</v>
      </c>
      <c r="GM931">
        <f t="shared" si="596"/>
        <v>849.8900000000001</v>
      </c>
      <c r="GN931">
        <f t="shared" si="597"/>
        <v>0</v>
      </c>
      <c r="GO931">
        <f t="shared" si="598"/>
        <v>0</v>
      </c>
      <c r="GP931">
        <f t="shared" si="599"/>
        <v>849.89</v>
      </c>
      <c r="GT931">
        <v>0</v>
      </c>
      <c r="GU931">
        <v>1</v>
      </c>
      <c r="GV931">
        <v>0</v>
      </c>
      <c r="GW931">
        <v>0</v>
      </c>
      <c r="GX931">
        <f t="shared" si="600"/>
        <v>0</v>
      </c>
    </row>
    <row r="932" spans="1:206" x14ac:dyDescent="0.2">
      <c r="A932">
        <v>17</v>
      </c>
      <c r="B932">
        <v>1</v>
      </c>
      <c r="C932">
        <f>ROW(SmtRes!A668)</f>
        <v>668</v>
      </c>
      <c r="D932">
        <f>ROW(EtalonRes!A659)</f>
        <v>659</v>
      </c>
      <c r="E932" t="s">
        <v>54</v>
      </c>
      <c r="F932" t="s">
        <v>321</v>
      </c>
      <c r="G932" t="s">
        <v>322</v>
      </c>
      <c r="H932" t="s">
        <v>28</v>
      </c>
      <c r="I932">
        <f>ROUND(2.9/100,9)</f>
        <v>2.9000000000000001E-2</v>
      </c>
      <c r="J932">
        <v>0</v>
      </c>
      <c r="O932">
        <f t="shared" si="563"/>
        <v>2683.23</v>
      </c>
      <c r="P932">
        <f t="shared" si="564"/>
        <v>2076.0500000000002</v>
      </c>
      <c r="Q932">
        <f t="shared" si="565"/>
        <v>13.83</v>
      </c>
      <c r="R932">
        <f t="shared" si="566"/>
        <v>4.38</v>
      </c>
      <c r="S932">
        <f t="shared" si="567"/>
        <v>593.35</v>
      </c>
      <c r="T932">
        <f t="shared" si="568"/>
        <v>0</v>
      </c>
      <c r="U932">
        <f t="shared" si="569"/>
        <v>3.1059000000000001</v>
      </c>
      <c r="V932">
        <f t="shared" si="570"/>
        <v>0</v>
      </c>
      <c r="W932">
        <f t="shared" si="571"/>
        <v>0</v>
      </c>
      <c r="X932">
        <f t="shared" si="572"/>
        <v>415.35</v>
      </c>
      <c r="Y932">
        <f t="shared" si="573"/>
        <v>59.34</v>
      </c>
      <c r="AA932">
        <v>31140108</v>
      </c>
      <c r="AB932">
        <f t="shared" si="574"/>
        <v>92524.97</v>
      </c>
      <c r="AC932">
        <f t="shared" si="575"/>
        <v>71587.78</v>
      </c>
      <c r="AD932">
        <f t="shared" si="576"/>
        <v>477</v>
      </c>
      <c r="AE932">
        <f t="shared" si="577"/>
        <v>151.1</v>
      </c>
      <c r="AF932">
        <f t="shared" si="578"/>
        <v>20460.189999999999</v>
      </c>
      <c r="AG932">
        <f t="shared" si="579"/>
        <v>0</v>
      </c>
      <c r="AH932">
        <f t="shared" si="580"/>
        <v>107.1</v>
      </c>
      <c r="AI932">
        <f t="shared" si="581"/>
        <v>0</v>
      </c>
      <c r="AJ932">
        <f t="shared" si="582"/>
        <v>0</v>
      </c>
      <c r="AK932">
        <v>92524.97</v>
      </c>
      <c r="AL932">
        <v>71587.78</v>
      </c>
      <c r="AM932">
        <v>477</v>
      </c>
      <c r="AN932">
        <v>151.1</v>
      </c>
      <c r="AO932">
        <v>20460.189999999999</v>
      </c>
      <c r="AP932">
        <v>0</v>
      </c>
      <c r="AQ932">
        <v>107.1</v>
      </c>
      <c r="AR932">
        <v>0</v>
      </c>
      <c r="AS932">
        <v>0</v>
      </c>
      <c r="AT932">
        <v>70</v>
      </c>
      <c r="AU932">
        <v>10</v>
      </c>
      <c r="AV932">
        <v>1</v>
      </c>
      <c r="AW932">
        <v>1</v>
      </c>
      <c r="AZ932">
        <v>1</v>
      </c>
      <c r="BA932">
        <v>1</v>
      </c>
      <c r="BB932">
        <v>1</v>
      </c>
      <c r="BC932">
        <v>1</v>
      </c>
      <c r="BD932" t="s">
        <v>0</v>
      </c>
      <c r="BE932" t="s">
        <v>0</v>
      </c>
      <c r="BF932" t="s">
        <v>0</v>
      </c>
      <c r="BG932" t="s">
        <v>0</v>
      </c>
      <c r="BH932">
        <v>0</v>
      </c>
      <c r="BI932">
        <v>4</v>
      </c>
      <c r="BJ932" t="s">
        <v>323</v>
      </c>
      <c r="BM932">
        <v>0</v>
      </c>
      <c r="BN932">
        <v>0</v>
      </c>
      <c r="BO932" t="s">
        <v>0</v>
      </c>
      <c r="BP932">
        <v>0</v>
      </c>
      <c r="BQ932">
        <v>1</v>
      </c>
      <c r="BR932">
        <v>0</v>
      </c>
      <c r="BS932">
        <v>1</v>
      </c>
      <c r="BT932">
        <v>1</v>
      </c>
      <c r="BU932">
        <v>1</v>
      </c>
      <c r="BV932">
        <v>1</v>
      </c>
      <c r="BW932">
        <v>1</v>
      </c>
      <c r="BX932">
        <v>1</v>
      </c>
      <c r="BY932" t="s">
        <v>0</v>
      </c>
      <c r="BZ932">
        <v>70</v>
      </c>
      <c r="CA932">
        <v>10</v>
      </c>
      <c r="CF932">
        <v>0</v>
      </c>
      <c r="CG932">
        <v>0</v>
      </c>
      <c r="CM932">
        <v>0</v>
      </c>
      <c r="CN932" t="s">
        <v>0</v>
      </c>
      <c r="CO932">
        <v>0</v>
      </c>
      <c r="CP932">
        <f t="shared" si="583"/>
        <v>2683.23</v>
      </c>
      <c r="CQ932">
        <f t="shared" si="584"/>
        <v>71587.78</v>
      </c>
      <c r="CR932">
        <f t="shared" si="585"/>
        <v>477</v>
      </c>
      <c r="CS932">
        <f t="shared" si="586"/>
        <v>151.1</v>
      </c>
      <c r="CT932">
        <f t="shared" si="587"/>
        <v>20460.189999999999</v>
      </c>
      <c r="CU932">
        <f t="shared" si="588"/>
        <v>0</v>
      </c>
      <c r="CV932">
        <f t="shared" si="589"/>
        <v>107.1</v>
      </c>
      <c r="CW932">
        <f t="shared" si="590"/>
        <v>0</v>
      </c>
      <c r="CX932">
        <f t="shared" si="591"/>
        <v>0</v>
      </c>
      <c r="CY932">
        <f t="shared" si="592"/>
        <v>415.34500000000003</v>
      </c>
      <c r="CZ932">
        <f t="shared" si="593"/>
        <v>59.335000000000001</v>
      </c>
      <c r="DC932" t="s">
        <v>0</v>
      </c>
      <c r="DD932" t="s">
        <v>0</v>
      </c>
      <c r="DE932" t="s">
        <v>0</v>
      </c>
      <c r="DF932" t="s">
        <v>0</v>
      </c>
      <c r="DG932" t="s">
        <v>0</v>
      </c>
      <c r="DH932" t="s">
        <v>0</v>
      </c>
      <c r="DI932" t="s">
        <v>0</v>
      </c>
      <c r="DJ932" t="s">
        <v>0</v>
      </c>
      <c r="DK932" t="s">
        <v>0</v>
      </c>
      <c r="DL932" t="s">
        <v>0</v>
      </c>
      <c r="DM932" t="s">
        <v>0</v>
      </c>
      <c r="DN932">
        <v>0</v>
      </c>
      <c r="DO932">
        <v>0</v>
      </c>
      <c r="DP932">
        <v>1</v>
      </c>
      <c r="DQ932">
        <v>1</v>
      </c>
      <c r="DU932">
        <v>1005</v>
      </c>
      <c r="DV932" t="s">
        <v>28</v>
      </c>
      <c r="DW932" t="s">
        <v>28</v>
      </c>
      <c r="DX932">
        <v>100</v>
      </c>
      <c r="EE932">
        <v>30895129</v>
      </c>
      <c r="EF932">
        <v>1</v>
      </c>
      <c r="EG932" t="s">
        <v>18</v>
      </c>
      <c r="EH932">
        <v>0</v>
      </c>
      <c r="EI932" t="s">
        <v>0</v>
      </c>
      <c r="EJ932">
        <v>4</v>
      </c>
      <c r="EK932">
        <v>0</v>
      </c>
      <c r="EL932" t="s">
        <v>19</v>
      </c>
      <c r="EM932" t="s">
        <v>20</v>
      </c>
      <c r="EO932" t="s">
        <v>0</v>
      </c>
      <c r="EQ932">
        <v>0</v>
      </c>
      <c r="ER932">
        <v>92524.97</v>
      </c>
      <c r="ES932">
        <v>71587.78</v>
      </c>
      <c r="ET932">
        <v>477</v>
      </c>
      <c r="EU932">
        <v>151.1</v>
      </c>
      <c r="EV932">
        <v>20460.189999999999</v>
      </c>
      <c r="EW932">
        <v>107.1</v>
      </c>
      <c r="EX932">
        <v>0</v>
      </c>
      <c r="EY932">
        <v>0</v>
      </c>
      <c r="FQ932">
        <v>0</v>
      </c>
      <c r="FR932">
        <f t="shared" si="594"/>
        <v>0</v>
      </c>
      <c r="FS932">
        <v>0</v>
      </c>
      <c r="FX932">
        <v>70</v>
      </c>
      <c r="FY932">
        <v>10</v>
      </c>
      <c r="GA932" t="s">
        <v>0</v>
      </c>
      <c r="GD932">
        <v>0</v>
      </c>
      <c r="GF932">
        <v>763265468</v>
      </c>
      <c r="GG932">
        <v>2</v>
      </c>
      <c r="GH932">
        <v>1</v>
      </c>
      <c r="GI932">
        <v>-2</v>
      </c>
      <c r="GJ932">
        <v>0</v>
      </c>
      <c r="GK932">
        <f>ROUND(R932*(R12)/100,2)</f>
        <v>4.7300000000000004</v>
      </c>
      <c r="GL932">
        <f t="shared" si="595"/>
        <v>0</v>
      </c>
      <c r="GM932">
        <f t="shared" si="596"/>
        <v>3162.65</v>
      </c>
      <c r="GN932">
        <f t="shared" si="597"/>
        <v>0</v>
      </c>
      <c r="GO932">
        <f t="shared" si="598"/>
        <v>0</v>
      </c>
      <c r="GP932">
        <f t="shared" si="599"/>
        <v>3162.65</v>
      </c>
      <c r="GT932">
        <v>0</v>
      </c>
      <c r="GU932">
        <v>1</v>
      </c>
      <c r="GV932">
        <v>0</v>
      </c>
      <c r="GW932">
        <v>0</v>
      </c>
      <c r="GX932">
        <f t="shared" si="600"/>
        <v>0</v>
      </c>
    </row>
    <row r="933" spans="1:206" x14ac:dyDescent="0.2">
      <c r="A933">
        <v>17</v>
      </c>
      <c r="B933">
        <v>1</v>
      </c>
      <c r="C933">
        <f>ROW(SmtRes!A673)</f>
        <v>673</v>
      </c>
      <c r="D933">
        <f>ROW(EtalonRes!A664)</f>
        <v>664</v>
      </c>
      <c r="E933" t="s">
        <v>58</v>
      </c>
      <c r="F933" t="s">
        <v>367</v>
      </c>
      <c r="G933" t="s">
        <v>368</v>
      </c>
      <c r="H933" t="s">
        <v>28</v>
      </c>
      <c r="I933">
        <f>ROUND(3/100,9)</f>
        <v>0.03</v>
      </c>
      <c r="J933">
        <v>0</v>
      </c>
      <c r="O933">
        <f t="shared" si="563"/>
        <v>765.47</v>
      </c>
      <c r="P933">
        <f t="shared" si="564"/>
        <v>269.49</v>
      </c>
      <c r="Q933">
        <f t="shared" si="565"/>
        <v>45.48</v>
      </c>
      <c r="R933">
        <f t="shared" si="566"/>
        <v>22.08</v>
      </c>
      <c r="S933">
        <f t="shared" si="567"/>
        <v>450.5</v>
      </c>
      <c r="T933">
        <f t="shared" si="568"/>
        <v>0</v>
      </c>
      <c r="U933">
        <f t="shared" si="569"/>
        <v>2.1078000000000001</v>
      </c>
      <c r="V933">
        <f t="shared" si="570"/>
        <v>0</v>
      </c>
      <c r="W933">
        <f t="shared" si="571"/>
        <v>0</v>
      </c>
      <c r="X933">
        <f t="shared" si="572"/>
        <v>315.35000000000002</v>
      </c>
      <c r="Y933">
        <f t="shared" si="573"/>
        <v>45.05</v>
      </c>
      <c r="AA933">
        <v>31140108</v>
      </c>
      <c r="AB933">
        <f t="shared" si="574"/>
        <v>25515.73</v>
      </c>
      <c r="AC933">
        <f t="shared" si="575"/>
        <v>8982.92</v>
      </c>
      <c r="AD933">
        <f t="shared" si="576"/>
        <v>1516.14</v>
      </c>
      <c r="AE933">
        <f t="shared" si="577"/>
        <v>735.87</v>
      </c>
      <c r="AF933">
        <f t="shared" si="578"/>
        <v>15016.67</v>
      </c>
      <c r="AG933">
        <f t="shared" si="579"/>
        <v>0</v>
      </c>
      <c r="AH933">
        <f t="shared" si="580"/>
        <v>70.260000000000005</v>
      </c>
      <c r="AI933">
        <f t="shared" si="581"/>
        <v>0</v>
      </c>
      <c r="AJ933">
        <f t="shared" si="582"/>
        <v>0</v>
      </c>
      <c r="AK933">
        <v>25515.73</v>
      </c>
      <c r="AL933">
        <v>8982.92</v>
      </c>
      <c r="AM933">
        <v>1516.14</v>
      </c>
      <c r="AN933">
        <v>735.87</v>
      </c>
      <c r="AO933">
        <v>15016.67</v>
      </c>
      <c r="AP933">
        <v>0</v>
      </c>
      <c r="AQ933">
        <v>70.260000000000005</v>
      </c>
      <c r="AR933">
        <v>0</v>
      </c>
      <c r="AS933">
        <v>0</v>
      </c>
      <c r="AT933">
        <v>70</v>
      </c>
      <c r="AU933">
        <v>10</v>
      </c>
      <c r="AV933">
        <v>1</v>
      </c>
      <c r="AW933">
        <v>1</v>
      </c>
      <c r="AZ933">
        <v>1</v>
      </c>
      <c r="BA933">
        <v>1</v>
      </c>
      <c r="BB933">
        <v>1</v>
      </c>
      <c r="BC933">
        <v>1</v>
      </c>
      <c r="BD933" t="s">
        <v>0</v>
      </c>
      <c r="BE933" t="s">
        <v>0</v>
      </c>
      <c r="BF933" t="s">
        <v>0</v>
      </c>
      <c r="BG933" t="s">
        <v>0</v>
      </c>
      <c r="BH933">
        <v>0</v>
      </c>
      <c r="BI933">
        <v>4</v>
      </c>
      <c r="BJ933" t="s">
        <v>369</v>
      </c>
      <c r="BM933">
        <v>0</v>
      </c>
      <c r="BN933">
        <v>0</v>
      </c>
      <c r="BO933" t="s">
        <v>0</v>
      </c>
      <c r="BP933">
        <v>0</v>
      </c>
      <c r="BQ933">
        <v>1</v>
      </c>
      <c r="BR933">
        <v>0</v>
      </c>
      <c r="BS933">
        <v>1</v>
      </c>
      <c r="BT933">
        <v>1</v>
      </c>
      <c r="BU933">
        <v>1</v>
      </c>
      <c r="BV933">
        <v>1</v>
      </c>
      <c r="BW933">
        <v>1</v>
      </c>
      <c r="BX933">
        <v>1</v>
      </c>
      <c r="BY933" t="s">
        <v>0</v>
      </c>
      <c r="BZ933">
        <v>70</v>
      </c>
      <c r="CA933">
        <v>10</v>
      </c>
      <c r="CF933">
        <v>0</v>
      </c>
      <c r="CG933">
        <v>0</v>
      </c>
      <c r="CM933">
        <v>0</v>
      </c>
      <c r="CN933" t="s">
        <v>0</v>
      </c>
      <c r="CO933">
        <v>0</v>
      </c>
      <c r="CP933">
        <f t="shared" si="583"/>
        <v>765.47</v>
      </c>
      <c r="CQ933">
        <f t="shared" si="584"/>
        <v>8982.92</v>
      </c>
      <c r="CR933">
        <f t="shared" si="585"/>
        <v>1516.14</v>
      </c>
      <c r="CS933">
        <f t="shared" si="586"/>
        <v>735.87</v>
      </c>
      <c r="CT933">
        <f t="shared" si="587"/>
        <v>15016.67</v>
      </c>
      <c r="CU933">
        <f t="shared" si="588"/>
        <v>0</v>
      </c>
      <c r="CV933">
        <f t="shared" si="589"/>
        <v>70.260000000000005</v>
      </c>
      <c r="CW933">
        <f t="shared" si="590"/>
        <v>0</v>
      </c>
      <c r="CX933">
        <f t="shared" si="591"/>
        <v>0</v>
      </c>
      <c r="CY933">
        <f t="shared" si="592"/>
        <v>315.35000000000002</v>
      </c>
      <c r="CZ933">
        <f t="shared" si="593"/>
        <v>45.05</v>
      </c>
      <c r="DC933" t="s">
        <v>0</v>
      </c>
      <c r="DD933" t="s">
        <v>0</v>
      </c>
      <c r="DE933" t="s">
        <v>0</v>
      </c>
      <c r="DF933" t="s">
        <v>0</v>
      </c>
      <c r="DG933" t="s">
        <v>0</v>
      </c>
      <c r="DH933" t="s">
        <v>0</v>
      </c>
      <c r="DI933" t="s">
        <v>0</v>
      </c>
      <c r="DJ933" t="s">
        <v>0</v>
      </c>
      <c r="DK933" t="s">
        <v>0</v>
      </c>
      <c r="DL933" t="s">
        <v>0</v>
      </c>
      <c r="DM933" t="s">
        <v>0</v>
      </c>
      <c r="DN933">
        <v>0</v>
      </c>
      <c r="DO933">
        <v>0</v>
      </c>
      <c r="DP933">
        <v>1</v>
      </c>
      <c r="DQ933">
        <v>1</v>
      </c>
      <c r="DU933">
        <v>1005</v>
      </c>
      <c r="DV933" t="s">
        <v>28</v>
      </c>
      <c r="DW933" t="s">
        <v>28</v>
      </c>
      <c r="DX933">
        <v>100</v>
      </c>
      <c r="EE933">
        <v>30895129</v>
      </c>
      <c r="EF933">
        <v>1</v>
      </c>
      <c r="EG933" t="s">
        <v>18</v>
      </c>
      <c r="EH933">
        <v>0</v>
      </c>
      <c r="EI933" t="s">
        <v>0</v>
      </c>
      <c r="EJ933">
        <v>4</v>
      </c>
      <c r="EK933">
        <v>0</v>
      </c>
      <c r="EL933" t="s">
        <v>19</v>
      </c>
      <c r="EM933" t="s">
        <v>20</v>
      </c>
      <c r="EO933" t="s">
        <v>0</v>
      </c>
      <c r="EQ933">
        <v>0</v>
      </c>
      <c r="ER933">
        <v>25515.73</v>
      </c>
      <c r="ES933">
        <v>8982.92</v>
      </c>
      <c r="ET933">
        <v>1516.14</v>
      </c>
      <c r="EU933">
        <v>735.87</v>
      </c>
      <c r="EV933">
        <v>15016.67</v>
      </c>
      <c r="EW933">
        <v>70.260000000000005</v>
      </c>
      <c r="EX933">
        <v>0</v>
      </c>
      <c r="EY933">
        <v>0</v>
      </c>
      <c r="FQ933">
        <v>0</v>
      </c>
      <c r="FR933">
        <f t="shared" si="594"/>
        <v>0</v>
      </c>
      <c r="FS933">
        <v>0</v>
      </c>
      <c r="FX933">
        <v>70</v>
      </c>
      <c r="FY933">
        <v>10</v>
      </c>
      <c r="GA933" t="s">
        <v>0</v>
      </c>
      <c r="GD933">
        <v>0</v>
      </c>
      <c r="GF933">
        <v>1391641799</v>
      </c>
      <c r="GG933">
        <v>2</v>
      </c>
      <c r="GH933">
        <v>1</v>
      </c>
      <c r="GI933">
        <v>-2</v>
      </c>
      <c r="GJ933">
        <v>0</v>
      </c>
      <c r="GK933">
        <f>ROUND(R933*(R12)/100,2)</f>
        <v>23.85</v>
      </c>
      <c r="GL933">
        <f t="shared" si="595"/>
        <v>0</v>
      </c>
      <c r="GM933">
        <f t="shared" si="596"/>
        <v>1149.72</v>
      </c>
      <c r="GN933">
        <f t="shared" si="597"/>
        <v>0</v>
      </c>
      <c r="GO933">
        <f t="shared" si="598"/>
        <v>0</v>
      </c>
      <c r="GP933">
        <f t="shared" si="599"/>
        <v>1149.72</v>
      </c>
      <c r="GT933">
        <v>0</v>
      </c>
      <c r="GU933">
        <v>1</v>
      </c>
      <c r="GV933">
        <v>0</v>
      </c>
      <c r="GW933">
        <v>0</v>
      </c>
      <c r="GX933">
        <f t="shared" si="600"/>
        <v>0</v>
      </c>
    </row>
    <row r="934" spans="1:206" x14ac:dyDescent="0.2">
      <c r="A934">
        <v>17</v>
      </c>
      <c r="B934">
        <v>1</v>
      </c>
      <c r="C934">
        <f>ROW(SmtRes!A682)</f>
        <v>682</v>
      </c>
      <c r="D934">
        <f>ROW(EtalonRes!A673)</f>
        <v>673</v>
      </c>
      <c r="E934" t="s">
        <v>63</v>
      </c>
      <c r="F934" t="s">
        <v>285</v>
      </c>
      <c r="G934" t="s">
        <v>286</v>
      </c>
      <c r="H934" t="s">
        <v>61</v>
      </c>
      <c r="I934">
        <f>ROUND(6/100,9)</f>
        <v>0.06</v>
      </c>
      <c r="J934">
        <v>0</v>
      </c>
      <c r="O934">
        <f t="shared" si="563"/>
        <v>1299.3800000000001</v>
      </c>
      <c r="P934">
        <f t="shared" si="564"/>
        <v>359.1</v>
      </c>
      <c r="Q934">
        <f t="shared" si="565"/>
        <v>10.63</v>
      </c>
      <c r="R934">
        <f t="shared" si="566"/>
        <v>4.3899999999999997</v>
      </c>
      <c r="S934">
        <f t="shared" si="567"/>
        <v>929.65</v>
      </c>
      <c r="T934">
        <f t="shared" si="568"/>
        <v>0</v>
      </c>
      <c r="U934">
        <f t="shared" si="569"/>
        <v>4.0475999999999992</v>
      </c>
      <c r="V934">
        <f t="shared" si="570"/>
        <v>0</v>
      </c>
      <c r="W934">
        <f t="shared" si="571"/>
        <v>0</v>
      </c>
      <c r="X934">
        <f t="shared" si="572"/>
        <v>650.76</v>
      </c>
      <c r="Y934">
        <f t="shared" si="573"/>
        <v>92.97</v>
      </c>
      <c r="AA934">
        <v>31140108</v>
      </c>
      <c r="AB934">
        <f t="shared" si="574"/>
        <v>21656.26</v>
      </c>
      <c r="AC934">
        <f t="shared" si="575"/>
        <v>5984.92</v>
      </c>
      <c r="AD934">
        <f t="shared" si="576"/>
        <v>177.13</v>
      </c>
      <c r="AE934">
        <f t="shared" si="577"/>
        <v>73.13</v>
      </c>
      <c r="AF934">
        <f t="shared" si="578"/>
        <v>15494.21</v>
      </c>
      <c r="AG934">
        <f t="shared" si="579"/>
        <v>0</v>
      </c>
      <c r="AH934">
        <f t="shared" si="580"/>
        <v>67.459999999999994</v>
      </c>
      <c r="AI934">
        <f t="shared" si="581"/>
        <v>0</v>
      </c>
      <c r="AJ934">
        <f t="shared" si="582"/>
        <v>0</v>
      </c>
      <c r="AK934">
        <v>21656.26</v>
      </c>
      <c r="AL934">
        <v>5984.92</v>
      </c>
      <c r="AM934">
        <v>177.13</v>
      </c>
      <c r="AN934">
        <v>73.13</v>
      </c>
      <c r="AO934">
        <v>15494.21</v>
      </c>
      <c r="AP934">
        <v>0</v>
      </c>
      <c r="AQ934">
        <v>67.459999999999994</v>
      </c>
      <c r="AR934">
        <v>0</v>
      </c>
      <c r="AS934">
        <v>0</v>
      </c>
      <c r="AT934">
        <v>70</v>
      </c>
      <c r="AU934">
        <v>10</v>
      </c>
      <c r="AV934">
        <v>1</v>
      </c>
      <c r="AW934">
        <v>1</v>
      </c>
      <c r="AZ934">
        <v>1</v>
      </c>
      <c r="BA934">
        <v>1</v>
      </c>
      <c r="BB934">
        <v>1</v>
      </c>
      <c r="BC934">
        <v>1</v>
      </c>
      <c r="BD934" t="s">
        <v>0</v>
      </c>
      <c r="BE934" t="s">
        <v>0</v>
      </c>
      <c r="BF934" t="s">
        <v>0</v>
      </c>
      <c r="BG934" t="s">
        <v>0</v>
      </c>
      <c r="BH934">
        <v>0</v>
      </c>
      <c r="BI934">
        <v>4</v>
      </c>
      <c r="BJ934" t="s">
        <v>287</v>
      </c>
      <c r="BM934">
        <v>0</v>
      </c>
      <c r="BN934">
        <v>0</v>
      </c>
      <c r="BO934" t="s">
        <v>0</v>
      </c>
      <c r="BP934">
        <v>0</v>
      </c>
      <c r="BQ934">
        <v>1</v>
      </c>
      <c r="BR934">
        <v>0</v>
      </c>
      <c r="BS934">
        <v>1</v>
      </c>
      <c r="BT934">
        <v>1</v>
      </c>
      <c r="BU934">
        <v>1</v>
      </c>
      <c r="BV934">
        <v>1</v>
      </c>
      <c r="BW934">
        <v>1</v>
      </c>
      <c r="BX934">
        <v>1</v>
      </c>
      <c r="BY934" t="s">
        <v>0</v>
      </c>
      <c r="BZ934">
        <v>70</v>
      </c>
      <c r="CA934">
        <v>10</v>
      </c>
      <c r="CF934">
        <v>0</v>
      </c>
      <c r="CG934">
        <v>0</v>
      </c>
      <c r="CM934">
        <v>0</v>
      </c>
      <c r="CN934" t="s">
        <v>0</v>
      </c>
      <c r="CO934">
        <v>0</v>
      </c>
      <c r="CP934">
        <f t="shared" si="583"/>
        <v>1299.3800000000001</v>
      </c>
      <c r="CQ934">
        <f t="shared" si="584"/>
        <v>5984.92</v>
      </c>
      <c r="CR934">
        <f t="shared" si="585"/>
        <v>177.13</v>
      </c>
      <c r="CS934">
        <f t="shared" si="586"/>
        <v>73.13</v>
      </c>
      <c r="CT934">
        <f t="shared" si="587"/>
        <v>15494.21</v>
      </c>
      <c r="CU934">
        <f t="shared" si="588"/>
        <v>0</v>
      </c>
      <c r="CV934">
        <f t="shared" si="589"/>
        <v>67.459999999999994</v>
      </c>
      <c r="CW934">
        <f t="shared" si="590"/>
        <v>0</v>
      </c>
      <c r="CX934">
        <f t="shared" si="591"/>
        <v>0</v>
      </c>
      <c r="CY934">
        <f t="shared" si="592"/>
        <v>650.755</v>
      </c>
      <c r="CZ934">
        <f t="shared" si="593"/>
        <v>92.965000000000003</v>
      </c>
      <c r="DC934" t="s">
        <v>0</v>
      </c>
      <c r="DD934" t="s">
        <v>0</v>
      </c>
      <c r="DE934" t="s">
        <v>0</v>
      </c>
      <c r="DF934" t="s">
        <v>0</v>
      </c>
      <c r="DG934" t="s">
        <v>0</v>
      </c>
      <c r="DH934" t="s">
        <v>0</v>
      </c>
      <c r="DI934" t="s">
        <v>0</v>
      </c>
      <c r="DJ934" t="s">
        <v>0</v>
      </c>
      <c r="DK934" t="s">
        <v>0</v>
      </c>
      <c r="DL934" t="s">
        <v>0</v>
      </c>
      <c r="DM934" t="s">
        <v>0</v>
      </c>
      <c r="DN934">
        <v>0</v>
      </c>
      <c r="DO934">
        <v>0</v>
      </c>
      <c r="DP934">
        <v>1</v>
      </c>
      <c r="DQ934">
        <v>1</v>
      </c>
      <c r="DU934">
        <v>1003</v>
      </c>
      <c r="DV934" t="s">
        <v>61</v>
      </c>
      <c r="DW934" t="s">
        <v>61</v>
      </c>
      <c r="DX934">
        <v>100</v>
      </c>
      <c r="EE934">
        <v>30895129</v>
      </c>
      <c r="EF934">
        <v>1</v>
      </c>
      <c r="EG934" t="s">
        <v>18</v>
      </c>
      <c r="EH934">
        <v>0</v>
      </c>
      <c r="EI934" t="s">
        <v>0</v>
      </c>
      <c r="EJ934">
        <v>4</v>
      </c>
      <c r="EK934">
        <v>0</v>
      </c>
      <c r="EL934" t="s">
        <v>19</v>
      </c>
      <c r="EM934" t="s">
        <v>20</v>
      </c>
      <c r="EO934" t="s">
        <v>0</v>
      </c>
      <c r="EQ934">
        <v>0</v>
      </c>
      <c r="ER934">
        <v>21656.26</v>
      </c>
      <c r="ES934">
        <v>5984.92</v>
      </c>
      <c r="ET934">
        <v>177.13</v>
      </c>
      <c r="EU934">
        <v>73.13</v>
      </c>
      <c r="EV934">
        <v>15494.21</v>
      </c>
      <c r="EW934">
        <v>67.459999999999994</v>
      </c>
      <c r="EX934">
        <v>0</v>
      </c>
      <c r="EY934">
        <v>0</v>
      </c>
      <c r="FQ934">
        <v>0</v>
      </c>
      <c r="FR934">
        <f t="shared" si="594"/>
        <v>0</v>
      </c>
      <c r="FS934">
        <v>0</v>
      </c>
      <c r="FX934">
        <v>70</v>
      </c>
      <c r="FY934">
        <v>10</v>
      </c>
      <c r="GA934" t="s">
        <v>0</v>
      </c>
      <c r="GD934">
        <v>0</v>
      </c>
      <c r="GF934">
        <v>-400735544</v>
      </c>
      <c r="GG934">
        <v>2</v>
      </c>
      <c r="GH934">
        <v>1</v>
      </c>
      <c r="GI934">
        <v>-2</v>
      </c>
      <c r="GJ934">
        <v>0</v>
      </c>
      <c r="GK934">
        <f>ROUND(R934*(R12)/100,2)</f>
        <v>4.74</v>
      </c>
      <c r="GL934">
        <f t="shared" si="595"/>
        <v>0</v>
      </c>
      <c r="GM934">
        <f t="shared" si="596"/>
        <v>2047.8500000000001</v>
      </c>
      <c r="GN934">
        <f t="shared" si="597"/>
        <v>0</v>
      </c>
      <c r="GO934">
        <f t="shared" si="598"/>
        <v>0</v>
      </c>
      <c r="GP934">
        <f t="shared" si="599"/>
        <v>2047.85</v>
      </c>
      <c r="GT934">
        <v>0</v>
      </c>
      <c r="GU934">
        <v>1</v>
      </c>
      <c r="GV934">
        <v>0</v>
      </c>
      <c r="GW934">
        <v>0</v>
      </c>
      <c r="GX934">
        <f t="shared" si="600"/>
        <v>0</v>
      </c>
    </row>
    <row r="935" spans="1:206" x14ac:dyDescent="0.2">
      <c r="A935">
        <v>17</v>
      </c>
      <c r="B935">
        <v>1</v>
      </c>
      <c r="C935">
        <f>ROW(SmtRes!A691)</f>
        <v>691</v>
      </c>
      <c r="D935">
        <f>ROW(EtalonRes!A681)</f>
        <v>681</v>
      </c>
      <c r="E935" t="s">
        <v>76</v>
      </c>
      <c r="F935" t="s">
        <v>64</v>
      </c>
      <c r="G935" t="s">
        <v>65</v>
      </c>
      <c r="H935" t="s">
        <v>61</v>
      </c>
      <c r="I935">
        <f>ROUND(6/100,9)</f>
        <v>0.06</v>
      </c>
      <c r="J935">
        <v>0</v>
      </c>
      <c r="O935">
        <f t="shared" si="563"/>
        <v>341.26</v>
      </c>
      <c r="P935">
        <f t="shared" si="564"/>
        <v>297.37</v>
      </c>
      <c r="Q935">
        <f t="shared" si="565"/>
        <v>0</v>
      </c>
      <c r="R935">
        <f t="shared" si="566"/>
        <v>0</v>
      </c>
      <c r="S935">
        <f t="shared" si="567"/>
        <v>43.89</v>
      </c>
      <c r="T935">
        <f t="shared" si="568"/>
        <v>0</v>
      </c>
      <c r="U935">
        <f t="shared" si="569"/>
        <v>0.21299999999999999</v>
      </c>
      <c r="V935">
        <f t="shared" si="570"/>
        <v>0</v>
      </c>
      <c r="W935">
        <f t="shared" si="571"/>
        <v>0</v>
      </c>
      <c r="X935">
        <f t="shared" si="572"/>
        <v>30.72</v>
      </c>
      <c r="Y935">
        <f t="shared" si="573"/>
        <v>4.3899999999999997</v>
      </c>
      <c r="AA935">
        <v>31140108</v>
      </c>
      <c r="AB935">
        <f t="shared" si="574"/>
        <v>5687.65</v>
      </c>
      <c r="AC935">
        <f t="shared" si="575"/>
        <v>4956.1000000000004</v>
      </c>
      <c r="AD935">
        <f t="shared" si="576"/>
        <v>0</v>
      </c>
      <c r="AE935">
        <f t="shared" si="577"/>
        <v>0</v>
      </c>
      <c r="AF935">
        <f t="shared" si="578"/>
        <v>731.55</v>
      </c>
      <c r="AG935">
        <f t="shared" si="579"/>
        <v>0</v>
      </c>
      <c r="AH935">
        <f t="shared" si="580"/>
        <v>3.55</v>
      </c>
      <c r="AI935">
        <f t="shared" si="581"/>
        <v>0</v>
      </c>
      <c r="AJ935">
        <f t="shared" si="582"/>
        <v>0</v>
      </c>
      <c r="AK935">
        <v>5687.65</v>
      </c>
      <c r="AL935">
        <v>4956.1000000000004</v>
      </c>
      <c r="AM935">
        <v>0</v>
      </c>
      <c r="AN935">
        <v>0</v>
      </c>
      <c r="AO935">
        <v>731.55</v>
      </c>
      <c r="AP935">
        <v>0</v>
      </c>
      <c r="AQ935">
        <v>3.55</v>
      </c>
      <c r="AR935">
        <v>0</v>
      </c>
      <c r="AS935">
        <v>0</v>
      </c>
      <c r="AT935">
        <v>70</v>
      </c>
      <c r="AU935">
        <v>10</v>
      </c>
      <c r="AV935">
        <v>1</v>
      </c>
      <c r="AW935">
        <v>1</v>
      </c>
      <c r="AZ935">
        <v>1</v>
      </c>
      <c r="BA935">
        <v>1</v>
      </c>
      <c r="BB935">
        <v>1</v>
      </c>
      <c r="BC935">
        <v>1</v>
      </c>
      <c r="BD935" t="s">
        <v>0</v>
      </c>
      <c r="BE935" t="s">
        <v>0</v>
      </c>
      <c r="BF935" t="s">
        <v>0</v>
      </c>
      <c r="BG935" t="s">
        <v>0</v>
      </c>
      <c r="BH935">
        <v>0</v>
      </c>
      <c r="BI935">
        <v>4</v>
      </c>
      <c r="BJ935" t="s">
        <v>66</v>
      </c>
      <c r="BM935">
        <v>0</v>
      </c>
      <c r="BN935">
        <v>0</v>
      </c>
      <c r="BO935" t="s">
        <v>0</v>
      </c>
      <c r="BP935">
        <v>0</v>
      </c>
      <c r="BQ935">
        <v>1</v>
      </c>
      <c r="BR935">
        <v>0</v>
      </c>
      <c r="BS935">
        <v>1</v>
      </c>
      <c r="BT935">
        <v>1</v>
      </c>
      <c r="BU935">
        <v>1</v>
      </c>
      <c r="BV935">
        <v>1</v>
      </c>
      <c r="BW935">
        <v>1</v>
      </c>
      <c r="BX935">
        <v>1</v>
      </c>
      <c r="BY935" t="s">
        <v>0</v>
      </c>
      <c r="BZ935">
        <v>70</v>
      </c>
      <c r="CA935">
        <v>10</v>
      </c>
      <c r="CF935">
        <v>0</v>
      </c>
      <c r="CG935">
        <v>0</v>
      </c>
      <c r="CM935">
        <v>0</v>
      </c>
      <c r="CN935" t="s">
        <v>0</v>
      </c>
      <c r="CO935">
        <v>0</v>
      </c>
      <c r="CP935">
        <f t="shared" si="583"/>
        <v>341.26</v>
      </c>
      <c r="CQ935">
        <f t="shared" si="584"/>
        <v>4956.1000000000004</v>
      </c>
      <c r="CR935">
        <f t="shared" si="585"/>
        <v>0</v>
      </c>
      <c r="CS935">
        <f t="shared" si="586"/>
        <v>0</v>
      </c>
      <c r="CT935">
        <f t="shared" si="587"/>
        <v>731.55</v>
      </c>
      <c r="CU935">
        <f t="shared" si="588"/>
        <v>0</v>
      </c>
      <c r="CV935">
        <f t="shared" si="589"/>
        <v>3.55</v>
      </c>
      <c r="CW935">
        <f t="shared" si="590"/>
        <v>0</v>
      </c>
      <c r="CX935">
        <f t="shared" si="591"/>
        <v>0</v>
      </c>
      <c r="CY935">
        <f t="shared" si="592"/>
        <v>30.723000000000003</v>
      </c>
      <c r="CZ935">
        <f t="shared" si="593"/>
        <v>4.3889999999999993</v>
      </c>
      <c r="DC935" t="s">
        <v>0</v>
      </c>
      <c r="DD935" t="s">
        <v>0</v>
      </c>
      <c r="DE935" t="s">
        <v>0</v>
      </c>
      <c r="DF935" t="s">
        <v>0</v>
      </c>
      <c r="DG935" t="s">
        <v>0</v>
      </c>
      <c r="DH935" t="s">
        <v>0</v>
      </c>
      <c r="DI935" t="s">
        <v>0</v>
      </c>
      <c r="DJ935" t="s">
        <v>0</v>
      </c>
      <c r="DK935" t="s">
        <v>0</v>
      </c>
      <c r="DL935" t="s">
        <v>0</v>
      </c>
      <c r="DM935" t="s">
        <v>0</v>
      </c>
      <c r="DN935">
        <v>0</v>
      </c>
      <c r="DO935">
        <v>0</v>
      </c>
      <c r="DP935">
        <v>1</v>
      </c>
      <c r="DQ935">
        <v>1</v>
      </c>
      <c r="DU935">
        <v>1003</v>
      </c>
      <c r="DV935" t="s">
        <v>61</v>
      </c>
      <c r="DW935" t="s">
        <v>61</v>
      </c>
      <c r="DX935">
        <v>100</v>
      </c>
      <c r="EE935">
        <v>30895129</v>
      </c>
      <c r="EF935">
        <v>1</v>
      </c>
      <c r="EG935" t="s">
        <v>18</v>
      </c>
      <c r="EH935">
        <v>0</v>
      </c>
      <c r="EI935" t="s">
        <v>0</v>
      </c>
      <c r="EJ935">
        <v>4</v>
      </c>
      <c r="EK935">
        <v>0</v>
      </c>
      <c r="EL935" t="s">
        <v>19</v>
      </c>
      <c r="EM935" t="s">
        <v>20</v>
      </c>
      <c r="EO935" t="s">
        <v>0</v>
      </c>
      <c r="EQ935">
        <v>0</v>
      </c>
      <c r="ER935">
        <v>5687.65</v>
      </c>
      <c r="ES935">
        <v>4956.1000000000004</v>
      </c>
      <c r="ET935">
        <v>0</v>
      </c>
      <c r="EU935">
        <v>0</v>
      </c>
      <c r="EV935">
        <v>731.55</v>
      </c>
      <c r="EW935">
        <v>3.55</v>
      </c>
      <c r="EX935">
        <v>0</v>
      </c>
      <c r="EY935">
        <v>0</v>
      </c>
      <c r="FQ935">
        <v>0</v>
      </c>
      <c r="FR935">
        <f t="shared" si="594"/>
        <v>0</v>
      </c>
      <c r="FS935">
        <v>0</v>
      </c>
      <c r="FX935">
        <v>70</v>
      </c>
      <c r="FY935">
        <v>10</v>
      </c>
      <c r="GA935" t="s">
        <v>0</v>
      </c>
      <c r="GD935">
        <v>0</v>
      </c>
      <c r="GF935">
        <v>1444151645</v>
      </c>
      <c r="GG935">
        <v>2</v>
      </c>
      <c r="GH935">
        <v>1</v>
      </c>
      <c r="GI935">
        <v>-2</v>
      </c>
      <c r="GJ935">
        <v>0</v>
      </c>
      <c r="GK935">
        <f>ROUND(R935*(R12)/100,2)</f>
        <v>0</v>
      </c>
      <c r="GL935">
        <f t="shared" si="595"/>
        <v>0</v>
      </c>
      <c r="GM935">
        <f t="shared" si="596"/>
        <v>376.37</v>
      </c>
      <c r="GN935">
        <f t="shared" si="597"/>
        <v>0</v>
      </c>
      <c r="GO935">
        <f t="shared" si="598"/>
        <v>0</v>
      </c>
      <c r="GP935">
        <f t="shared" si="599"/>
        <v>376.37</v>
      </c>
      <c r="GT935">
        <v>0</v>
      </c>
      <c r="GU935">
        <v>1</v>
      </c>
      <c r="GV935">
        <v>0</v>
      </c>
      <c r="GW935">
        <v>0</v>
      </c>
      <c r="GX935">
        <f t="shared" si="600"/>
        <v>0</v>
      </c>
    </row>
    <row r="936" spans="1:206" x14ac:dyDescent="0.2">
      <c r="A936">
        <v>18</v>
      </c>
      <c r="B936">
        <v>1</v>
      </c>
      <c r="C936">
        <v>690</v>
      </c>
      <c r="E936" t="s">
        <v>81</v>
      </c>
      <c r="F936" t="s">
        <v>68</v>
      </c>
      <c r="G936" t="s">
        <v>69</v>
      </c>
      <c r="H936" t="s">
        <v>70</v>
      </c>
      <c r="I936">
        <f>I935*J936</f>
        <v>-6.1799999999999997E-3</v>
      </c>
      <c r="J936">
        <v>-0.10299999999999999</v>
      </c>
      <c r="O936">
        <f t="shared" si="563"/>
        <v>-286.18</v>
      </c>
      <c r="P936">
        <f t="shared" si="564"/>
        <v>-286.18</v>
      </c>
      <c r="Q936">
        <f t="shared" si="565"/>
        <v>0</v>
      </c>
      <c r="R936">
        <f t="shared" si="566"/>
        <v>0</v>
      </c>
      <c r="S936">
        <f t="shared" si="567"/>
        <v>0</v>
      </c>
      <c r="T936">
        <f t="shared" si="568"/>
        <v>0</v>
      </c>
      <c r="U936">
        <f t="shared" si="569"/>
        <v>0</v>
      </c>
      <c r="V936">
        <f t="shared" si="570"/>
        <v>0</v>
      </c>
      <c r="W936">
        <f t="shared" si="571"/>
        <v>0</v>
      </c>
      <c r="X936">
        <f t="shared" si="572"/>
        <v>0</v>
      </c>
      <c r="Y936">
        <f t="shared" si="573"/>
        <v>0</v>
      </c>
      <c r="AA936">
        <v>31140108</v>
      </c>
      <c r="AB936">
        <f t="shared" si="574"/>
        <v>46307.35</v>
      </c>
      <c r="AC936">
        <f t="shared" si="575"/>
        <v>46307.35</v>
      </c>
      <c r="AD936">
        <f t="shared" si="576"/>
        <v>0</v>
      </c>
      <c r="AE936">
        <f t="shared" si="577"/>
        <v>0</v>
      </c>
      <c r="AF936">
        <f t="shared" si="578"/>
        <v>0</v>
      </c>
      <c r="AG936">
        <f t="shared" si="579"/>
        <v>0</v>
      </c>
      <c r="AH936">
        <f t="shared" si="580"/>
        <v>0</v>
      </c>
      <c r="AI936">
        <f t="shared" si="581"/>
        <v>0</v>
      </c>
      <c r="AJ936">
        <f t="shared" si="582"/>
        <v>0</v>
      </c>
      <c r="AK936">
        <v>46307.35</v>
      </c>
      <c r="AL936">
        <v>46307.35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70</v>
      </c>
      <c r="AU936">
        <v>10</v>
      </c>
      <c r="AV936">
        <v>1</v>
      </c>
      <c r="AW936">
        <v>1</v>
      </c>
      <c r="AZ936">
        <v>1</v>
      </c>
      <c r="BA936">
        <v>1</v>
      </c>
      <c r="BB936">
        <v>1</v>
      </c>
      <c r="BC936">
        <v>1</v>
      </c>
      <c r="BD936" t="s">
        <v>0</v>
      </c>
      <c r="BE936" t="s">
        <v>0</v>
      </c>
      <c r="BF936" t="s">
        <v>0</v>
      </c>
      <c r="BG936" t="s">
        <v>0</v>
      </c>
      <c r="BH936">
        <v>3</v>
      </c>
      <c r="BI936">
        <v>4</v>
      </c>
      <c r="BJ936" t="s">
        <v>71</v>
      </c>
      <c r="BM936">
        <v>0</v>
      </c>
      <c r="BN936">
        <v>0</v>
      </c>
      <c r="BO936" t="s">
        <v>0</v>
      </c>
      <c r="BP936">
        <v>0</v>
      </c>
      <c r="BQ936">
        <v>1</v>
      </c>
      <c r="BR936">
        <v>1</v>
      </c>
      <c r="BS936">
        <v>1</v>
      </c>
      <c r="BT936">
        <v>1</v>
      </c>
      <c r="BU936">
        <v>1</v>
      </c>
      <c r="BV936">
        <v>1</v>
      </c>
      <c r="BW936">
        <v>1</v>
      </c>
      <c r="BX936">
        <v>1</v>
      </c>
      <c r="BY936" t="s">
        <v>0</v>
      </c>
      <c r="BZ936">
        <v>70</v>
      </c>
      <c r="CA936">
        <v>10</v>
      </c>
      <c r="CF936">
        <v>0</v>
      </c>
      <c r="CG936">
        <v>0</v>
      </c>
      <c r="CM936">
        <v>0</v>
      </c>
      <c r="CN936" t="s">
        <v>0</v>
      </c>
      <c r="CO936">
        <v>0</v>
      </c>
      <c r="CP936">
        <f t="shared" si="583"/>
        <v>-286.18</v>
      </c>
      <c r="CQ936">
        <f t="shared" si="584"/>
        <v>46307.35</v>
      </c>
      <c r="CR936">
        <f t="shared" si="585"/>
        <v>0</v>
      </c>
      <c r="CS936">
        <f t="shared" si="586"/>
        <v>0</v>
      </c>
      <c r="CT936">
        <f t="shared" si="587"/>
        <v>0</v>
      </c>
      <c r="CU936">
        <f t="shared" si="588"/>
        <v>0</v>
      </c>
      <c r="CV936">
        <f t="shared" si="589"/>
        <v>0</v>
      </c>
      <c r="CW936">
        <f t="shared" si="590"/>
        <v>0</v>
      </c>
      <c r="CX936">
        <f t="shared" si="591"/>
        <v>0</v>
      </c>
      <c r="CY936">
        <f t="shared" si="592"/>
        <v>0</v>
      </c>
      <c r="CZ936">
        <f t="shared" si="593"/>
        <v>0</v>
      </c>
      <c r="DC936" t="s">
        <v>0</v>
      </c>
      <c r="DD936" t="s">
        <v>0</v>
      </c>
      <c r="DE936" t="s">
        <v>0</v>
      </c>
      <c r="DF936" t="s">
        <v>0</v>
      </c>
      <c r="DG936" t="s">
        <v>0</v>
      </c>
      <c r="DH936" t="s">
        <v>0</v>
      </c>
      <c r="DI936" t="s">
        <v>0</v>
      </c>
      <c r="DJ936" t="s">
        <v>0</v>
      </c>
      <c r="DK936" t="s">
        <v>0</v>
      </c>
      <c r="DL936" t="s">
        <v>0</v>
      </c>
      <c r="DM936" t="s">
        <v>0</v>
      </c>
      <c r="DN936">
        <v>0</v>
      </c>
      <c r="DO936">
        <v>0</v>
      </c>
      <c r="DP936">
        <v>1</v>
      </c>
      <c r="DQ936">
        <v>1</v>
      </c>
      <c r="DU936">
        <v>1003</v>
      </c>
      <c r="DV936" t="s">
        <v>70</v>
      </c>
      <c r="DW936" t="s">
        <v>70</v>
      </c>
      <c r="DX936">
        <v>1000</v>
      </c>
      <c r="EE936">
        <v>30895129</v>
      </c>
      <c r="EF936">
        <v>1</v>
      </c>
      <c r="EG936" t="s">
        <v>18</v>
      </c>
      <c r="EH936">
        <v>0</v>
      </c>
      <c r="EI936" t="s">
        <v>0</v>
      </c>
      <c r="EJ936">
        <v>4</v>
      </c>
      <c r="EK936">
        <v>0</v>
      </c>
      <c r="EL936" t="s">
        <v>19</v>
      </c>
      <c r="EM936" t="s">
        <v>20</v>
      </c>
      <c r="EO936" t="s">
        <v>0</v>
      </c>
      <c r="EQ936">
        <v>32768</v>
      </c>
      <c r="ER936">
        <v>46307.35</v>
      </c>
      <c r="ES936">
        <v>46307.35</v>
      </c>
      <c r="ET936">
        <v>0</v>
      </c>
      <c r="EU936">
        <v>0</v>
      </c>
      <c r="EV936">
        <v>0</v>
      </c>
      <c r="EW936">
        <v>0</v>
      </c>
      <c r="EX936">
        <v>0</v>
      </c>
      <c r="FQ936">
        <v>0</v>
      </c>
      <c r="FR936">
        <f t="shared" si="594"/>
        <v>0</v>
      </c>
      <c r="FS936">
        <v>0</v>
      </c>
      <c r="FX936">
        <v>70</v>
      </c>
      <c r="FY936">
        <v>10</v>
      </c>
      <c r="GA936" t="s">
        <v>0</v>
      </c>
      <c r="GD936">
        <v>0</v>
      </c>
      <c r="GF936">
        <v>-849538741</v>
      </c>
      <c r="GG936">
        <v>2</v>
      </c>
      <c r="GH936">
        <v>1</v>
      </c>
      <c r="GI936">
        <v>-2</v>
      </c>
      <c r="GJ936">
        <v>0</v>
      </c>
      <c r="GK936">
        <f>ROUND(R936*(R12)/100,2)</f>
        <v>0</v>
      </c>
      <c r="GL936">
        <f t="shared" si="595"/>
        <v>0</v>
      </c>
      <c r="GM936">
        <f t="shared" si="596"/>
        <v>-286.18</v>
      </c>
      <c r="GN936">
        <f t="shared" si="597"/>
        <v>0</v>
      </c>
      <c r="GO936">
        <f t="shared" si="598"/>
        <v>0</v>
      </c>
      <c r="GP936">
        <f t="shared" si="599"/>
        <v>-286.18</v>
      </c>
      <c r="GT936">
        <v>0</v>
      </c>
      <c r="GU936">
        <v>1</v>
      </c>
      <c r="GV936">
        <v>0</v>
      </c>
      <c r="GW936">
        <v>0</v>
      </c>
      <c r="GX936">
        <f t="shared" si="600"/>
        <v>0</v>
      </c>
    </row>
    <row r="937" spans="1:206" x14ac:dyDescent="0.2">
      <c r="A937">
        <v>18</v>
      </c>
      <c r="B937">
        <v>1</v>
      </c>
      <c r="C937">
        <v>691</v>
      </c>
      <c r="E937" t="s">
        <v>370</v>
      </c>
      <c r="F937" t="s">
        <v>290</v>
      </c>
      <c r="G937" t="s">
        <v>291</v>
      </c>
      <c r="H937" t="s">
        <v>70</v>
      </c>
      <c r="I937">
        <f>I935*J937</f>
        <v>6.1799999999999997E-3</v>
      </c>
      <c r="J937">
        <v>0.10299999999999999</v>
      </c>
      <c r="O937">
        <f t="shared" si="563"/>
        <v>372.47</v>
      </c>
      <c r="P937">
        <f t="shared" si="564"/>
        <v>372.47</v>
      </c>
      <c r="Q937">
        <f t="shared" si="565"/>
        <v>0</v>
      </c>
      <c r="R937">
        <f t="shared" si="566"/>
        <v>0</v>
      </c>
      <c r="S937">
        <f t="shared" si="567"/>
        <v>0</v>
      </c>
      <c r="T937">
        <f t="shared" si="568"/>
        <v>0</v>
      </c>
      <c r="U937">
        <f t="shared" si="569"/>
        <v>0</v>
      </c>
      <c r="V937">
        <f t="shared" si="570"/>
        <v>0</v>
      </c>
      <c r="W937">
        <f t="shared" si="571"/>
        <v>0</v>
      </c>
      <c r="X937">
        <f t="shared" si="572"/>
        <v>0</v>
      </c>
      <c r="Y937">
        <f t="shared" si="573"/>
        <v>0</v>
      </c>
      <c r="AA937">
        <v>31140108</v>
      </c>
      <c r="AB937">
        <f t="shared" si="574"/>
        <v>60269.89</v>
      </c>
      <c r="AC937">
        <f t="shared" si="575"/>
        <v>60269.89</v>
      </c>
      <c r="AD937">
        <f t="shared" si="576"/>
        <v>0</v>
      </c>
      <c r="AE937">
        <f t="shared" si="577"/>
        <v>0</v>
      </c>
      <c r="AF937">
        <f t="shared" si="578"/>
        <v>0</v>
      </c>
      <c r="AG937">
        <f t="shared" si="579"/>
        <v>0</v>
      </c>
      <c r="AH937">
        <f t="shared" si="580"/>
        <v>0</v>
      </c>
      <c r="AI937">
        <f t="shared" si="581"/>
        <v>0</v>
      </c>
      <c r="AJ937">
        <f t="shared" si="582"/>
        <v>0</v>
      </c>
      <c r="AK937">
        <v>60269.89</v>
      </c>
      <c r="AL937">
        <v>60269.89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70</v>
      </c>
      <c r="AU937">
        <v>10</v>
      </c>
      <c r="AV937">
        <v>1</v>
      </c>
      <c r="AW937">
        <v>1</v>
      </c>
      <c r="AZ937">
        <v>1</v>
      </c>
      <c r="BA937">
        <v>1</v>
      </c>
      <c r="BB937">
        <v>1</v>
      </c>
      <c r="BC937">
        <v>1</v>
      </c>
      <c r="BD937" t="s">
        <v>0</v>
      </c>
      <c r="BE937" t="s">
        <v>0</v>
      </c>
      <c r="BF937" t="s">
        <v>0</v>
      </c>
      <c r="BG937" t="s">
        <v>0</v>
      </c>
      <c r="BH937">
        <v>3</v>
      </c>
      <c r="BI937">
        <v>4</v>
      </c>
      <c r="BJ937" t="s">
        <v>292</v>
      </c>
      <c r="BM937">
        <v>0</v>
      </c>
      <c r="BN937">
        <v>0</v>
      </c>
      <c r="BO937" t="s">
        <v>0</v>
      </c>
      <c r="BP937">
        <v>0</v>
      </c>
      <c r="BQ937">
        <v>1</v>
      </c>
      <c r="BR937">
        <v>0</v>
      </c>
      <c r="BS937">
        <v>1</v>
      </c>
      <c r="BT937">
        <v>1</v>
      </c>
      <c r="BU937">
        <v>1</v>
      </c>
      <c r="BV937">
        <v>1</v>
      </c>
      <c r="BW937">
        <v>1</v>
      </c>
      <c r="BX937">
        <v>1</v>
      </c>
      <c r="BY937" t="s">
        <v>0</v>
      </c>
      <c r="BZ937">
        <v>70</v>
      </c>
      <c r="CA937">
        <v>10</v>
      </c>
      <c r="CF937">
        <v>0</v>
      </c>
      <c r="CG937">
        <v>0</v>
      </c>
      <c r="CM937">
        <v>0</v>
      </c>
      <c r="CN937" t="s">
        <v>0</v>
      </c>
      <c r="CO937">
        <v>0</v>
      </c>
      <c r="CP937">
        <f t="shared" si="583"/>
        <v>372.47</v>
      </c>
      <c r="CQ937">
        <f t="shared" si="584"/>
        <v>60269.89</v>
      </c>
      <c r="CR937">
        <f t="shared" si="585"/>
        <v>0</v>
      </c>
      <c r="CS937">
        <f t="shared" si="586"/>
        <v>0</v>
      </c>
      <c r="CT937">
        <f t="shared" si="587"/>
        <v>0</v>
      </c>
      <c r="CU937">
        <f t="shared" si="588"/>
        <v>0</v>
      </c>
      <c r="CV937">
        <f t="shared" si="589"/>
        <v>0</v>
      </c>
      <c r="CW937">
        <f t="shared" si="590"/>
        <v>0</v>
      </c>
      <c r="CX937">
        <f t="shared" si="591"/>
        <v>0</v>
      </c>
      <c r="CY937">
        <f t="shared" si="592"/>
        <v>0</v>
      </c>
      <c r="CZ937">
        <f t="shared" si="593"/>
        <v>0</v>
      </c>
      <c r="DC937" t="s">
        <v>0</v>
      </c>
      <c r="DD937" t="s">
        <v>0</v>
      </c>
      <c r="DE937" t="s">
        <v>0</v>
      </c>
      <c r="DF937" t="s">
        <v>0</v>
      </c>
      <c r="DG937" t="s">
        <v>0</v>
      </c>
      <c r="DH937" t="s">
        <v>0</v>
      </c>
      <c r="DI937" t="s">
        <v>0</v>
      </c>
      <c r="DJ937" t="s">
        <v>0</v>
      </c>
      <c r="DK937" t="s">
        <v>0</v>
      </c>
      <c r="DL937" t="s">
        <v>0</v>
      </c>
      <c r="DM937" t="s">
        <v>0</v>
      </c>
      <c r="DN937">
        <v>0</v>
      </c>
      <c r="DO937">
        <v>0</v>
      </c>
      <c r="DP937">
        <v>1</v>
      </c>
      <c r="DQ937">
        <v>1</v>
      </c>
      <c r="DU937">
        <v>1003</v>
      </c>
      <c r="DV937" t="s">
        <v>70</v>
      </c>
      <c r="DW937" t="s">
        <v>70</v>
      </c>
      <c r="DX937">
        <v>1000</v>
      </c>
      <c r="EE937">
        <v>30895129</v>
      </c>
      <c r="EF937">
        <v>1</v>
      </c>
      <c r="EG937" t="s">
        <v>18</v>
      </c>
      <c r="EH937">
        <v>0</v>
      </c>
      <c r="EI937" t="s">
        <v>0</v>
      </c>
      <c r="EJ937">
        <v>4</v>
      </c>
      <c r="EK937">
        <v>0</v>
      </c>
      <c r="EL937" t="s">
        <v>19</v>
      </c>
      <c r="EM937" t="s">
        <v>20</v>
      </c>
      <c r="EO937" t="s">
        <v>0</v>
      </c>
      <c r="EQ937">
        <v>0</v>
      </c>
      <c r="ER937">
        <v>60269.89</v>
      </c>
      <c r="ES937">
        <v>60269.89</v>
      </c>
      <c r="ET937">
        <v>0</v>
      </c>
      <c r="EU937">
        <v>0</v>
      </c>
      <c r="EV937">
        <v>0</v>
      </c>
      <c r="EW937">
        <v>0</v>
      </c>
      <c r="EX937">
        <v>0</v>
      </c>
      <c r="FQ937">
        <v>0</v>
      </c>
      <c r="FR937">
        <f t="shared" si="594"/>
        <v>0</v>
      </c>
      <c r="FS937">
        <v>0</v>
      </c>
      <c r="FX937">
        <v>70</v>
      </c>
      <c r="FY937">
        <v>10</v>
      </c>
      <c r="GA937" t="s">
        <v>0</v>
      </c>
      <c r="GD937">
        <v>0</v>
      </c>
      <c r="GF937">
        <v>1966491872</v>
      </c>
      <c r="GG937">
        <v>2</v>
      </c>
      <c r="GH937">
        <v>1</v>
      </c>
      <c r="GI937">
        <v>-2</v>
      </c>
      <c r="GJ937">
        <v>0</v>
      </c>
      <c r="GK937">
        <f>ROUND(R937*(R12)/100,2)</f>
        <v>0</v>
      </c>
      <c r="GL937">
        <f t="shared" si="595"/>
        <v>0</v>
      </c>
      <c r="GM937">
        <f t="shared" si="596"/>
        <v>372.47</v>
      </c>
      <c r="GN937">
        <f t="shared" si="597"/>
        <v>0</v>
      </c>
      <c r="GO937">
        <f t="shared" si="598"/>
        <v>0</v>
      </c>
      <c r="GP937">
        <f t="shared" si="599"/>
        <v>372.47</v>
      </c>
      <c r="GT937">
        <v>0</v>
      </c>
      <c r="GU937">
        <v>1</v>
      </c>
      <c r="GV937">
        <v>0</v>
      </c>
      <c r="GW937">
        <v>0</v>
      </c>
      <c r="GX937">
        <f t="shared" si="600"/>
        <v>0</v>
      </c>
    </row>
    <row r="938" spans="1:206" x14ac:dyDescent="0.2">
      <c r="A938">
        <v>17</v>
      </c>
      <c r="B938">
        <v>1</v>
      </c>
      <c r="C938">
        <f>ROW(SmtRes!A694)</f>
        <v>694</v>
      </c>
      <c r="D938">
        <f>ROW(EtalonRes!A683)</f>
        <v>683</v>
      </c>
      <c r="E938" t="s">
        <v>86</v>
      </c>
      <c r="F938" t="s">
        <v>293</v>
      </c>
      <c r="G938" t="s">
        <v>294</v>
      </c>
      <c r="H938" t="s">
        <v>79</v>
      </c>
      <c r="I938">
        <f>ROUND(1/100,9)</f>
        <v>0.01</v>
      </c>
      <c r="J938">
        <v>0</v>
      </c>
      <c r="O938">
        <f t="shared" si="563"/>
        <v>196.43</v>
      </c>
      <c r="P938">
        <f t="shared" si="564"/>
        <v>0</v>
      </c>
      <c r="Q938">
        <f t="shared" si="565"/>
        <v>2.0299999999999998</v>
      </c>
      <c r="R938">
        <f t="shared" si="566"/>
        <v>0.2</v>
      </c>
      <c r="S938">
        <f t="shared" si="567"/>
        <v>194.4</v>
      </c>
      <c r="T938">
        <f t="shared" si="568"/>
        <v>0</v>
      </c>
      <c r="U938">
        <f t="shared" si="569"/>
        <v>0.88319999999999999</v>
      </c>
      <c r="V938">
        <f t="shared" si="570"/>
        <v>0</v>
      </c>
      <c r="W938">
        <f t="shared" si="571"/>
        <v>0</v>
      </c>
      <c r="X938">
        <f t="shared" si="572"/>
        <v>136.08000000000001</v>
      </c>
      <c r="Y938">
        <f t="shared" si="573"/>
        <v>19.440000000000001</v>
      </c>
      <c r="AA938">
        <v>31140108</v>
      </c>
      <c r="AB938">
        <f t="shared" si="574"/>
        <v>19643.259999999998</v>
      </c>
      <c r="AC938">
        <f t="shared" si="575"/>
        <v>0</v>
      </c>
      <c r="AD938">
        <f t="shared" si="576"/>
        <v>203.14</v>
      </c>
      <c r="AE938">
        <f t="shared" si="577"/>
        <v>20.420000000000002</v>
      </c>
      <c r="AF938">
        <f t="shared" si="578"/>
        <v>19440.12</v>
      </c>
      <c r="AG938">
        <f t="shared" si="579"/>
        <v>0</v>
      </c>
      <c r="AH938">
        <f t="shared" si="580"/>
        <v>88.32</v>
      </c>
      <c r="AI938">
        <f t="shared" si="581"/>
        <v>0</v>
      </c>
      <c r="AJ938">
        <f t="shared" si="582"/>
        <v>0</v>
      </c>
      <c r="AK938">
        <v>19643.259999999998</v>
      </c>
      <c r="AL938">
        <v>0</v>
      </c>
      <c r="AM938">
        <v>203.14</v>
      </c>
      <c r="AN938">
        <v>20.420000000000002</v>
      </c>
      <c r="AO938">
        <v>19440.12</v>
      </c>
      <c r="AP938">
        <v>0</v>
      </c>
      <c r="AQ938">
        <v>88.32</v>
      </c>
      <c r="AR938">
        <v>0</v>
      </c>
      <c r="AS938">
        <v>0</v>
      </c>
      <c r="AT938">
        <v>70</v>
      </c>
      <c r="AU938">
        <v>10</v>
      </c>
      <c r="AV938">
        <v>1</v>
      </c>
      <c r="AW938">
        <v>1</v>
      </c>
      <c r="AZ938">
        <v>1</v>
      </c>
      <c r="BA938">
        <v>1</v>
      </c>
      <c r="BB938">
        <v>1</v>
      </c>
      <c r="BC938">
        <v>1</v>
      </c>
      <c r="BD938" t="s">
        <v>0</v>
      </c>
      <c r="BE938" t="s">
        <v>0</v>
      </c>
      <c r="BF938" t="s">
        <v>0</v>
      </c>
      <c r="BG938" t="s">
        <v>0</v>
      </c>
      <c r="BH938">
        <v>0</v>
      </c>
      <c r="BI938">
        <v>4</v>
      </c>
      <c r="BJ938" t="s">
        <v>295</v>
      </c>
      <c r="BM938">
        <v>0</v>
      </c>
      <c r="BN938">
        <v>0</v>
      </c>
      <c r="BO938" t="s">
        <v>0</v>
      </c>
      <c r="BP938">
        <v>0</v>
      </c>
      <c r="BQ938">
        <v>1</v>
      </c>
      <c r="BR938">
        <v>0</v>
      </c>
      <c r="BS938">
        <v>1</v>
      </c>
      <c r="BT938">
        <v>1</v>
      </c>
      <c r="BU938">
        <v>1</v>
      </c>
      <c r="BV938">
        <v>1</v>
      </c>
      <c r="BW938">
        <v>1</v>
      </c>
      <c r="BX938">
        <v>1</v>
      </c>
      <c r="BY938" t="s">
        <v>0</v>
      </c>
      <c r="BZ938">
        <v>70</v>
      </c>
      <c r="CA938">
        <v>10</v>
      </c>
      <c r="CF938">
        <v>0</v>
      </c>
      <c r="CG938">
        <v>0</v>
      </c>
      <c r="CM938">
        <v>0</v>
      </c>
      <c r="CN938" t="s">
        <v>0</v>
      </c>
      <c r="CO938">
        <v>0</v>
      </c>
      <c r="CP938">
        <f t="shared" si="583"/>
        <v>196.43</v>
      </c>
      <c r="CQ938">
        <f t="shared" si="584"/>
        <v>0</v>
      </c>
      <c r="CR938">
        <f t="shared" si="585"/>
        <v>203.14</v>
      </c>
      <c r="CS938">
        <f t="shared" si="586"/>
        <v>20.420000000000002</v>
      </c>
      <c r="CT938">
        <f t="shared" si="587"/>
        <v>19440.12</v>
      </c>
      <c r="CU938">
        <f t="shared" si="588"/>
        <v>0</v>
      </c>
      <c r="CV938">
        <f t="shared" si="589"/>
        <v>88.32</v>
      </c>
      <c r="CW938">
        <f t="shared" si="590"/>
        <v>0</v>
      </c>
      <c r="CX938">
        <f t="shared" si="591"/>
        <v>0</v>
      </c>
      <c r="CY938">
        <f t="shared" si="592"/>
        <v>136.08000000000001</v>
      </c>
      <c r="CZ938">
        <f t="shared" si="593"/>
        <v>19.440000000000001</v>
      </c>
      <c r="DC938" t="s">
        <v>0</v>
      </c>
      <c r="DD938" t="s">
        <v>0</v>
      </c>
      <c r="DE938" t="s">
        <v>0</v>
      </c>
      <c r="DF938" t="s">
        <v>0</v>
      </c>
      <c r="DG938" t="s">
        <v>0</v>
      </c>
      <c r="DH938" t="s">
        <v>0</v>
      </c>
      <c r="DI938" t="s">
        <v>0</v>
      </c>
      <c r="DJ938" t="s">
        <v>0</v>
      </c>
      <c r="DK938" t="s">
        <v>0</v>
      </c>
      <c r="DL938" t="s">
        <v>0</v>
      </c>
      <c r="DM938" t="s">
        <v>0</v>
      </c>
      <c r="DN938">
        <v>0</v>
      </c>
      <c r="DO938">
        <v>0</v>
      </c>
      <c r="DP938">
        <v>1</v>
      </c>
      <c r="DQ938">
        <v>1</v>
      </c>
      <c r="DU938">
        <v>1010</v>
      </c>
      <c r="DV938" t="s">
        <v>79</v>
      </c>
      <c r="DW938" t="s">
        <v>79</v>
      </c>
      <c r="DX938">
        <v>100</v>
      </c>
      <c r="EE938">
        <v>30895129</v>
      </c>
      <c r="EF938">
        <v>1</v>
      </c>
      <c r="EG938" t="s">
        <v>18</v>
      </c>
      <c r="EH938">
        <v>0</v>
      </c>
      <c r="EI938" t="s">
        <v>0</v>
      </c>
      <c r="EJ938">
        <v>4</v>
      </c>
      <c r="EK938">
        <v>0</v>
      </c>
      <c r="EL938" t="s">
        <v>19</v>
      </c>
      <c r="EM938" t="s">
        <v>20</v>
      </c>
      <c r="EO938" t="s">
        <v>0</v>
      </c>
      <c r="EQ938">
        <v>0</v>
      </c>
      <c r="ER938">
        <v>19643.259999999998</v>
      </c>
      <c r="ES938">
        <v>0</v>
      </c>
      <c r="ET938">
        <v>203.14</v>
      </c>
      <c r="EU938">
        <v>20.420000000000002</v>
      </c>
      <c r="EV938">
        <v>19440.12</v>
      </c>
      <c r="EW938">
        <v>88.32</v>
      </c>
      <c r="EX938">
        <v>0</v>
      </c>
      <c r="EY938">
        <v>0</v>
      </c>
      <c r="FQ938">
        <v>0</v>
      </c>
      <c r="FR938">
        <f t="shared" si="594"/>
        <v>0</v>
      </c>
      <c r="FS938">
        <v>0</v>
      </c>
      <c r="FX938">
        <v>70</v>
      </c>
      <c r="FY938">
        <v>10</v>
      </c>
      <c r="GA938" t="s">
        <v>0</v>
      </c>
      <c r="GD938">
        <v>0</v>
      </c>
      <c r="GF938">
        <v>-592200912</v>
      </c>
      <c r="GG938">
        <v>2</v>
      </c>
      <c r="GH938">
        <v>1</v>
      </c>
      <c r="GI938">
        <v>-2</v>
      </c>
      <c r="GJ938">
        <v>0</v>
      </c>
      <c r="GK938">
        <f>ROUND(R938*(R12)/100,2)</f>
        <v>0.22</v>
      </c>
      <c r="GL938">
        <f t="shared" si="595"/>
        <v>0</v>
      </c>
      <c r="GM938">
        <f t="shared" si="596"/>
        <v>352.17</v>
      </c>
      <c r="GN938">
        <f t="shared" si="597"/>
        <v>0</v>
      </c>
      <c r="GO938">
        <f t="shared" si="598"/>
        <v>0</v>
      </c>
      <c r="GP938">
        <f t="shared" si="599"/>
        <v>352.17</v>
      </c>
      <c r="GT938">
        <v>0</v>
      </c>
      <c r="GU938">
        <v>1</v>
      </c>
      <c r="GV938">
        <v>0</v>
      </c>
      <c r="GW938">
        <v>0</v>
      </c>
      <c r="GX938">
        <f t="shared" si="600"/>
        <v>0</v>
      </c>
    </row>
    <row r="939" spans="1:206" x14ac:dyDescent="0.2">
      <c r="A939">
        <v>18</v>
      </c>
      <c r="B939">
        <v>1</v>
      </c>
      <c r="C939">
        <v>694</v>
      </c>
      <c r="E939" t="s">
        <v>90</v>
      </c>
      <c r="F939" t="s">
        <v>82</v>
      </c>
      <c r="G939" t="s">
        <v>297</v>
      </c>
      <c r="H939" t="s">
        <v>84</v>
      </c>
      <c r="I939">
        <f>I938*J939</f>
        <v>1</v>
      </c>
      <c r="J939">
        <v>100</v>
      </c>
      <c r="O939">
        <f t="shared" si="563"/>
        <v>360.81</v>
      </c>
      <c r="P939">
        <f t="shared" si="564"/>
        <v>360.81</v>
      </c>
      <c r="Q939">
        <f t="shared" si="565"/>
        <v>0</v>
      </c>
      <c r="R939">
        <f t="shared" si="566"/>
        <v>0</v>
      </c>
      <c r="S939">
        <f t="shared" si="567"/>
        <v>0</v>
      </c>
      <c r="T939">
        <f t="shared" si="568"/>
        <v>0</v>
      </c>
      <c r="U939">
        <f t="shared" si="569"/>
        <v>0</v>
      </c>
      <c r="V939">
        <f t="shared" si="570"/>
        <v>0</v>
      </c>
      <c r="W939">
        <f t="shared" si="571"/>
        <v>0</v>
      </c>
      <c r="X939">
        <f t="shared" si="572"/>
        <v>0</v>
      </c>
      <c r="Y939">
        <f t="shared" si="573"/>
        <v>0</v>
      </c>
      <c r="AA939">
        <v>31140108</v>
      </c>
      <c r="AB939">
        <f t="shared" si="574"/>
        <v>360.81</v>
      </c>
      <c r="AC939">
        <f t="shared" si="575"/>
        <v>360.81</v>
      </c>
      <c r="AD939">
        <f t="shared" si="576"/>
        <v>0</v>
      </c>
      <c r="AE939">
        <f t="shared" si="577"/>
        <v>0</v>
      </c>
      <c r="AF939">
        <f t="shared" si="578"/>
        <v>0</v>
      </c>
      <c r="AG939">
        <f t="shared" si="579"/>
        <v>0</v>
      </c>
      <c r="AH939">
        <f t="shared" si="580"/>
        <v>0</v>
      </c>
      <c r="AI939">
        <f t="shared" si="581"/>
        <v>0</v>
      </c>
      <c r="AJ939">
        <f t="shared" si="582"/>
        <v>0</v>
      </c>
      <c r="AK939">
        <v>360.81</v>
      </c>
      <c r="AL939">
        <v>360.81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70</v>
      </c>
      <c r="AU939">
        <v>10</v>
      </c>
      <c r="AV939">
        <v>1</v>
      </c>
      <c r="AW939">
        <v>1</v>
      </c>
      <c r="AZ939">
        <v>1</v>
      </c>
      <c r="BA939">
        <v>1</v>
      </c>
      <c r="BB939">
        <v>1</v>
      </c>
      <c r="BC939">
        <v>1</v>
      </c>
      <c r="BD939" t="s">
        <v>0</v>
      </c>
      <c r="BE939" t="s">
        <v>0</v>
      </c>
      <c r="BF939" t="s">
        <v>0</v>
      </c>
      <c r="BG939" t="s">
        <v>0</v>
      </c>
      <c r="BH939">
        <v>3</v>
      </c>
      <c r="BI939">
        <v>4</v>
      </c>
      <c r="BJ939" t="s">
        <v>0</v>
      </c>
      <c r="BM939">
        <v>0</v>
      </c>
      <c r="BN939">
        <v>0</v>
      </c>
      <c r="BO939" t="s">
        <v>0</v>
      </c>
      <c r="BP939">
        <v>0</v>
      </c>
      <c r="BQ939">
        <v>1</v>
      </c>
      <c r="BR939">
        <v>0</v>
      </c>
      <c r="BS939">
        <v>1</v>
      </c>
      <c r="BT939">
        <v>1</v>
      </c>
      <c r="BU939">
        <v>1</v>
      </c>
      <c r="BV939">
        <v>1</v>
      </c>
      <c r="BW939">
        <v>1</v>
      </c>
      <c r="BX939">
        <v>1</v>
      </c>
      <c r="BY939" t="s">
        <v>0</v>
      </c>
      <c r="BZ939">
        <v>70</v>
      </c>
      <c r="CA939">
        <v>10</v>
      </c>
      <c r="CF939">
        <v>0</v>
      </c>
      <c r="CG939">
        <v>0</v>
      </c>
      <c r="CM939">
        <v>0</v>
      </c>
      <c r="CN939" t="s">
        <v>0</v>
      </c>
      <c r="CO939">
        <v>0</v>
      </c>
      <c r="CP939">
        <f t="shared" si="583"/>
        <v>360.81</v>
      </c>
      <c r="CQ939">
        <f t="shared" si="584"/>
        <v>360.81</v>
      </c>
      <c r="CR939">
        <f t="shared" si="585"/>
        <v>0</v>
      </c>
      <c r="CS939">
        <f t="shared" si="586"/>
        <v>0</v>
      </c>
      <c r="CT939">
        <f t="shared" si="587"/>
        <v>0</v>
      </c>
      <c r="CU939">
        <f t="shared" si="588"/>
        <v>0</v>
      </c>
      <c r="CV939">
        <f t="shared" si="589"/>
        <v>0</v>
      </c>
      <c r="CW939">
        <f t="shared" si="590"/>
        <v>0</v>
      </c>
      <c r="CX939">
        <f t="shared" si="591"/>
        <v>0</v>
      </c>
      <c r="CY939">
        <f t="shared" si="592"/>
        <v>0</v>
      </c>
      <c r="CZ939">
        <f t="shared" si="593"/>
        <v>0</v>
      </c>
      <c r="DC939" t="s">
        <v>0</v>
      </c>
      <c r="DD939" t="s">
        <v>0</v>
      </c>
      <c r="DE939" t="s">
        <v>0</v>
      </c>
      <c r="DF939" t="s">
        <v>0</v>
      </c>
      <c r="DG939" t="s">
        <v>0</v>
      </c>
      <c r="DH939" t="s">
        <v>0</v>
      </c>
      <c r="DI939" t="s">
        <v>0</v>
      </c>
      <c r="DJ939" t="s">
        <v>0</v>
      </c>
      <c r="DK939" t="s">
        <v>0</v>
      </c>
      <c r="DL939" t="s">
        <v>0</v>
      </c>
      <c r="DM939" t="s">
        <v>0</v>
      </c>
      <c r="DN939">
        <v>0</v>
      </c>
      <c r="DO939">
        <v>0</v>
      </c>
      <c r="DP939">
        <v>1</v>
      </c>
      <c r="DQ939">
        <v>1</v>
      </c>
      <c r="DU939">
        <v>1010</v>
      </c>
      <c r="DV939" t="s">
        <v>84</v>
      </c>
      <c r="DW939" t="s">
        <v>84</v>
      </c>
      <c r="DX939">
        <v>1</v>
      </c>
      <c r="EE939">
        <v>30895129</v>
      </c>
      <c r="EF939">
        <v>1</v>
      </c>
      <c r="EG939" t="s">
        <v>18</v>
      </c>
      <c r="EH939">
        <v>0</v>
      </c>
      <c r="EI939" t="s">
        <v>0</v>
      </c>
      <c r="EJ939">
        <v>4</v>
      </c>
      <c r="EK939">
        <v>0</v>
      </c>
      <c r="EL939" t="s">
        <v>19</v>
      </c>
      <c r="EM939" t="s">
        <v>20</v>
      </c>
      <c r="EO939" t="s">
        <v>0</v>
      </c>
      <c r="EQ939">
        <v>0</v>
      </c>
      <c r="ER939">
        <v>360.81</v>
      </c>
      <c r="ES939">
        <v>360.81</v>
      </c>
      <c r="ET939">
        <v>0</v>
      </c>
      <c r="EU939">
        <v>0</v>
      </c>
      <c r="EV939">
        <v>0</v>
      </c>
      <c r="EW939">
        <v>0</v>
      </c>
      <c r="EX939">
        <v>0</v>
      </c>
      <c r="EZ939">
        <v>5</v>
      </c>
      <c r="FC939">
        <v>1</v>
      </c>
      <c r="FD939">
        <v>18</v>
      </c>
      <c r="FF939">
        <v>425.76</v>
      </c>
      <c r="FQ939">
        <v>0</v>
      </c>
      <c r="FR939">
        <f t="shared" si="594"/>
        <v>0</v>
      </c>
      <c r="FS939">
        <v>0</v>
      </c>
      <c r="FX939">
        <v>70</v>
      </c>
      <c r="FY939">
        <v>10</v>
      </c>
      <c r="GA939" t="s">
        <v>298</v>
      </c>
      <c r="GD939">
        <v>0</v>
      </c>
      <c r="GF939">
        <v>290408143</v>
      </c>
      <c r="GG939">
        <v>2</v>
      </c>
      <c r="GH939">
        <v>3</v>
      </c>
      <c r="GI939">
        <v>-2</v>
      </c>
      <c r="GJ939">
        <v>0</v>
      </c>
      <c r="GK939">
        <f>ROUND(R939*(R12)/100,2)</f>
        <v>0</v>
      </c>
      <c r="GL939">
        <f t="shared" si="595"/>
        <v>0</v>
      </c>
      <c r="GM939">
        <f t="shared" si="596"/>
        <v>360.81</v>
      </c>
      <c r="GN939">
        <f t="shared" si="597"/>
        <v>0</v>
      </c>
      <c r="GO939">
        <f t="shared" si="598"/>
        <v>0</v>
      </c>
      <c r="GP939">
        <f t="shared" si="599"/>
        <v>360.81</v>
      </c>
      <c r="GT939">
        <v>0</v>
      </c>
      <c r="GU939">
        <v>1</v>
      </c>
      <c r="GV939">
        <v>0</v>
      </c>
      <c r="GW939">
        <v>0</v>
      </c>
      <c r="GX939">
        <f t="shared" si="600"/>
        <v>0</v>
      </c>
    </row>
    <row r="941" spans="1:206" x14ac:dyDescent="0.2">
      <c r="A941" s="2">
        <v>51</v>
      </c>
      <c r="B941" s="2">
        <f>B917</f>
        <v>1</v>
      </c>
      <c r="C941" s="2">
        <f>A917</f>
        <v>5</v>
      </c>
      <c r="D941" s="2">
        <f>ROW(A917)</f>
        <v>917</v>
      </c>
      <c r="E941" s="2"/>
      <c r="F941" s="2" t="str">
        <f>IF(F917&lt;&gt;"",F917,"")</f>
        <v>Новый подраздел</v>
      </c>
      <c r="G941" s="2" t="str">
        <f>IF(G917&lt;&gt;"",G917,"")</f>
        <v>Ремонтные работы</v>
      </c>
      <c r="H941" s="2"/>
      <c r="I941" s="2"/>
      <c r="J941" s="2"/>
      <c r="K941" s="2"/>
      <c r="L941" s="2"/>
      <c r="M941" s="2"/>
      <c r="N941" s="2"/>
      <c r="O941" s="2">
        <f t="shared" ref="O941:T941" si="601">ROUND(AB941,2)</f>
        <v>13605.09</v>
      </c>
      <c r="P941" s="2">
        <f t="shared" si="601"/>
        <v>8366.7800000000007</v>
      </c>
      <c r="Q941" s="2">
        <f t="shared" si="601"/>
        <v>83.35</v>
      </c>
      <c r="R941" s="2">
        <f t="shared" si="601"/>
        <v>32.82</v>
      </c>
      <c r="S941" s="2">
        <f t="shared" si="601"/>
        <v>5154.96</v>
      </c>
      <c r="T941" s="2">
        <f t="shared" si="601"/>
        <v>0</v>
      </c>
      <c r="U941" s="2">
        <f>AH941</f>
        <v>25.857659999999999</v>
      </c>
      <c r="V941" s="2">
        <f>AI941</f>
        <v>0</v>
      </c>
      <c r="W941" s="2">
        <f>ROUND(AJ941,2)</f>
        <v>0</v>
      </c>
      <c r="X941" s="2">
        <f>ROUND(AK941,2)</f>
        <v>3608.48</v>
      </c>
      <c r="Y941" s="2">
        <f>ROUND(AL941,2)</f>
        <v>515.51</v>
      </c>
      <c r="Z941" s="2"/>
      <c r="AA941" s="2"/>
      <c r="AB941" s="2">
        <f>ROUND(SUMIF(AA921:AA939,"=31140108",O921:O939),2)</f>
        <v>13605.09</v>
      </c>
      <c r="AC941" s="2">
        <f>ROUND(SUMIF(AA921:AA939,"=31140108",P921:P939),2)</f>
        <v>8366.7800000000007</v>
      </c>
      <c r="AD941" s="2">
        <f>ROUND(SUMIF(AA921:AA939,"=31140108",Q921:Q939),2)</f>
        <v>83.35</v>
      </c>
      <c r="AE941" s="2">
        <f>ROUND(SUMIF(AA921:AA939,"=31140108",R921:R939),2)</f>
        <v>32.82</v>
      </c>
      <c r="AF941" s="2">
        <f>ROUND(SUMIF(AA921:AA939,"=31140108",S921:S939),2)</f>
        <v>5154.96</v>
      </c>
      <c r="AG941" s="2">
        <f>ROUND(SUMIF(AA921:AA939,"=31140108",T921:T939),2)</f>
        <v>0</v>
      </c>
      <c r="AH941" s="2">
        <f>SUMIF(AA921:AA939,"=31140108",U921:U939)</f>
        <v>25.857659999999999</v>
      </c>
      <c r="AI941" s="2">
        <f>SUMIF(AA921:AA939,"=31140108",V921:V939)</f>
        <v>0</v>
      </c>
      <c r="AJ941" s="2">
        <f>ROUND(SUMIF(AA921:AA939,"=31140108",W921:W939),2)</f>
        <v>0</v>
      </c>
      <c r="AK941" s="2">
        <f>ROUND(SUMIF(AA921:AA939,"=31140108",X921:X939),2)</f>
        <v>3608.48</v>
      </c>
      <c r="AL941" s="2">
        <f>ROUND(SUMIF(AA921:AA939,"=31140108",Y921:Y939),2)</f>
        <v>515.51</v>
      </c>
      <c r="AM941" s="2"/>
      <c r="AN941" s="2"/>
      <c r="AO941" s="2">
        <f t="shared" ref="AO941:AZ941" si="602">ROUND(BB941,2)</f>
        <v>0</v>
      </c>
      <c r="AP941" s="2">
        <f t="shared" si="602"/>
        <v>0</v>
      </c>
      <c r="AQ941" s="2">
        <f t="shared" si="602"/>
        <v>0</v>
      </c>
      <c r="AR941" s="2">
        <f t="shared" si="602"/>
        <v>17764.53</v>
      </c>
      <c r="AS941" s="2">
        <f t="shared" si="602"/>
        <v>0</v>
      </c>
      <c r="AT941" s="2">
        <f t="shared" si="602"/>
        <v>0</v>
      </c>
      <c r="AU941" s="2">
        <f t="shared" si="602"/>
        <v>17764.53</v>
      </c>
      <c r="AV941" s="2">
        <f t="shared" si="602"/>
        <v>8366.7800000000007</v>
      </c>
      <c r="AW941" s="2">
        <f t="shared" si="602"/>
        <v>8366.7800000000007</v>
      </c>
      <c r="AX941" s="2">
        <f t="shared" si="602"/>
        <v>0</v>
      </c>
      <c r="AY941" s="2">
        <f t="shared" si="602"/>
        <v>8366.7800000000007</v>
      </c>
      <c r="AZ941" s="2">
        <f t="shared" si="602"/>
        <v>0</v>
      </c>
      <c r="BA941" s="2"/>
      <c r="BB941" s="2">
        <f>ROUND(SUMIF(AA921:AA939,"=31140108",FQ921:FQ939),2)</f>
        <v>0</v>
      </c>
      <c r="BC941" s="2">
        <f>ROUND(SUMIF(AA921:AA939,"=31140108",FR921:FR939),2)</f>
        <v>0</v>
      </c>
      <c r="BD941" s="2">
        <f>ROUND(SUMIF(AA921:AA939,"=31140108",GL921:GL939),2)</f>
        <v>0</v>
      </c>
      <c r="BE941" s="2">
        <f>ROUND(SUMIF(AA921:AA939,"=31140108",GM921:GM939),2)</f>
        <v>17764.53</v>
      </c>
      <c r="BF941" s="2">
        <f>ROUND(SUMIF(AA921:AA939,"=31140108",GN921:GN939),2)</f>
        <v>0</v>
      </c>
      <c r="BG941" s="2">
        <f>ROUND(SUMIF(AA921:AA939,"=31140108",GO921:GO939),2)</f>
        <v>0</v>
      </c>
      <c r="BH941" s="2">
        <f>ROUND(SUMIF(AA921:AA939,"=31140108",GP921:GP939),2)</f>
        <v>17764.53</v>
      </c>
      <c r="BI941" s="2">
        <f>AC941-BB941</f>
        <v>8366.7800000000007</v>
      </c>
      <c r="BJ941" s="2">
        <f>AC941-BC941</f>
        <v>8366.7800000000007</v>
      </c>
      <c r="BK941" s="2">
        <f>BB941-BD941</f>
        <v>0</v>
      </c>
      <c r="BL941" s="2">
        <f>AC941-BB941-BC941+BD941</f>
        <v>8366.7800000000007</v>
      </c>
      <c r="BM941" s="2">
        <f>BC941-BD941</f>
        <v>0</v>
      </c>
      <c r="BN941" s="2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>
        <v>0</v>
      </c>
    </row>
    <row r="943" spans="1:206" x14ac:dyDescent="0.2">
      <c r="A943" s="4">
        <v>50</v>
      </c>
      <c r="B943" s="4">
        <v>0</v>
      </c>
      <c r="C943" s="4">
        <v>0</v>
      </c>
      <c r="D943" s="4">
        <v>1</v>
      </c>
      <c r="E943" s="4">
        <v>201</v>
      </c>
      <c r="F943" s="4">
        <f>ROUND(Source!O941,O943)</f>
        <v>13605.09</v>
      </c>
      <c r="G943" s="4" t="s">
        <v>107</v>
      </c>
      <c r="H943" s="4" t="s">
        <v>108</v>
      </c>
      <c r="I943" s="4"/>
      <c r="J943" s="4"/>
      <c r="K943" s="4">
        <v>201</v>
      </c>
      <c r="L943" s="4">
        <v>1</v>
      </c>
      <c r="M943" s="4">
        <v>3</v>
      </c>
      <c r="N943" s="4" t="s">
        <v>0</v>
      </c>
      <c r="O943" s="4">
        <v>2</v>
      </c>
      <c r="P943" s="4"/>
    </row>
    <row r="944" spans="1:206" x14ac:dyDescent="0.2">
      <c r="A944" s="4">
        <v>50</v>
      </c>
      <c r="B944" s="4">
        <v>0</v>
      </c>
      <c r="C944" s="4">
        <v>0</v>
      </c>
      <c r="D944" s="4">
        <v>1</v>
      </c>
      <c r="E944" s="4">
        <v>202</v>
      </c>
      <c r="F944" s="4">
        <f>ROUND(Source!P941,O944)</f>
        <v>8366.7800000000007</v>
      </c>
      <c r="G944" s="4" t="s">
        <v>109</v>
      </c>
      <c r="H944" s="4" t="s">
        <v>110</v>
      </c>
      <c r="I944" s="4"/>
      <c r="J944" s="4"/>
      <c r="K944" s="4">
        <v>202</v>
      </c>
      <c r="L944" s="4">
        <v>2</v>
      </c>
      <c r="M944" s="4">
        <v>3</v>
      </c>
      <c r="N944" s="4" t="s">
        <v>0</v>
      </c>
      <c r="O944" s="4">
        <v>2</v>
      </c>
      <c r="P944" s="4"/>
    </row>
    <row r="945" spans="1:16" x14ac:dyDescent="0.2">
      <c r="A945" s="4">
        <v>50</v>
      </c>
      <c r="B945" s="4">
        <v>0</v>
      </c>
      <c r="C945" s="4">
        <v>0</v>
      </c>
      <c r="D945" s="4">
        <v>1</v>
      </c>
      <c r="E945" s="4">
        <v>222</v>
      </c>
      <c r="F945" s="4">
        <f>ROUND(Source!AO941,O945)</f>
        <v>0</v>
      </c>
      <c r="G945" s="4" t="s">
        <v>111</v>
      </c>
      <c r="H945" s="4" t="s">
        <v>112</v>
      </c>
      <c r="I945" s="4"/>
      <c r="J945" s="4"/>
      <c r="K945" s="4">
        <v>222</v>
      </c>
      <c r="L945" s="4">
        <v>3</v>
      </c>
      <c r="M945" s="4">
        <v>3</v>
      </c>
      <c r="N945" s="4" t="s">
        <v>0</v>
      </c>
      <c r="O945" s="4">
        <v>2</v>
      </c>
      <c r="P945" s="4"/>
    </row>
    <row r="946" spans="1:16" x14ac:dyDescent="0.2">
      <c r="A946" s="4">
        <v>50</v>
      </c>
      <c r="B946" s="4">
        <v>0</v>
      </c>
      <c r="C946" s="4">
        <v>0</v>
      </c>
      <c r="D946" s="4">
        <v>1</v>
      </c>
      <c r="E946" s="4">
        <v>216</v>
      </c>
      <c r="F946" s="4">
        <f>ROUND(Source!AP941,O946)</f>
        <v>0</v>
      </c>
      <c r="G946" s="4" t="s">
        <v>113</v>
      </c>
      <c r="H946" s="4" t="s">
        <v>114</v>
      </c>
      <c r="I946" s="4"/>
      <c r="J946" s="4"/>
      <c r="K946" s="4">
        <v>216</v>
      </c>
      <c r="L946" s="4">
        <v>4</v>
      </c>
      <c r="M946" s="4">
        <v>3</v>
      </c>
      <c r="N946" s="4" t="s">
        <v>0</v>
      </c>
      <c r="O946" s="4">
        <v>2</v>
      </c>
      <c r="P946" s="4"/>
    </row>
    <row r="947" spans="1:16" x14ac:dyDescent="0.2">
      <c r="A947" s="4">
        <v>50</v>
      </c>
      <c r="B947" s="4">
        <v>0</v>
      </c>
      <c r="C947" s="4">
        <v>0</v>
      </c>
      <c r="D947" s="4">
        <v>1</v>
      </c>
      <c r="E947" s="4">
        <v>223</v>
      </c>
      <c r="F947" s="4">
        <f>ROUND(Source!AQ941,O947)</f>
        <v>0</v>
      </c>
      <c r="G947" s="4" t="s">
        <v>115</v>
      </c>
      <c r="H947" s="4" t="s">
        <v>116</v>
      </c>
      <c r="I947" s="4"/>
      <c r="J947" s="4"/>
      <c r="K947" s="4">
        <v>223</v>
      </c>
      <c r="L947" s="4">
        <v>5</v>
      </c>
      <c r="M947" s="4">
        <v>3</v>
      </c>
      <c r="N947" s="4" t="s">
        <v>0</v>
      </c>
      <c r="O947" s="4">
        <v>2</v>
      </c>
      <c r="P947" s="4"/>
    </row>
    <row r="948" spans="1:16" x14ac:dyDescent="0.2">
      <c r="A948" s="4">
        <v>50</v>
      </c>
      <c r="B948" s="4">
        <v>0</v>
      </c>
      <c r="C948" s="4">
        <v>0</v>
      </c>
      <c r="D948" s="4">
        <v>1</v>
      </c>
      <c r="E948" s="4">
        <v>203</v>
      </c>
      <c r="F948" s="4">
        <f>ROUND(Source!Q941,O948)</f>
        <v>83.35</v>
      </c>
      <c r="G948" s="4" t="s">
        <v>117</v>
      </c>
      <c r="H948" s="4" t="s">
        <v>118</v>
      </c>
      <c r="I948" s="4"/>
      <c r="J948" s="4"/>
      <c r="K948" s="4">
        <v>203</v>
      </c>
      <c r="L948" s="4">
        <v>6</v>
      </c>
      <c r="M948" s="4">
        <v>3</v>
      </c>
      <c r="N948" s="4" t="s">
        <v>0</v>
      </c>
      <c r="O948" s="4">
        <v>2</v>
      </c>
      <c r="P948" s="4"/>
    </row>
    <row r="949" spans="1:16" x14ac:dyDescent="0.2">
      <c r="A949" s="4">
        <v>50</v>
      </c>
      <c r="B949" s="4">
        <v>0</v>
      </c>
      <c r="C949" s="4">
        <v>0</v>
      </c>
      <c r="D949" s="4">
        <v>1</v>
      </c>
      <c r="E949" s="4">
        <v>204</v>
      </c>
      <c r="F949" s="4">
        <f>ROUND(Source!R941,O949)</f>
        <v>32.82</v>
      </c>
      <c r="G949" s="4" t="s">
        <v>119</v>
      </c>
      <c r="H949" s="4" t="s">
        <v>120</v>
      </c>
      <c r="I949" s="4"/>
      <c r="J949" s="4"/>
      <c r="K949" s="4">
        <v>204</v>
      </c>
      <c r="L949" s="4">
        <v>7</v>
      </c>
      <c r="M949" s="4">
        <v>3</v>
      </c>
      <c r="N949" s="4" t="s">
        <v>0</v>
      </c>
      <c r="O949" s="4">
        <v>2</v>
      </c>
      <c r="P949" s="4"/>
    </row>
    <row r="950" spans="1:16" x14ac:dyDescent="0.2">
      <c r="A950" s="4">
        <v>50</v>
      </c>
      <c r="B950" s="4">
        <v>0</v>
      </c>
      <c r="C950" s="4">
        <v>0</v>
      </c>
      <c r="D950" s="4">
        <v>1</v>
      </c>
      <c r="E950" s="4">
        <v>205</v>
      </c>
      <c r="F950" s="4">
        <f>ROUND(Source!S941,O950)</f>
        <v>5154.96</v>
      </c>
      <c r="G950" s="4" t="s">
        <v>121</v>
      </c>
      <c r="H950" s="4" t="s">
        <v>122</v>
      </c>
      <c r="I950" s="4"/>
      <c r="J950" s="4"/>
      <c r="K950" s="4">
        <v>205</v>
      </c>
      <c r="L950" s="4">
        <v>8</v>
      </c>
      <c r="M950" s="4">
        <v>3</v>
      </c>
      <c r="N950" s="4" t="s">
        <v>0</v>
      </c>
      <c r="O950" s="4">
        <v>2</v>
      </c>
      <c r="P950" s="4"/>
    </row>
    <row r="951" spans="1:16" x14ac:dyDescent="0.2">
      <c r="A951" s="4">
        <v>50</v>
      </c>
      <c r="B951" s="4">
        <v>0</v>
      </c>
      <c r="C951" s="4">
        <v>0</v>
      </c>
      <c r="D951" s="4">
        <v>1</v>
      </c>
      <c r="E951" s="4">
        <v>214</v>
      </c>
      <c r="F951" s="4">
        <f>ROUND(Source!AS941,O951)</f>
        <v>0</v>
      </c>
      <c r="G951" s="4" t="s">
        <v>123</v>
      </c>
      <c r="H951" s="4" t="s">
        <v>124</v>
      </c>
      <c r="I951" s="4"/>
      <c r="J951" s="4"/>
      <c r="K951" s="4">
        <v>214</v>
      </c>
      <c r="L951" s="4">
        <v>9</v>
      </c>
      <c r="M951" s="4">
        <v>3</v>
      </c>
      <c r="N951" s="4" t="s">
        <v>0</v>
      </c>
      <c r="O951" s="4">
        <v>2</v>
      </c>
      <c r="P951" s="4"/>
    </row>
    <row r="952" spans="1:16" x14ac:dyDescent="0.2">
      <c r="A952" s="4">
        <v>50</v>
      </c>
      <c r="B952" s="4">
        <v>0</v>
      </c>
      <c r="C952" s="4">
        <v>0</v>
      </c>
      <c r="D952" s="4">
        <v>1</v>
      </c>
      <c r="E952" s="4">
        <v>215</v>
      </c>
      <c r="F952" s="4">
        <f>ROUND(Source!AT941,O952)</f>
        <v>0</v>
      </c>
      <c r="G952" s="4" t="s">
        <v>125</v>
      </c>
      <c r="H952" s="4" t="s">
        <v>126</v>
      </c>
      <c r="I952" s="4"/>
      <c r="J952" s="4"/>
      <c r="K952" s="4">
        <v>215</v>
      </c>
      <c r="L952" s="4">
        <v>10</v>
      </c>
      <c r="M952" s="4">
        <v>3</v>
      </c>
      <c r="N952" s="4" t="s">
        <v>0</v>
      </c>
      <c r="O952" s="4">
        <v>2</v>
      </c>
      <c r="P952" s="4"/>
    </row>
    <row r="953" spans="1:16" x14ac:dyDescent="0.2">
      <c r="A953" s="4">
        <v>50</v>
      </c>
      <c r="B953" s="4">
        <v>0</v>
      </c>
      <c r="C953" s="4">
        <v>0</v>
      </c>
      <c r="D953" s="4">
        <v>1</v>
      </c>
      <c r="E953" s="4">
        <v>217</v>
      </c>
      <c r="F953" s="4">
        <f>ROUND(Source!AU941,O953)</f>
        <v>17764.53</v>
      </c>
      <c r="G953" s="4" t="s">
        <v>127</v>
      </c>
      <c r="H953" s="4" t="s">
        <v>128</v>
      </c>
      <c r="I953" s="4"/>
      <c r="J953" s="4"/>
      <c r="K953" s="4">
        <v>217</v>
      </c>
      <c r="L953" s="4">
        <v>11</v>
      </c>
      <c r="M953" s="4">
        <v>3</v>
      </c>
      <c r="N953" s="4" t="s">
        <v>0</v>
      </c>
      <c r="O953" s="4">
        <v>2</v>
      </c>
      <c r="P953" s="4"/>
    </row>
    <row r="954" spans="1:16" x14ac:dyDescent="0.2">
      <c r="A954" s="4">
        <v>50</v>
      </c>
      <c r="B954" s="4">
        <v>0</v>
      </c>
      <c r="C954" s="4">
        <v>0</v>
      </c>
      <c r="D954" s="4">
        <v>1</v>
      </c>
      <c r="E954" s="4">
        <v>206</v>
      </c>
      <c r="F954" s="4">
        <f>ROUND(Source!T941,O954)</f>
        <v>0</v>
      </c>
      <c r="G954" s="4" t="s">
        <v>129</v>
      </c>
      <c r="H954" s="4" t="s">
        <v>130</v>
      </c>
      <c r="I954" s="4"/>
      <c r="J954" s="4"/>
      <c r="K954" s="4">
        <v>206</v>
      </c>
      <c r="L954" s="4">
        <v>12</v>
      </c>
      <c r="M954" s="4">
        <v>3</v>
      </c>
      <c r="N954" s="4" t="s">
        <v>0</v>
      </c>
      <c r="O954" s="4">
        <v>2</v>
      </c>
      <c r="P954" s="4"/>
    </row>
    <row r="955" spans="1:16" x14ac:dyDescent="0.2">
      <c r="A955" s="4">
        <v>50</v>
      </c>
      <c r="B955" s="4">
        <v>0</v>
      </c>
      <c r="C955" s="4">
        <v>0</v>
      </c>
      <c r="D955" s="4">
        <v>1</v>
      </c>
      <c r="E955" s="4">
        <v>207</v>
      </c>
      <c r="F955" s="4">
        <f>Source!U941</f>
        <v>25.857659999999999</v>
      </c>
      <c r="G955" s="4" t="s">
        <v>131</v>
      </c>
      <c r="H955" s="4" t="s">
        <v>132</v>
      </c>
      <c r="I955" s="4"/>
      <c r="J955" s="4"/>
      <c r="K955" s="4">
        <v>207</v>
      </c>
      <c r="L955" s="4">
        <v>13</v>
      </c>
      <c r="M955" s="4">
        <v>3</v>
      </c>
      <c r="N955" s="4" t="s">
        <v>0</v>
      </c>
      <c r="O955" s="4">
        <v>-1</v>
      </c>
      <c r="P955" s="4"/>
    </row>
    <row r="956" spans="1:16" x14ac:dyDescent="0.2">
      <c r="A956" s="4">
        <v>50</v>
      </c>
      <c r="B956" s="4">
        <v>0</v>
      </c>
      <c r="C956" s="4">
        <v>0</v>
      </c>
      <c r="D956" s="4">
        <v>1</v>
      </c>
      <c r="E956" s="4">
        <v>208</v>
      </c>
      <c r="F956" s="4">
        <f>Source!V941</f>
        <v>0</v>
      </c>
      <c r="G956" s="4" t="s">
        <v>133</v>
      </c>
      <c r="H956" s="4" t="s">
        <v>134</v>
      </c>
      <c r="I956" s="4"/>
      <c r="J956" s="4"/>
      <c r="K956" s="4">
        <v>208</v>
      </c>
      <c r="L956" s="4">
        <v>14</v>
      </c>
      <c r="M956" s="4">
        <v>3</v>
      </c>
      <c r="N956" s="4" t="s">
        <v>0</v>
      </c>
      <c r="O956" s="4">
        <v>-1</v>
      </c>
      <c r="P956" s="4"/>
    </row>
    <row r="957" spans="1:16" x14ac:dyDescent="0.2">
      <c r="A957" s="4">
        <v>50</v>
      </c>
      <c r="B957" s="4">
        <v>0</v>
      </c>
      <c r="C957" s="4">
        <v>0</v>
      </c>
      <c r="D957" s="4">
        <v>1</v>
      </c>
      <c r="E957" s="4">
        <v>209</v>
      </c>
      <c r="F957" s="4">
        <f>ROUND(Source!W941,O957)</f>
        <v>0</v>
      </c>
      <c r="G957" s="4" t="s">
        <v>135</v>
      </c>
      <c r="H957" s="4" t="s">
        <v>136</v>
      </c>
      <c r="I957" s="4"/>
      <c r="J957" s="4"/>
      <c r="K957" s="4">
        <v>209</v>
      </c>
      <c r="L957" s="4">
        <v>15</v>
      </c>
      <c r="M957" s="4">
        <v>3</v>
      </c>
      <c r="N957" s="4" t="s">
        <v>0</v>
      </c>
      <c r="O957" s="4">
        <v>2</v>
      </c>
      <c r="P957" s="4"/>
    </row>
    <row r="958" spans="1:16" x14ac:dyDescent="0.2">
      <c r="A958" s="4">
        <v>50</v>
      </c>
      <c r="B958" s="4">
        <v>0</v>
      </c>
      <c r="C958" s="4">
        <v>0</v>
      </c>
      <c r="D958" s="4">
        <v>1</v>
      </c>
      <c r="E958" s="4">
        <v>210</v>
      </c>
      <c r="F958" s="4">
        <f>ROUND(Source!X941,O958)</f>
        <v>3608.48</v>
      </c>
      <c r="G958" s="4" t="s">
        <v>137</v>
      </c>
      <c r="H958" s="4" t="s">
        <v>138</v>
      </c>
      <c r="I958" s="4"/>
      <c r="J958" s="4"/>
      <c r="K958" s="4">
        <v>210</v>
      </c>
      <c r="L958" s="4">
        <v>16</v>
      </c>
      <c r="M958" s="4">
        <v>3</v>
      </c>
      <c r="N958" s="4" t="s">
        <v>0</v>
      </c>
      <c r="O958" s="4">
        <v>2</v>
      </c>
      <c r="P958" s="4"/>
    </row>
    <row r="959" spans="1:16" x14ac:dyDescent="0.2">
      <c r="A959" s="4">
        <v>50</v>
      </c>
      <c r="B959" s="4">
        <v>0</v>
      </c>
      <c r="C959" s="4">
        <v>0</v>
      </c>
      <c r="D959" s="4">
        <v>1</v>
      </c>
      <c r="E959" s="4">
        <v>211</v>
      </c>
      <c r="F959" s="4">
        <f>ROUND(Source!Y941,O959)</f>
        <v>515.51</v>
      </c>
      <c r="G959" s="4" t="s">
        <v>139</v>
      </c>
      <c r="H959" s="4" t="s">
        <v>140</v>
      </c>
      <c r="I959" s="4"/>
      <c r="J959" s="4"/>
      <c r="K959" s="4">
        <v>211</v>
      </c>
      <c r="L959" s="4">
        <v>17</v>
      </c>
      <c r="M959" s="4">
        <v>3</v>
      </c>
      <c r="N959" s="4" t="s">
        <v>0</v>
      </c>
      <c r="O959" s="4">
        <v>2</v>
      </c>
      <c r="P959" s="4"/>
    </row>
    <row r="960" spans="1:16" x14ac:dyDescent="0.2">
      <c r="A960" s="4">
        <v>50</v>
      </c>
      <c r="B960" s="4">
        <v>0</v>
      </c>
      <c r="C960" s="4">
        <v>0</v>
      </c>
      <c r="D960" s="4">
        <v>1</v>
      </c>
      <c r="E960" s="4">
        <v>224</v>
      </c>
      <c r="F960" s="4">
        <f>ROUND(Source!AR941,O960)</f>
        <v>17764.53</v>
      </c>
      <c r="G960" s="4" t="s">
        <v>141</v>
      </c>
      <c r="H960" s="4" t="s">
        <v>142</v>
      </c>
      <c r="I960" s="4"/>
      <c r="J960" s="4"/>
      <c r="K960" s="4">
        <v>224</v>
      </c>
      <c r="L960" s="4">
        <v>18</v>
      </c>
      <c r="M960" s="4">
        <v>3</v>
      </c>
      <c r="N960" s="4" t="s">
        <v>0</v>
      </c>
      <c r="O960" s="4">
        <v>2</v>
      </c>
      <c r="P960" s="4"/>
    </row>
    <row r="962" spans="1:118" x14ac:dyDescent="0.2">
      <c r="A962" s="2">
        <v>51</v>
      </c>
      <c r="B962" s="2">
        <f>B885</f>
        <v>1</v>
      </c>
      <c r="C962" s="2">
        <f>A885</f>
        <v>4</v>
      </c>
      <c r="D962" s="2">
        <f>ROW(A885)</f>
        <v>885</v>
      </c>
      <c r="E962" s="2"/>
      <c r="F962" s="2" t="str">
        <f>IF(F885&lt;&gt;"",F885,"")</f>
        <v>Новый раздел</v>
      </c>
      <c r="G962" s="2" t="str">
        <f>IF(G885&lt;&gt;"",G885,"")</f>
        <v>Крыльцо № 4</v>
      </c>
      <c r="H962" s="2"/>
      <c r="I962" s="2"/>
      <c r="J962" s="2"/>
      <c r="K962" s="2"/>
      <c r="L962" s="2"/>
      <c r="M962" s="2"/>
      <c r="N962" s="2"/>
      <c r="O962" s="2">
        <f t="shared" ref="O962:T962" si="603">ROUND(O896+O941+AB962,2)</f>
        <v>14063.04</v>
      </c>
      <c r="P962" s="2">
        <f t="shared" si="603"/>
        <v>8366.7800000000007</v>
      </c>
      <c r="Q962" s="2">
        <f t="shared" si="603"/>
        <v>92.48</v>
      </c>
      <c r="R962" s="2">
        <f t="shared" si="603"/>
        <v>33.49</v>
      </c>
      <c r="S962" s="2">
        <f t="shared" si="603"/>
        <v>5603.78</v>
      </c>
      <c r="T962" s="2">
        <f t="shared" si="603"/>
        <v>0</v>
      </c>
      <c r="U962" s="2">
        <f>U896+U941+AH962</f>
        <v>28.504960000000001</v>
      </c>
      <c r="V962" s="2">
        <f>V896+V941+AI962</f>
        <v>0</v>
      </c>
      <c r="W962" s="2">
        <f>ROUND(W896+W941+AJ962,2)</f>
        <v>0</v>
      </c>
      <c r="X962" s="2">
        <f>ROUND(X896+X941+AK962,2)</f>
        <v>3922.65</v>
      </c>
      <c r="Y962" s="2">
        <f>ROUND(Y896+Y941+AL962,2)</f>
        <v>560.39</v>
      </c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>
        <f t="shared" ref="AO962:AZ962" si="604">ROUND(AO896+AO941+BB962,2)</f>
        <v>0</v>
      </c>
      <c r="AP962" s="2">
        <f t="shared" si="604"/>
        <v>0</v>
      </c>
      <c r="AQ962" s="2">
        <f t="shared" si="604"/>
        <v>0</v>
      </c>
      <c r="AR962" s="2">
        <f t="shared" si="604"/>
        <v>18582.25</v>
      </c>
      <c r="AS962" s="2">
        <f t="shared" si="604"/>
        <v>0</v>
      </c>
      <c r="AT962" s="2">
        <f t="shared" si="604"/>
        <v>0</v>
      </c>
      <c r="AU962" s="2">
        <f t="shared" si="604"/>
        <v>18582.25</v>
      </c>
      <c r="AV962" s="2">
        <f t="shared" si="604"/>
        <v>8366.7800000000007</v>
      </c>
      <c r="AW962" s="2">
        <f t="shared" si="604"/>
        <v>8366.7800000000007</v>
      </c>
      <c r="AX962" s="2">
        <f t="shared" si="604"/>
        <v>0</v>
      </c>
      <c r="AY962" s="2">
        <f t="shared" si="604"/>
        <v>8366.7800000000007</v>
      </c>
      <c r="AZ962" s="2">
        <f t="shared" si="604"/>
        <v>0</v>
      </c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>
        <v>0</v>
      </c>
    </row>
    <row r="964" spans="1:118" x14ac:dyDescent="0.2">
      <c r="A964" s="4">
        <v>50</v>
      </c>
      <c r="B964" s="4">
        <v>0</v>
      </c>
      <c r="C964" s="4">
        <v>0</v>
      </c>
      <c r="D964" s="4">
        <v>1</v>
      </c>
      <c r="E964" s="4">
        <v>201</v>
      </c>
      <c r="F964" s="4">
        <f>ROUND(Source!O962,O964)</f>
        <v>14063.04</v>
      </c>
      <c r="G964" s="4" t="s">
        <v>107</v>
      </c>
      <c r="H964" s="4" t="s">
        <v>108</v>
      </c>
      <c r="I964" s="4"/>
      <c r="J964" s="4"/>
      <c r="K964" s="4">
        <v>201</v>
      </c>
      <c r="L964" s="4">
        <v>1</v>
      </c>
      <c r="M964" s="4">
        <v>3</v>
      </c>
      <c r="N964" s="4" t="s">
        <v>0</v>
      </c>
      <c r="O964" s="4">
        <v>2</v>
      </c>
      <c r="P964" s="4"/>
    </row>
    <row r="965" spans="1:118" x14ac:dyDescent="0.2">
      <c r="A965" s="4">
        <v>50</v>
      </c>
      <c r="B965" s="4">
        <v>0</v>
      </c>
      <c r="C965" s="4">
        <v>0</v>
      </c>
      <c r="D965" s="4">
        <v>1</v>
      </c>
      <c r="E965" s="4">
        <v>202</v>
      </c>
      <c r="F965" s="4">
        <f>ROUND(Source!P962,O965)</f>
        <v>8366.7800000000007</v>
      </c>
      <c r="G965" s="4" t="s">
        <v>109</v>
      </c>
      <c r="H965" s="4" t="s">
        <v>110</v>
      </c>
      <c r="I965" s="4"/>
      <c r="J965" s="4"/>
      <c r="K965" s="4">
        <v>202</v>
      </c>
      <c r="L965" s="4">
        <v>2</v>
      </c>
      <c r="M965" s="4">
        <v>3</v>
      </c>
      <c r="N965" s="4" t="s">
        <v>0</v>
      </c>
      <c r="O965" s="4">
        <v>2</v>
      </c>
      <c r="P965" s="4"/>
    </row>
    <row r="966" spans="1:118" x14ac:dyDescent="0.2">
      <c r="A966" s="4">
        <v>50</v>
      </c>
      <c r="B966" s="4">
        <v>0</v>
      </c>
      <c r="C966" s="4">
        <v>0</v>
      </c>
      <c r="D966" s="4">
        <v>1</v>
      </c>
      <c r="E966" s="4">
        <v>222</v>
      </c>
      <c r="F966" s="4">
        <f>ROUND(Source!AO962,O966)</f>
        <v>0</v>
      </c>
      <c r="G966" s="4" t="s">
        <v>111</v>
      </c>
      <c r="H966" s="4" t="s">
        <v>112</v>
      </c>
      <c r="I966" s="4"/>
      <c r="J966" s="4"/>
      <c r="K966" s="4">
        <v>222</v>
      </c>
      <c r="L966" s="4">
        <v>3</v>
      </c>
      <c r="M966" s="4">
        <v>3</v>
      </c>
      <c r="N966" s="4" t="s">
        <v>0</v>
      </c>
      <c r="O966" s="4">
        <v>2</v>
      </c>
      <c r="P966" s="4"/>
    </row>
    <row r="967" spans="1:118" x14ac:dyDescent="0.2">
      <c r="A967" s="4">
        <v>50</v>
      </c>
      <c r="B967" s="4">
        <v>0</v>
      </c>
      <c r="C967" s="4">
        <v>0</v>
      </c>
      <c r="D967" s="4">
        <v>1</v>
      </c>
      <c r="E967" s="4">
        <v>216</v>
      </c>
      <c r="F967" s="4">
        <f>ROUND(Source!AP962,O967)</f>
        <v>0</v>
      </c>
      <c r="G967" s="4" t="s">
        <v>113</v>
      </c>
      <c r="H967" s="4" t="s">
        <v>114</v>
      </c>
      <c r="I967" s="4"/>
      <c r="J967" s="4"/>
      <c r="K967" s="4">
        <v>216</v>
      </c>
      <c r="L967" s="4">
        <v>4</v>
      </c>
      <c r="M967" s="4">
        <v>3</v>
      </c>
      <c r="N967" s="4" t="s">
        <v>0</v>
      </c>
      <c r="O967" s="4">
        <v>2</v>
      </c>
      <c r="P967" s="4"/>
    </row>
    <row r="968" spans="1:118" x14ac:dyDescent="0.2">
      <c r="A968" s="4">
        <v>50</v>
      </c>
      <c r="B968" s="4">
        <v>0</v>
      </c>
      <c r="C968" s="4">
        <v>0</v>
      </c>
      <c r="D968" s="4">
        <v>1</v>
      </c>
      <c r="E968" s="4">
        <v>223</v>
      </c>
      <c r="F968" s="4">
        <f>ROUND(Source!AQ962,O968)</f>
        <v>0</v>
      </c>
      <c r="G968" s="4" t="s">
        <v>115</v>
      </c>
      <c r="H968" s="4" t="s">
        <v>116</v>
      </c>
      <c r="I968" s="4"/>
      <c r="J968" s="4"/>
      <c r="K968" s="4">
        <v>223</v>
      </c>
      <c r="L968" s="4">
        <v>5</v>
      </c>
      <c r="M968" s="4">
        <v>3</v>
      </c>
      <c r="N968" s="4" t="s">
        <v>0</v>
      </c>
      <c r="O968" s="4">
        <v>2</v>
      </c>
      <c r="P968" s="4"/>
    </row>
    <row r="969" spans="1:118" x14ac:dyDescent="0.2">
      <c r="A969" s="4">
        <v>50</v>
      </c>
      <c r="B969" s="4">
        <v>0</v>
      </c>
      <c r="C969" s="4">
        <v>0</v>
      </c>
      <c r="D969" s="4">
        <v>1</v>
      </c>
      <c r="E969" s="4">
        <v>203</v>
      </c>
      <c r="F969" s="4">
        <f>ROUND(Source!Q962,O969)</f>
        <v>92.48</v>
      </c>
      <c r="G969" s="4" t="s">
        <v>117</v>
      </c>
      <c r="H969" s="4" t="s">
        <v>118</v>
      </c>
      <c r="I969" s="4"/>
      <c r="J969" s="4"/>
      <c r="K969" s="4">
        <v>203</v>
      </c>
      <c r="L969" s="4">
        <v>6</v>
      </c>
      <c r="M969" s="4">
        <v>3</v>
      </c>
      <c r="N969" s="4" t="s">
        <v>0</v>
      </c>
      <c r="O969" s="4">
        <v>2</v>
      </c>
      <c r="P969" s="4"/>
    </row>
    <row r="970" spans="1:118" x14ac:dyDescent="0.2">
      <c r="A970" s="4">
        <v>50</v>
      </c>
      <c r="B970" s="4">
        <v>0</v>
      </c>
      <c r="C970" s="4">
        <v>0</v>
      </c>
      <c r="D970" s="4">
        <v>1</v>
      </c>
      <c r="E970" s="4">
        <v>204</v>
      </c>
      <c r="F970" s="4">
        <f>ROUND(Source!R962,O970)</f>
        <v>33.49</v>
      </c>
      <c r="G970" s="4" t="s">
        <v>119</v>
      </c>
      <c r="H970" s="4" t="s">
        <v>120</v>
      </c>
      <c r="I970" s="4"/>
      <c r="J970" s="4"/>
      <c r="K970" s="4">
        <v>204</v>
      </c>
      <c r="L970" s="4">
        <v>7</v>
      </c>
      <c r="M970" s="4">
        <v>3</v>
      </c>
      <c r="N970" s="4" t="s">
        <v>0</v>
      </c>
      <c r="O970" s="4">
        <v>2</v>
      </c>
      <c r="P970" s="4"/>
    </row>
    <row r="971" spans="1:118" x14ac:dyDescent="0.2">
      <c r="A971" s="4">
        <v>50</v>
      </c>
      <c r="B971" s="4">
        <v>0</v>
      </c>
      <c r="C971" s="4">
        <v>0</v>
      </c>
      <c r="D971" s="4">
        <v>1</v>
      </c>
      <c r="E971" s="4">
        <v>205</v>
      </c>
      <c r="F971" s="4">
        <f>ROUND(Source!S962,O971)</f>
        <v>5603.78</v>
      </c>
      <c r="G971" s="4" t="s">
        <v>121</v>
      </c>
      <c r="H971" s="4" t="s">
        <v>122</v>
      </c>
      <c r="I971" s="4"/>
      <c r="J971" s="4"/>
      <c r="K971" s="4">
        <v>205</v>
      </c>
      <c r="L971" s="4">
        <v>8</v>
      </c>
      <c r="M971" s="4">
        <v>3</v>
      </c>
      <c r="N971" s="4" t="s">
        <v>0</v>
      </c>
      <c r="O971" s="4">
        <v>2</v>
      </c>
      <c r="P971" s="4"/>
    </row>
    <row r="972" spans="1:118" x14ac:dyDescent="0.2">
      <c r="A972" s="4">
        <v>50</v>
      </c>
      <c r="B972" s="4">
        <v>0</v>
      </c>
      <c r="C972" s="4">
        <v>0</v>
      </c>
      <c r="D972" s="4">
        <v>1</v>
      </c>
      <c r="E972" s="4">
        <v>214</v>
      </c>
      <c r="F972" s="4">
        <f>ROUND(Source!AS962,O972)</f>
        <v>0</v>
      </c>
      <c r="G972" s="4" t="s">
        <v>123</v>
      </c>
      <c r="H972" s="4" t="s">
        <v>124</v>
      </c>
      <c r="I972" s="4"/>
      <c r="J972" s="4"/>
      <c r="K972" s="4">
        <v>214</v>
      </c>
      <c r="L972" s="4">
        <v>9</v>
      </c>
      <c r="M972" s="4">
        <v>3</v>
      </c>
      <c r="N972" s="4" t="s">
        <v>0</v>
      </c>
      <c r="O972" s="4">
        <v>2</v>
      </c>
      <c r="P972" s="4"/>
    </row>
    <row r="973" spans="1:118" x14ac:dyDescent="0.2">
      <c r="A973" s="4">
        <v>50</v>
      </c>
      <c r="B973" s="4">
        <v>0</v>
      </c>
      <c r="C973" s="4">
        <v>0</v>
      </c>
      <c r="D973" s="4">
        <v>1</v>
      </c>
      <c r="E973" s="4">
        <v>215</v>
      </c>
      <c r="F973" s="4">
        <f>ROUND(Source!AT962,O973)</f>
        <v>0</v>
      </c>
      <c r="G973" s="4" t="s">
        <v>125</v>
      </c>
      <c r="H973" s="4" t="s">
        <v>126</v>
      </c>
      <c r="I973" s="4"/>
      <c r="J973" s="4"/>
      <c r="K973" s="4">
        <v>215</v>
      </c>
      <c r="L973" s="4">
        <v>10</v>
      </c>
      <c r="M973" s="4">
        <v>3</v>
      </c>
      <c r="N973" s="4" t="s">
        <v>0</v>
      </c>
      <c r="O973" s="4">
        <v>2</v>
      </c>
      <c r="P973" s="4"/>
    </row>
    <row r="974" spans="1:118" x14ac:dyDescent="0.2">
      <c r="A974" s="4">
        <v>50</v>
      </c>
      <c r="B974" s="4">
        <v>0</v>
      </c>
      <c r="C974" s="4">
        <v>0</v>
      </c>
      <c r="D974" s="4">
        <v>1</v>
      </c>
      <c r="E974" s="4">
        <v>217</v>
      </c>
      <c r="F974" s="4">
        <f>ROUND(Source!AU962,O974)</f>
        <v>18582.25</v>
      </c>
      <c r="G974" s="4" t="s">
        <v>127</v>
      </c>
      <c r="H974" s="4" t="s">
        <v>128</v>
      </c>
      <c r="I974" s="4"/>
      <c r="J974" s="4"/>
      <c r="K974" s="4">
        <v>217</v>
      </c>
      <c r="L974" s="4">
        <v>11</v>
      </c>
      <c r="M974" s="4">
        <v>3</v>
      </c>
      <c r="N974" s="4" t="s">
        <v>0</v>
      </c>
      <c r="O974" s="4">
        <v>2</v>
      </c>
      <c r="P974" s="4"/>
    </row>
    <row r="975" spans="1:118" x14ac:dyDescent="0.2">
      <c r="A975" s="4">
        <v>50</v>
      </c>
      <c r="B975" s="4">
        <v>0</v>
      </c>
      <c r="C975" s="4">
        <v>0</v>
      </c>
      <c r="D975" s="4">
        <v>1</v>
      </c>
      <c r="E975" s="4">
        <v>206</v>
      </c>
      <c r="F975" s="4">
        <f>ROUND(Source!T962,O975)</f>
        <v>0</v>
      </c>
      <c r="G975" s="4" t="s">
        <v>129</v>
      </c>
      <c r="H975" s="4" t="s">
        <v>130</v>
      </c>
      <c r="I975" s="4"/>
      <c r="J975" s="4"/>
      <c r="K975" s="4">
        <v>206</v>
      </c>
      <c r="L975" s="4">
        <v>12</v>
      </c>
      <c r="M975" s="4">
        <v>3</v>
      </c>
      <c r="N975" s="4" t="s">
        <v>0</v>
      </c>
      <c r="O975" s="4">
        <v>2</v>
      </c>
      <c r="P975" s="4"/>
    </row>
    <row r="976" spans="1:118" x14ac:dyDescent="0.2">
      <c r="A976" s="4">
        <v>50</v>
      </c>
      <c r="B976" s="4">
        <v>0</v>
      </c>
      <c r="C976" s="4">
        <v>0</v>
      </c>
      <c r="D976" s="4">
        <v>1</v>
      </c>
      <c r="E976" s="4">
        <v>207</v>
      </c>
      <c r="F976" s="4">
        <f>Source!U962</f>
        <v>28.504960000000001</v>
      </c>
      <c r="G976" s="4" t="s">
        <v>131</v>
      </c>
      <c r="H976" s="4" t="s">
        <v>132</v>
      </c>
      <c r="I976" s="4"/>
      <c r="J976" s="4"/>
      <c r="K976" s="4">
        <v>207</v>
      </c>
      <c r="L976" s="4">
        <v>13</v>
      </c>
      <c r="M976" s="4">
        <v>3</v>
      </c>
      <c r="N976" s="4" t="s">
        <v>0</v>
      </c>
      <c r="O976" s="4">
        <v>-1</v>
      </c>
      <c r="P976" s="4"/>
    </row>
    <row r="977" spans="1:206" x14ac:dyDescent="0.2">
      <c r="A977" s="4">
        <v>50</v>
      </c>
      <c r="B977" s="4">
        <v>0</v>
      </c>
      <c r="C977" s="4">
        <v>0</v>
      </c>
      <c r="D977" s="4">
        <v>1</v>
      </c>
      <c r="E977" s="4">
        <v>208</v>
      </c>
      <c r="F977" s="4">
        <f>Source!V962</f>
        <v>0</v>
      </c>
      <c r="G977" s="4" t="s">
        <v>133</v>
      </c>
      <c r="H977" s="4" t="s">
        <v>134</v>
      </c>
      <c r="I977" s="4"/>
      <c r="J977" s="4"/>
      <c r="K977" s="4">
        <v>208</v>
      </c>
      <c r="L977" s="4">
        <v>14</v>
      </c>
      <c r="M977" s="4">
        <v>3</v>
      </c>
      <c r="N977" s="4" t="s">
        <v>0</v>
      </c>
      <c r="O977" s="4">
        <v>-1</v>
      </c>
      <c r="P977" s="4"/>
    </row>
    <row r="978" spans="1:206" x14ac:dyDescent="0.2">
      <c r="A978" s="4">
        <v>50</v>
      </c>
      <c r="B978" s="4">
        <v>0</v>
      </c>
      <c r="C978" s="4">
        <v>0</v>
      </c>
      <c r="D978" s="4">
        <v>1</v>
      </c>
      <c r="E978" s="4">
        <v>209</v>
      </c>
      <c r="F978" s="4">
        <f>ROUND(Source!W962,O978)</f>
        <v>0</v>
      </c>
      <c r="G978" s="4" t="s">
        <v>135</v>
      </c>
      <c r="H978" s="4" t="s">
        <v>136</v>
      </c>
      <c r="I978" s="4"/>
      <c r="J978" s="4"/>
      <c r="K978" s="4">
        <v>209</v>
      </c>
      <c r="L978" s="4">
        <v>15</v>
      </c>
      <c r="M978" s="4">
        <v>3</v>
      </c>
      <c r="N978" s="4" t="s">
        <v>0</v>
      </c>
      <c r="O978" s="4">
        <v>2</v>
      </c>
      <c r="P978" s="4"/>
    </row>
    <row r="979" spans="1:206" x14ac:dyDescent="0.2">
      <c r="A979" s="4">
        <v>50</v>
      </c>
      <c r="B979" s="4">
        <v>0</v>
      </c>
      <c r="C979" s="4">
        <v>0</v>
      </c>
      <c r="D979" s="4">
        <v>1</v>
      </c>
      <c r="E979" s="4">
        <v>210</v>
      </c>
      <c r="F979" s="4">
        <f>ROUND(Source!X962,O979)</f>
        <v>3922.65</v>
      </c>
      <c r="G979" s="4" t="s">
        <v>137</v>
      </c>
      <c r="H979" s="4" t="s">
        <v>138</v>
      </c>
      <c r="I979" s="4"/>
      <c r="J979" s="4"/>
      <c r="K979" s="4">
        <v>210</v>
      </c>
      <c r="L979" s="4">
        <v>16</v>
      </c>
      <c r="M979" s="4">
        <v>3</v>
      </c>
      <c r="N979" s="4" t="s">
        <v>0</v>
      </c>
      <c r="O979" s="4">
        <v>2</v>
      </c>
      <c r="P979" s="4"/>
    </row>
    <row r="980" spans="1:206" x14ac:dyDescent="0.2">
      <c r="A980" s="4">
        <v>50</v>
      </c>
      <c r="B980" s="4">
        <v>0</v>
      </c>
      <c r="C980" s="4">
        <v>0</v>
      </c>
      <c r="D980" s="4">
        <v>1</v>
      </c>
      <c r="E980" s="4">
        <v>211</v>
      </c>
      <c r="F980" s="4">
        <f>ROUND(Source!Y962,O980)</f>
        <v>560.39</v>
      </c>
      <c r="G980" s="4" t="s">
        <v>139</v>
      </c>
      <c r="H980" s="4" t="s">
        <v>140</v>
      </c>
      <c r="I980" s="4"/>
      <c r="J980" s="4"/>
      <c r="K980" s="4">
        <v>211</v>
      </c>
      <c r="L980" s="4">
        <v>17</v>
      </c>
      <c r="M980" s="4">
        <v>3</v>
      </c>
      <c r="N980" s="4" t="s">
        <v>0</v>
      </c>
      <c r="O980" s="4">
        <v>2</v>
      </c>
      <c r="P980" s="4"/>
    </row>
    <row r="981" spans="1:206" x14ac:dyDescent="0.2">
      <c r="A981" s="4">
        <v>50</v>
      </c>
      <c r="B981" s="4">
        <v>0</v>
      </c>
      <c r="C981" s="4">
        <v>0</v>
      </c>
      <c r="D981" s="4">
        <v>1</v>
      </c>
      <c r="E981" s="4">
        <v>224</v>
      </c>
      <c r="F981" s="4">
        <f>ROUND(Source!AR962,O981)</f>
        <v>18582.25</v>
      </c>
      <c r="G981" s="4" t="s">
        <v>141</v>
      </c>
      <c r="H981" s="4" t="s">
        <v>142</v>
      </c>
      <c r="I981" s="4"/>
      <c r="J981" s="4"/>
      <c r="K981" s="4">
        <v>224</v>
      </c>
      <c r="L981" s="4">
        <v>18</v>
      </c>
      <c r="M981" s="4">
        <v>3</v>
      </c>
      <c r="N981" s="4" t="s">
        <v>0</v>
      </c>
      <c r="O981" s="4">
        <v>2</v>
      </c>
      <c r="P981" s="4"/>
    </row>
    <row r="983" spans="1:206" x14ac:dyDescent="0.2">
      <c r="A983" s="1">
        <v>4</v>
      </c>
      <c r="B983" s="1">
        <v>1</v>
      </c>
      <c r="C983" s="1"/>
      <c r="D983" s="1">
        <f>ROW(A1015)</f>
        <v>1015</v>
      </c>
      <c r="E983" s="1"/>
      <c r="F983" s="1" t="s">
        <v>9</v>
      </c>
      <c r="G983" s="1" t="s">
        <v>371</v>
      </c>
      <c r="H983" s="1" t="s">
        <v>0</v>
      </c>
      <c r="I983" s="1">
        <v>0</v>
      </c>
      <c r="J983" s="1"/>
      <c r="K983" s="1">
        <v>0</v>
      </c>
      <c r="L983" s="1"/>
      <c r="M983" s="1"/>
      <c r="N983" s="1"/>
      <c r="O983" s="1"/>
      <c r="P983" s="1"/>
      <c r="Q983" s="1"/>
      <c r="R983" s="1"/>
      <c r="S983" s="1"/>
      <c r="T983" s="1"/>
      <c r="U983" s="1" t="s">
        <v>0</v>
      </c>
      <c r="V983" s="1">
        <v>0</v>
      </c>
      <c r="W983" s="1"/>
      <c r="X983" s="1"/>
      <c r="Y983" s="1"/>
      <c r="Z983" s="1"/>
      <c r="AA983" s="1"/>
      <c r="AB983" s="1" t="s">
        <v>0</v>
      </c>
      <c r="AC983" s="1" t="s">
        <v>0</v>
      </c>
      <c r="AD983" s="1" t="s">
        <v>0</v>
      </c>
      <c r="AE983" s="1" t="s">
        <v>0</v>
      </c>
      <c r="AF983" s="1" t="s">
        <v>0</v>
      </c>
      <c r="AG983" s="1" t="s">
        <v>0</v>
      </c>
      <c r="AH983" s="1"/>
      <c r="AI983" s="1"/>
      <c r="AJ983" s="1"/>
      <c r="AK983" s="1"/>
      <c r="AL983" s="1"/>
      <c r="AM983" s="1"/>
      <c r="AN983" s="1"/>
      <c r="AO983" s="1"/>
      <c r="AP983" s="1" t="s">
        <v>0</v>
      </c>
      <c r="AQ983" s="1" t="s">
        <v>0</v>
      </c>
      <c r="AR983" s="1" t="s">
        <v>0</v>
      </c>
      <c r="AS983" s="1"/>
      <c r="AT983" s="1"/>
      <c r="AU983" s="1"/>
      <c r="AV983" s="1"/>
      <c r="AW983" s="1"/>
      <c r="AX983" s="1"/>
      <c r="AY983" s="1"/>
      <c r="AZ983" s="1" t="s">
        <v>0</v>
      </c>
      <c r="BA983" s="1"/>
      <c r="BB983" s="1" t="s">
        <v>0</v>
      </c>
      <c r="BC983" s="1" t="s">
        <v>0</v>
      </c>
      <c r="BD983" s="1" t="s">
        <v>0</v>
      </c>
      <c r="BE983" s="1" t="s">
        <v>0</v>
      </c>
      <c r="BF983" s="1" t="s">
        <v>0</v>
      </c>
      <c r="BG983" s="1" t="s">
        <v>0</v>
      </c>
      <c r="BH983" s="1" t="s">
        <v>0</v>
      </c>
      <c r="BI983" s="1" t="s">
        <v>0</v>
      </c>
      <c r="BJ983" s="1" t="s">
        <v>0</v>
      </c>
      <c r="BK983" s="1" t="s">
        <v>0</v>
      </c>
      <c r="BL983" s="1" t="s">
        <v>0</v>
      </c>
      <c r="BM983" s="1" t="s">
        <v>0</v>
      </c>
      <c r="BN983" s="1" t="s">
        <v>0</v>
      </c>
      <c r="BO983" s="1" t="s">
        <v>0</v>
      </c>
      <c r="BP983" s="1" t="s">
        <v>0</v>
      </c>
      <c r="BQ983" s="1"/>
      <c r="BR983" s="1"/>
      <c r="BS983" s="1"/>
      <c r="BT983" s="1"/>
      <c r="BU983" s="1"/>
      <c r="BV983" s="1"/>
      <c r="BW983" s="1"/>
      <c r="BX983" s="1">
        <v>0</v>
      </c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>
        <v>0</v>
      </c>
    </row>
    <row r="985" spans="1:206" x14ac:dyDescent="0.2">
      <c r="A985" s="2">
        <v>52</v>
      </c>
      <c r="B985" s="2">
        <f t="shared" ref="B985:G985" si="605">B1015</f>
        <v>1</v>
      </c>
      <c r="C985" s="2">
        <f t="shared" si="605"/>
        <v>4</v>
      </c>
      <c r="D985" s="2">
        <f t="shared" si="605"/>
        <v>983</v>
      </c>
      <c r="E985" s="2">
        <f t="shared" si="605"/>
        <v>0</v>
      </c>
      <c r="F985" s="2" t="str">
        <f t="shared" si="605"/>
        <v>Новый раздел</v>
      </c>
      <c r="G985" s="2" t="str">
        <f t="shared" si="605"/>
        <v>Фасад</v>
      </c>
      <c r="H985" s="2"/>
      <c r="I985" s="2"/>
      <c r="J985" s="2"/>
      <c r="K985" s="2"/>
      <c r="L985" s="2"/>
      <c r="M985" s="2"/>
      <c r="N985" s="2"/>
      <c r="O985" s="2">
        <f t="shared" ref="O985:AT985" si="606">O1015</f>
        <v>10597.93</v>
      </c>
      <c r="P985" s="2">
        <f t="shared" si="606"/>
        <v>8979.99</v>
      </c>
      <c r="Q985" s="2">
        <f t="shared" si="606"/>
        <v>0</v>
      </c>
      <c r="R985" s="2">
        <f t="shared" si="606"/>
        <v>0</v>
      </c>
      <c r="S985" s="2">
        <f t="shared" si="606"/>
        <v>1617.94</v>
      </c>
      <c r="T985" s="2">
        <f t="shared" si="606"/>
        <v>0</v>
      </c>
      <c r="U985" s="2">
        <f t="shared" si="606"/>
        <v>9.4224999999999994</v>
      </c>
      <c r="V985" s="2">
        <f t="shared" si="606"/>
        <v>0</v>
      </c>
      <c r="W985" s="2">
        <f t="shared" si="606"/>
        <v>0</v>
      </c>
      <c r="X985" s="2">
        <f t="shared" si="606"/>
        <v>1132.56</v>
      </c>
      <c r="Y985" s="2">
        <f t="shared" si="606"/>
        <v>161.80000000000001</v>
      </c>
      <c r="Z985" s="2">
        <f t="shared" si="606"/>
        <v>0</v>
      </c>
      <c r="AA985" s="2">
        <f t="shared" si="606"/>
        <v>0</v>
      </c>
      <c r="AB985" s="2">
        <f t="shared" si="606"/>
        <v>0</v>
      </c>
      <c r="AC985" s="2">
        <f t="shared" si="606"/>
        <v>0</v>
      </c>
      <c r="AD985" s="2">
        <f t="shared" si="606"/>
        <v>0</v>
      </c>
      <c r="AE985" s="2">
        <f t="shared" si="606"/>
        <v>0</v>
      </c>
      <c r="AF985" s="2">
        <f t="shared" si="606"/>
        <v>0</v>
      </c>
      <c r="AG985" s="2">
        <f t="shared" si="606"/>
        <v>0</v>
      </c>
      <c r="AH985" s="2">
        <f t="shared" si="606"/>
        <v>0</v>
      </c>
      <c r="AI985" s="2">
        <f t="shared" si="606"/>
        <v>0</v>
      </c>
      <c r="AJ985" s="2">
        <f t="shared" si="606"/>
        <v>0</v>
      </c>
      <c r="AK985" s="2">
        <f t="shared" si="606"/>
        <v>0</v>
      </c>
      <c r="AL985" s="2">
        <f t="shared" si="606"/>
        <v>0</v>
      </c>
      <c r="AM985" s="2">
        <f t="shared" si="606"/>
        <v>0</v>
      </c>
      <c r="AN985" s="2">
        <f t="shared" si="606"/>
        <v>0</v>
      </c>
      <c r="AO985" s="2">
        <f t="shared" si="606"/>
        <v>0</v>
      </c>
      <c r="AP985" s="2">
        <f t="shared" si="606"/>
        <v>0</v>
      </c>
      <c r="AQ985" s="2">
        <f t="shared" si="606"/>
        <v>0</v>
      </c>
      <c r="AR985" s="2">
        <f t="shared" si="606"/>
        <v>11892.29</v>
      </c>
      <c r="AS985" s="2">
        <f t="shared" si="606"/>
        <v>0</v>
      </c>
      <c r="AT985" s="2">
        <f t="shared" si="606"/>
        <v>0</v>
      </c>
      <c r="AU985" s="2">
        <f t="shared" ref="AU985:BZ985" si="607">AU1015</f>
        <v>11892.29</v>
      </c>
      <c r="AV985" s="2">
        <f t="shared" si="607"/>
        <v>8979.99</v>
      </c>
      <c r="AW985" s="2">
        <f t="shared" si="607"/>
        <v>8979.99</v>
      </c>
      <c r="AX985" s="2">
        <f t="shared" si="607"/>
        <v>0</v>
      </c>
      <c r="AY985" s="2">
        <f t="shared" si="607"/>
        <v>8979.99</v>
      </c>
      <c r="AZ985" s="2">
        <f t="shared" si="607"/>
        <v>0</v>
      </c>
      <c r="BA985" s="2">
        <f t="shared" si="607"/>
        <v>0</v>
      </c>
      <c r="BB985" s="2">
        <f t="shared" si="607"/>
        <v>0</v>
      </c>
      <c r="BC985" s="2">
        <f t="shared" si="607"/>
        <v>0</v>
      </c>
      <c r="BD985" s="2">
        <f t="shared" si="607"/>
        <v>0</v>
      </c>
      <c r="BE985" s="2">
        <f t="shared" si="607"/>
        <v>0</v>
      </c>
      <c r="BF985" s="2">
        <f t="shared" si="607"/>
        <v>0</v>
      </c>
      <c r="BG985" s="2">
        <f t="shared" si="607"/>
        <v>0</v>
      </c>
      <c r="BH985" s="2">
        <f t="shared" si="607"/>
        <v>0</v>
      </c>
      <c r="BI985" s="2">
        <f t="shared" si="607"/>
        <v>0</v>
      </c>
      <c r="BJ985" s="2">
        <f t="shared" si="607"/>
        <v>0</v>
      </c>
      <c r="BK985" s="2">
        <f t="shared" si="607"/>
        <v>0</v>
      </c>
      <c r="BL985" s="2">
        <f t="shared" si="607"/>
        <v>0</v>
      </c>
      <c r="BM985" s="2">
        <f t="shared" si="607"/>
        <v>0</v>
      </c>
      <c r="BN985" s="2">
        <f t="shared" si="607"/>
        <v>0</v>
      </c>
      <c r="BO985" s="3">
        <f t="shared" si="607"/>
        <v>0</v>
      </c>
      <c r="BP985" s="3">
        <f t="shared" si="607"/>
        <v>0</v>
      </c>
      <c r="BQ985" s="3">
        <f t="shared" si="607"/>
        <v>0</v>
      </c>
      <c r="BR985" s="3">
        <f t="shared" si="607"/>
        <v>0</v>
      </c>
      <c r="BS985" s="3">
        <f t="shared" si="607"/>
        <v>0</v>
      </c>
      <c r="BT985" s="3">
        <f t="shared" si="607"/>
        <v>0</v>
      </c>
      <c r="BU985" s="3">
        <f t="shared" si="607"/>
        <v>0</v>
      </c>
      <c r="BV985" s="3">
        <f t="shared" si="607"/>
        <v>0</v>
      </c>
      <c r="BW985" s="3">
        <f t="shared" si="607"/>
        <v>0</v>
      </c>
      <c r="BX985" s="3">
        <f t="shared" si="607"/>
        <v>0</v>
      </c>
      <c r="BY985" s="3">
        <f t="shared" si="607"/>
        <v>0</v>
      </c>
      <c r="BZ985" s="3">
        <f t="shared" si="607"/>
        <v>0</v>
      </c>
      <c r="CA985" s="3">
        <f t="shared" ref="CA985:DF985" si="608">CA1015</f>
        <v>0</v>
      </c>
      <c r="CB985" s="3">
        <f t="shared" si="608"/>
        <v>0</v>
      </c>
      <c r="CC985" s="3">
        <f t="shared" si="608"/>
        <v>0</v>
      </c>
      <c r="CD985" s="3">
        <f t="shared" si="608"/>
        <v>0</v>
      </c>
      <c r="CE985" s="3">
        <f t="shared" si="608"/>
        <v>0</v>
      </c>
      <c r="CF985" s="3">
        <f t="shared" si="608"/>
        <v>0</v>
      </c>
      <c r="CG985" s="3">
        <f t="shared" si="608"/>
        <v>0</v>
      </c>
      <c r="CH985" s="3">
        <f t="shared" si="608"/>
        <v>0</v>
      </c>
      <c r="CI985" s="3">
        <f t="shared" si="608"/>
        <v>0</v>
      </c>
      <c r="CJ985" s="3">
        <f t="shared" si="608"/>
        <v>0</v>
      </c>
      <c r="CK985" s="3">
        <f t="shared" si="608"/>
        <v>0</v>
      </c>
      <c r="CL985" s="3">
        <f t="shared" si="608"/>
        <v>0</v>
      </c>
      <c r="CM985" s="3">
        <f t="shared" si="608"/>
        <v>0</v>
      </c>
      <c r="CN985" s="3">
        <f t="shared" si="608"/>
        <v>0</v>
      </c>
      <c r="CO985" s="3">
        <f t="shared" si="608"/>
        <v>0</v>
      </c>
      <c r="CP985" s="3">
        <f t="shared" si="608"/>
        <v>0</v>
      </c>
      <c r="CQ985" s="3">
        <f t="shared" si="608"/>
        <v>0</v>
      </c>
      <c r="CR985" s="3">
        <f t="shared" si="608"/>
        <v>0</v>
      </c>
      <c r="CS985" s="3">
        <f t="shared" si="608"/>
        <v>0</v>
      </c>
      <c r="CT985" s="3">
        <f t="shared" si="608"/>
        <v>0</v>
      </c>
      <c r="CU985" s="3">
        <f t="shared" si="608"/>
        <v>0</v>
      </c>
      <c r="CV985" s="3">
        <f t="shared" si="608"/>
        <v>0</v>
      </c>
      <c r="CW985" s="3">
        <f t="shared" si="608"/>
        <v>0</v>
      </c>
      <c r="CX985" s="3">
        <f t="shared" si="608"/>
        <v>0</v>
      </c>
      <c r="CY985" s="3">
        <f t="shared" si="608"/>
        <v>0</v>
      </c>
      <c r="CZ985" s="3">
        <f t="shared" si="608"/>
        <v>0</v>
      </c>
      <c r="DA985" s="3">
        <f t="shared" si="608"/>
        <v>0</v>
      </c>
      <c r="DB985" s="3">
        <f t="shared" si="608"/>
        <v>0</v>
      </c>
      <c r="DC985" s="3">
        <f t="shared" si="608"/>
        <v>0</v>
      </c>
      <c r="DD985" s="3">
        <f t="shared" si="608"/>
        <v>0</v>
      </c>
      <c r="DE985" s="3">
        <f t="shared" si="608"/>
        <v>0</v>
      </c>
      <c r="DF985" s="3">
        <f t="shared" si="608"/>
        <v>0</v>
      </c>
      <c r="DG985" s="3">
        <f t="shared" ref="DG985:DN985" si="609">DG1015</f>
        <v>0</v>
      </c>
      <c r="DH985" s="3">
        <f t="shared" si="609"/>
        <v>0</v>
      </c>
      <c r="DI985" s="3">
        <f t="shared" si="609"/>
        <v>0</v>
      </c>
      <c r="DJ985" s="3">
        <f t="shared" si="609"/>
        <v>0</v>
      </c>
      <c r="DK985" s="3">
        <f t="shared" si="609"/>
        <v>0</v>
      </c>
      <c r="DL985" s="3">
        <f t="shared" si="609"/>
        <v>0</v>
      </c>
      <c r="DM985" s="3">
        <f t="shared" si="609"/>
        <v>0</v>
      </c>
      <c r="DN985" s="3">
        <f t="shared" si="609"/>
        <v>0</v>
      </c>
    </row>
    <row r="987" spans="1:206" x14ac:dyDescent="0.2">
      <c r="A987" s="1">
        <v>5</v>
      </c>
      <c r="B987" s="1">
        <v>1</v>
      </c>
      <c r="C987" s="1"/>
      <c r="D987" s="1">
        <f>ROW(A994)</f>
        <v>994</v>
      </c>
      <c r="E987" s="1"/>
      <c r="F987" s="1" t="s">
        <v>11</v>
      </c>
      <c r="G987" s="1" t="s">
        <v>144</v>
      </c>
      <c r="H987" s="1" t="s">
        <v>0</v>
      </c>
      <c r="I987" s="1">
        <v>0</v>
      </c>
      <c r="J987" s="1"/>
      <c r="K987" s="1">
        <v>0</v>
      </c>
      <c r="L987" s="1"/>
      <c r="M987" s="1"/>
      <c r="N987" s="1"/>
      <c r="O987" s="1"/>
      <c r="P987" s="1"/>
      <c r="Q987" s="1"/>
      <c r="R987" s="1"/>
      <c r="S987" s="1"/>
      <c r="T987" s="1"/>
      <c r="U987" s="1" t="s">
        <v>0</v>
      </c>
      <c r="V987" s="1">
        <v>0</v>
      </c>
      <c r="W987" s="1"/>
      <c r="X987" s="1"/>
      <c r="Y987" s="1"/>
      <c r="Z987" s="1"/>
      <c r="AA987" s="1"/>
      <c r="AB987" s="1" t="s">
        <v>0</v>
      </c>
      <c r="AC987" s="1" t="s">
        <v>0</v>
      </c>
      <c r="AD987" s="1" t="s">
        <v>0</v>
      </c>
      <c r="AE987" s="1" t="s">
        <v>0</v>
      </c>
      <c r="AF987" s="1" t="s">
        <v>0</v>
      </c>
      <c r="AG987" s="1" t="s">
        <v>0</v>
      </c>
      <c r="AH987" s="1"/>
      <c r="AI987" s="1"/>
      <c r="AJ987" s="1"/>
      <c r="AK987" s="1"/>
      <c r="AL987" s="1"/>
      <c r="AM987" s="1"/>
      <c r="AN987" s="1"/>
      <c r="AO987" s="1"/>
      <c r="AP987" s="1" t="s">
        <v>0</v>
      </c>
      <c r="AQ987" s="1" t="s">
        <v>0</v>
      </c>
      <c r="AR987" s="1" t="s">
        <v>0</v>
      </c>
      <c r="AS987" s="1"/>
      <c r="AT987" s="1"/>
      <c r="AU987" s="1"/>
      <c r="AV987" s="1"/>
      <c r="AW987" s="1"/>
      <c r="AX987" s="1"/>
      <c r="AY987" s="1"/>
      <c r="AZ987" s="1" t="s">
        <v>0</v>
      </c>
      <c r="BA987" s="1"/>
      <c r="BB987" s="1" t="s">
        <v>0</v>
      </c>
      <c r="BC987" s="1" t="s">
        <v>0</v>
      </c>
      <c r="BD987" s="1" t="s">
        <v>0</v>
      </c>
      <c r="BE987" s="1" t="s">
        <v>0</v>
      </c>
      <c r="BF987" s="1" t="s">
        <v>0</v>
      </c>
      <c r="BG987" s="1" t="s">
        <v>0</v>
      </c>
      <c r="BH987" s="1" t="s">
        <v>0</v>
      </c>
      <c r="BI987" s="1" t="s">
        <v>0</v>
      </c>
      <c r="BJ987" s="1" t="s">
        <v>0</v>
      </c>
      <c r="BK987" s="1" t="s">
        <v>0</v>
      </c>
      <c r="BL987" s="1" t="s">
        <v>0</v>
      </c>
      <c r="BM987" s="1" t="s">
        <v>0</v>
      </c>
      <c r="BN987" s="1" t="s">
        <v>0</v>
      </c>
      <c r="BO987" s="1" t="s">
        <v>0</v>
      </c>
      <c r="BP987" s="1" t="s">
        <v>0</v>
      </c>
      <c r="BQ987" s="1"/>
      <c r="BR987" s="1"/>
      <c r="BS987" s="1"/>
      <c r="BT987" s="1"/>
      <c r="BU987" s="1"/>
      <c r="BV987" s="1"/>
      <c r="BW987" s="1"/>
      <c r="BX987" s="1">
        <v>0</v>
      </c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>
        <v>0</v>
      </c>
    </row>
    <row r="989" spans="1:206" x14ac:dyDescent="0.2">
      <c r="A989" s="2">
        <v>52</v>
      </c>
      <c r="B989" s="2">
        <f t="shared" ref="B989:G989" si="610">B994</f>
        <v>1</v>
      </c>
      <c r="C989" s="2">
        <f t="shared" si="610"/>
        <v>5</v>
      </c>
      <c r="D989" s="2">
        <f t="shared" si="610"/>
        <v>987</v>
      </c>
      <c r="E989" s="2">
        <f t="shared" si="610"/>
        <v>0</v>
      </c>
      <c r="F989" s="2" t="str">
        <f t="shared" si="610"/>
        <v>Новый подраздел</v>
      </c>
      <c r="G989" s="2" t="str">
        <f t="shared" si="610"/>
        <v>Ремонтные работы</v>
      </c>
      <c r="H989" s="2"/>
      <c r="I989" s="2"/>
      <c r="J989" s="2"/>
      <c r="K989" s="2"/>
      <c r="L989" s="2"/>
      <c r="M989" s="2"/>
      <c r="N989" s="2"/>
      <c r="O989" s="2">
        <f t="shared" ref="O989:AT989" si="611">O994</f>
        <v>10597.93</v>
      </c>
      <c r="P989" s="2">
        <f t="shared" si="611"/>
        <v>8979.99</v>
      </c>
      <c r="Q989" s="2">
        <f t="shared" si="611"/>
        <v>0</v>
      </c>
      <c r="R989" s="2">
        <f t="shared" si="611"/>
        <v>0</v>
      </c>
      <c r="S989" s="2">
        <f t="shared" si="611"/>
        <v>1617.94</v>
      </c>
      <c r="T989" s="2">
        <f t="shared" si="611"/>
        <v>0</v>
      </c>
      <c r="U989" s="2">
        <f t="shared" si="611"/>
        <v>9.4224999999999994</v>
      </c>
      <c r="V989" s="2">
        <f t="shared" si="611"/>
        <v>0</v>
      </c>
      <c r="W989" s="2">
        <f t="shared" si="611"/>
        <v>0</v>
      </c>
      <c r="X989" s="2">
        <f t="shared" si="611"/>
        <v>1132.56</v>
      </c>
      <c r="Y989" s="2">
        <f t="shared" si="611"/>
        <v>161.80000000000001</v>
      </c>
      <c r="Z989" s="2">
        <f t="shared" si="611"/>
        <v>0</v>
      </c>
      <c r="AA989" s="2">
        <f t="shared" si="611"/>
        <v>0</v>
      </c>
      <c r="AB989" s="2">
        <f t="shared" si="611"/>
        <v>10597.93</v>
      </c>
      <c r="AC989" s="2">
        <f t="shared" si="611"/>
        <v>8979.99</v>
      </c>
      <c r="AD989" s="2">
        <f t="shared" si="611"/>
        <v>0</v>
      </c>
      <c r="AE989" s="2">
        <f t="shared" si="611"/>
        <v>0</v>
      </c>
      <c r="AF989" s="2">
        <f t="shared" si="611"/>
        <v>1617.94</v>
      </c>
      <c r="AG989" s="2">
        <f t="shared" si="611"/>
        <v>0</v>
      </c>
      <c r="AH989" s="2">
        <f t="shared" si="611"/>
        <v>9.4224999999999994</v>
      </c>
      <c r="AI989" s="2">
        <f t="shared" si="611"/>
        <v>0</v>
      </c>
      <c r="AJ989" s="2">
        <f t="shared" si="611"/>
        <v>0</v>
      </c>
      <c r="AK989" s="2">
        <f t="shared" si="611"/>
        <v>1132.56</v>
      </c>
      <c r="AL989" s="2">
        <f t="shared" si="611"/>
        <v>161.80000000000001</v>
      </c>
      <c r="AM989" s="2">
        <f t="shared" si="611"/>
        <v>0</v>
      </c>
      <c r="AN989" s="2">
        <f t="shared" si="611"/>
        <v>0</v>
      </c>
      <c r="AO989" s="2">
        <f t="shared" si="611"/>
        <v>0</v>
      </c>
      <c r="AP989" s="2">
        <f t="shared" si="611"/>
        <v>0</v>
      </c>
      <c r="AQ989" s="2">
        <f t="shared" si="611"/>
        <v>0</v>
      </c>
      <c r="AR989" s="2">
        <f t="shared" si="611"/>
        <v>11892.29</v>
      </c>
      <c r="AS989" s="2">
        <f t="shared" si="611"/>
        <v>0</v>
      </c>
      <c r="AT989" s="2">
        <f t="shared" si="611"/>
        <v>0</v>
      </c>
      <c r="AU989" s="2">
        <f t="shared" ref="AU989:BZ989" si="612">AU994</f>
        <v>11892.29</v>
      </c>
      <c r="AV989" s="2">
        <f t="shared" si="612"/>
        <v>8979.99</v>
      </c>
      <c r="AW989" s="2">
        <f t="shared" si="612"/>
        <v>8979.99</v>
      </c>
      <c r="AX989" s="2">
        <f t="shared" si="612"/>
        <v>0</v>
      </c>
      <c r="AY989" s="2">
        <f t="shared" si="612"/>
        <v>8979.99</v>
      </c>
      <c r="AZ989" s="2">
        <f t="shared" si="612"/>
        <v>0</v>
      </c>
      <c r="BA989" s="2">
        <f t="shared" si="612"/>
        <v>0</v>
      </c>
      <c r="BB989" s="2">
        <f t="shared" si="612"/>
        <v>0</v>
      </c>
      <c r="BC989" s="2">
        <f t="shared" si="612"/>
        <v>0</v>
      </c>
      <c r="BD989" s="2">
        <f t="shared" si="612"/>
        <v>0</v>
      </c>
      <c r="BE989" s="2">
        <f t="shared" si="612"/>
        <v>11892.29</v>
      </c>
      <c r="BF989" s="2">
        <f t="shared" si="612"/>
        <v>0</v>
      </c>
      <c r="BG989" s="2">
        <f t="shared" si="612"/>
        <v>0</v>
      </c>
      <c r="BH989" s="2">
        <f t="shared" si="612"/>
        <v>11892.29</v>
      </c>
      <c r="BI989" s="2">
        <f t="shared" si="612"/>
        <v>8979.99</v>
      </c>
      <c r="BJ989" s="2">
        <f t="shared" si="612"/>
        <v>8979.99</v>
      </c>
      <c r="BK989" s="2">
        <f t="shared" si="612"/>
        <v>0</v>
      </c>
      <c r="BL989" s="2">
        <f t="shared" si="612"/>
        <v>8979.99</v>
      </c>
      <c r="BM989" s="2">
        <f t="shared" si="612"/>
        <v>0</v>
      </c>
      <c r="BN989" s="2">
        <f t="shared" si="612"/>
        <v>0</v>
      </c>
      <c r="BO989" s="3">
        <f t="shared" si="612"/>
        <v>0</v>
      </c>
      <c r="BP989" s="3">
        <f t="shared" si="612"/>
        <v>0</v>
      </c>
      <c r="BQ989" s="3">
        <f t="shared" si="612"/>
        <v>0</v>
      </c>
      <c r="BR989" s="3">
        <f t="shared" si="612"/>
        <v>0</v>
      </c>
      <c r="BS989" s="3">
        <f t="shared" si="612"/>
        <v>0</v>
      </c>
      <c r="BT989" s="3">
        <f t="shared" si="612"/>
        <v>0</v>
      </c>
      <c r="BU989" s="3">
        <f t="shared" si="612"/>
        <v>0</v>
      </c>
      <c r="BV989" s="3">
        <f t="shared" si="612"/>
        <v>0</v>
      </c>
      <c r="BW989" s="3">
        <f t="shared" si="612"/>
        <v>0</v>
      </c>
      <c r="BX989" s="3">
        <f t="shared" si="612"/>
        <v>0</v>
      </c>
      <c r="BY989" s="3">
        <f t="shared" si="612"/>
        <v>0</v>
      </c>
      <c r="BZ989" s="3">
        <f t="shared" si="612"/>
        <v>0</v>
      </c>
      <c r="CA989" s="3">
        <f t="shared" ref="CA989:DF989" si="613">CA994</f>
        <v>0</v>
      </c>
      <c r="CB989" s="3">
        <f t="shared" si="613"/>
        <v>0</v>
      </c>
      <c r="CC989" s="3">
        <f t="shared" si="613"/>
        <v>0</v>
      </c>
      <c r="CD989" s="3">
        <f t="shared" si="613"/>
        <v>0</v>
      </c>
      <c r="CE989" s="3">
        <f t="shared" si="613"/>
        <v>0</v>
      </c>
      <c r="CF989" s="3">
        <f t="shared" si="613"/>
        <v>0</v>
      </c>
      <c r="CG989" s="3">
        <f t="shared" si="613"/>
        <v>0</v>
      </c>
      <c r="CH989" s="3">
        <f t="shared" si="613"/>
        <v>0</v>
      </c>
      <c r="CI989" s="3">
        <f t="shared" si="613"/>
        <v>0</v>
      </c>
      <c r="CJ989" s="3">
        <f t="shared" si="613"/>
        <v>0</v>
      </c>
      <c r="CK989" s="3">
        <f t="shared" si="613"/>
        <v>0</v>
      </c>
      <c r="CL989" s="3">
        <f t="shared" si="613"/>
        <v>0</v>
      </c>
      <c r="CM989" s="3">
        <f t="shared" si="613"/>
        <v>0</v>
      </c>
      <c r="CN989" s="3">
        <f t="shared" si="613"/>
        <v>0</v>
      </c>
      <c r="CO989" s="3">
        <f t="shared" si="613"/>
        <v>0</v>
      </c>
      <c r="CP989" s="3">
        <f t="shared" si="613"/>
        <v>0</v>
      </c>
      <c r="CQ989" s="3">
        <f t="shared" si="613"/>
        <v>0</v>
      </c>
      <c r="CR989" s="3">
        <f t="shared" si="613"/>
        <v>0</v>
      </c>
      <c r="CS989" s="3">
        <f t="shared" si="613"/>
        <v>0</v>
      </c>
      <c r="CT989" s="3">
        <f t="shared" si="613"/>
        <v>0</v>
      </c>
      <c r="CU989" s="3">
        <f t="shared" si="613"/>
        <v>0</v>
      </c>
      <c r="CV989" s="3">
        <f t="shared" si="613"/>
        <v>0</v>
      </c>
      <c r="CW989" s="3">
        <f t="shared" si="613"/>
        <v>0</v>
      </c>
      <c r="CX989" s="3">
        <f t="shared" si="613"/>
        <v>0</v>
      </c>
      <c r="CY989" s="3">
        <f t="shared" si="613"/>
        <v>0</v>
      </c>
      <c r="CZ989" s="3">
        <f t="shared" si="613"/>
        <v>0</v>
      </c>
      <c r="DA989" s="3">
        <f t="shared" si="613"/>
        <v>0</v>
      </c>
      <c r="DB989" s="3">
        <f t="shared" si="613"/>
        <v>0</v>
      </c>
      <c r="DC989" s="3">
        <f t="shared" si="613"/>
        <v>0</v>
      </c>
      <c r="DD989" s="3">
        <f t="shared" si="613"/>
        <v>0</v>
      </c>
      <c r="DE989" s="3">
        <f t="shared" si="613"/>
        <v>0</v>
      </c>
      <c r="DF989" s="3">
        <f t="shared" si="613"/>
        <v>0</v>
      </c>
      <c r="DG989" s="3">
        <f t="shared" ref="DG989:DN989" si="614">DG994</f>
        <v>0</v>
      </c>
      <c r="DH989" s="3">
        <f t="shared" si="614"/>
        <v>0</v>
      </c>
      <c r="DI989" s="3">
        <f t="shared" si="614"/>
        <v>0</v>
      </c>
      <c r="DJ989" s="3">
        <f t="shared" si="614"/>
        <v>0</v>
      </c>
      <c r="DK989" s="3">
        <f t="shared" si="614"/>
        <v>0</v>
      </c>
      <c r="DL989" s="3">
        <f t="shared" si="614"/>
        <v>0</v>
      </c>
      <c r="DM989" s="3">
        <f t="shared" si="614"/>
        <v>0</v>
      </c>
      <c r="DN989" s="3">
        <f t="shared" si="614"/>
        <v>0</v>
      </c>
    </row>
    <row r="991" spans="1:206" x14ac:dyDescent="0.2">
      <c r="A991">
        <v>17</v>
      </c>
      <c r="B991">
        <v>1</v>
      </c>
      <c r="C991">
        <f>ROW(SmtRes!A697)</f>
        <v>697</v>
      </c>
      <c r="D991">
        <f>ROW(EtalonRes!A686)</f>
        <v>686</v>
      </c>
      <c r="E991" t="s">
        <v>13</v>
      </c>
      <c r="F991" t="s">
        <v>372</v>
      </c>
      <c r="G991" t="s">
        <v>373</v>
      </c>
      <c r="H991" t="s">
        <v>105</v>
      </c>
      <c r="I991">
        <f>ROUND(1.5/100,9)</f>
        <v>1.4999999999999999E-2</v>
      </c>
      <c r="J991">
        <v>0</v>
      </c>
      <c r="O991">
        <f>ROUND(CP991+GX991,2)</f>
        <v>8695</v>
      </c>
      <c r="P991">
        <f>ROUND(CQ991*I991,2)</f>
        <v>7244.91</v>
      </c>
      <c r="Q991">
        <f>ROUND(CR991*I991,2)</f>
        <v>0</v>
      </c>
      <c r="R991">
        <f>ROUND(CS991*I991,2)</f>
        <v>0</v>
      </c>
      <c r="S991">
        <f>ROUND(CT991*I991,2)</f>
        <v>1450.09</v>
      </c>
      <c r="T991">
        <f>ROUND(CU991*I991,2)</f>
        <v>0</v>
      </c>
      <c r="U991">
        <f>CV991*I991</f>
        <v>8.4450000000000003</v>
      </c>
      <c r="V991">
        <f>CW991*I991</f>
        <v>0</v>
      </c>
      <c r="W991">
        <f>ROUND(CX991*I991,2)</f>
        <v>0</v>
      </c>
      <c r="X991">
        <f>ROUND(CY991,2)</f>
        <v>1015.06</v>
      </c>
      <c r="Y991">
        <f>ROUND(CZ991,2)</f>
        <v>145.01</v>
      </c>
      <c r="AA991">
        <v>31140108</v>
      </c>
      <c r="AB991">
        <f>ROUND((AC991+AD991+AF991)+GT991,6)</f>
        <v>579666.96</v>
      </c>
      <c r="AC991">
        <f>ROUND((ES991),6)</f>
        <v>482994.23</v>
      </c>
      <c r="AD991">
        <f>ROUND((((ET991)-(EU991))+AE991),6)</f>
        <v>0</v>
      </c>
      <c r="AE991">
        <f>ROUND((EU991),6)</f>
        <v>0</v>
      </c>
      <c r="AF991">
        <f>ROUND((EV991),6)</f>
        <v>96672.73</v>
      </c>
      <c r="AG991">
        <f>ROUND((AP991),6)</f>
        <v>0</v>
      </c>
      <c r="AH991">
        <f>(EW991)</f>
        <v>563</v>
      </c>
      <c r="AI991">
        <f>(EX991)</f>
        <v>0</v>
      </c>
      <c r="AJ991">
        <f>ROUND((AS991),6)</f>
        <v>0</v>
      </c>
      <c r="AK991">
        <v>579666.96</v>
      </c>
      <c r="AL991">
        <v>482994.23</v>
      </c>
      <c r="AM991">
        <v>0</v>
      </c>
      <c r="AN991">
        <v>0</v>
      </c>
      <c r="AO991">
        <v>96672.73</v>
      </c>
      <c r="AP991">
        <v>0</v>
      </c>
      <c r="AQ991">
        <v>563</v>
      </c>
      <c r="AR991">
        <v>0</v>
      </c>
      <c r="AS991">
        <v>0</v>
      </c>
      <c r="AT991">
        <v>70</v>
      </c>
      <c r="AU991">
        <v>10</v>
      </c>
      <c r="AV991">
        <v>1</v>
      </c>
      <c r="AW991">
        <v>1</v>
      </c>
      <c r="AZ991">
        <v>1</v>
      </c>
      <c r="BA991">
        <v>1</v>
      </c>
      <c r="BB991">
        <v>1</v>
      </c>
      <c r="BC991">
        <v>1</v>
      </c>
      <c r="BD991" t="s">
        <v>0</v>
      </c>
      <c r="BE991" t="s">
        <v>0</v>
      </c>
      <c r="BF991" t="s">
        <v>0</v>
      </c>
      <c r="BG991" t="s">
        <v>0</v>
      </c>
      <c r="BH991">
        <v>0</v>
      </c>
      <c r="BI991">
        <v>4</v>
      </c>
      <c r="BJ991" t="s">
        <v>374</v>
      </c>
      <c r="BM991">
        <v>0</v>
      </c>
      <c r="BN991">
        <v>0</v>
      </c>
      <c r="BO991" t="s">
        <v>0</v>
      </c>
      <c r="BP991">
        <v>0</v>
      </c>
      <c r="BQ991">
        <v>1</v>
      </c>
      <c r="BR991">
        <v>0</v>
      </c>
      <c r="BS991">
        <v>1</v>
      </c>
      <c r="BT991">
        <v>1</v>
      </c>
      <c r="BU991">
        <v>1</v>
      </c>
      <c r="BV991">
        <v>1</v>
      </c>
      <c r="BW991">
        <v>1</v>
      </c>
      <c r="BX991">
        <v>1</v>
      </c>
      <c r="BY991" t="s">
        <v>0</v>
      </c>
      <c r="BZ991">
        <v>70</v>
      </c>
      <c r="CA991">
        <v>10</v>
      </c>
      <c r="CF991">
        <v>0</v>
      </c>
      <c r="CG991">
        <v>0</v>
      </c>
      <c r="CM991">
        <v>0</v>
      </c>
      <c r="CN991" t="s">
        <v>0</v>
      </c>
      <c r="CO991">
        <v>0</v>
      </c>
      <c r="CP991">
        <f>(P991+Q991+S991)</f>
        <v>8695</v>
      </c>
      <c r="CQ991">
        <f>(AC991*BC991*AW991)</f>
        <v>482994.23</v>
      </c>
      <c r="CR991">
        <f>((((ET991)*BB991-(EU991)*BS991)+AE991*BS991)*AV991)</f>
        <v>0</v>
      </c>
      <c r="CS991">
        <f>(AE991*BS991*AV991)</f>
        <v>0</v>
      </c>
      <c r="CT991">
        <f>(AF991*BA991*AV991)</f>
        <v>96672.73</v>
      </c>
      <c r="CU991">
        <f>AG991</f>
        <v>0</v>
      </c>
      <c r="CV991">
        <f>(AH991*AV991)</f>
        <v>563</v>
      </c>
      <c r="CW991">
        <f>AI991</f>
        <v>0</v>
      </c>
      <c r="CX991">
        <f>AJ991</f>
        <v>0</v>
      </c>
      <c r="CY991">
        <f>((S991*BZ991)/100)</f>
        <v>1015.0629999999999</v>
      </c>
      <c r="CZ991">
        <f>((S991*CA991)/100)</f>
        <v>145.00899999999999</v>
      </c>
      <c r="DC991" t="s">
        <v>0</v>
      </c>
      <c r="DD991" t="s">
        <v>0</v>
      </c>
      <c r="DE991" t="s">
        <v>0</v>
      </c>
      <c r="DF991" t="s">
        <v>0</v>
      </c>
      <c r="DG991" t="s">
        <v>0</v>
      </c>
      <c r="DH991" t="s">
        <v>0</v>
      </c>
      <c r="DI991" t="s">
        <v>0</v>
      </c>
      <c r="DJ991" t="s">
        <v>0</v>
      </c>
      <c r="DK991" t="s">
        <v>0</v>
      </c>
      <c r="DL991" t="s">
        <v>0</v>
      </c>
      <c r="DM991" t="s">
        <v>0</v>
      </c>
      <c r="DN991">
        <v>0</v>
      </c>
      <c r="DO991">
        <v>0</v>
      </c>
      <c r="DP991">
        <v>1</v>
      </c>
      <c r="DQ991">
        <v>1</v>
      </c>
      <c r="DU991">
        <v>1007</v>
      </c>
      <c r="DV991" t="s">
        <v>105</v>
      </c>
      <c r="DW991" t="s">
        <v>105</v>
      </c>
      <c r="DX991">
        <v>100</v>
      </c>
      <c r="EE991">
        <v>30895129</v>
      </c>
      <c r="EF991">
        <v>1</v>
      </c>
      <c r="EG991" t="s">
        <v>18</v>
      </c>
      <c r="EH991">
        <v>0</v>
      </c>
      <c r="EI991" t="s">
        <v>0</v>
      </c>
      <c r="EJ991">
        <v>4</v>
      </c>
      <c r="EK991">
        <v>0</v>
      </c>
      <c r="EL991" t="s">
        <v>19</v>
      </c>
      <c r="EM991" t="s">
        <v>20</v>
      </c>
      <c r="EO991" t="s">
        <v>0</v>
      </c>
      <c r="EQ991">
        <v>0</v>
      </c>
      <c r="ER991">
        <v>579666.96</v>
      </c>
      <c r="ES991">
        <v>482994.23</v>
      </c>
      <c r="ET991">
        <v>0</v>
      </c>
      <c r="EU991">
        <v>0</v>
      </c>
      <c r="EV991">
        <v>96672.73</v>
      </c>
      <c r="EW991">
        <v>563</v>
      </c>
      <c r="EX991">
        <v>0</v>
      </c>
      <c r="EY991">
        <v>0</v>
      </c>
      <c r="FQ991">
        <v>0</v>
      </c>
      <c r="FR991">
        <f>ROUND(IF(AND(BH991=3,BI991=3),P991,0),2)</f>
        <v>0</v>
      </c>
      <c r="FS991">
        <v>0</v>
      </c>
      <c r="FX991">
        <v>70</v>
      </c>
      <c r="FY991">
        <v>10</v>
      </c>
      <c r="GA991" t="s">
        <v>0</v>
      </c>
      <c r="GD991">
        <v>0</v>
      </c>
      <c r="GF991">
        <v>636655111</v>
      </c>
      <c r="GG991">
        <v>2</v>
      </c>
      <c r="GH991">
        <v>1</v>
      </c>
      <c r="GI991">
        <v>-2</v>
      </c>
      <c r="GJ991">
        <v>0</v>
      </c>
      <c r="GK991">
        <f>ROUND(R991*(R12)/100,2)</f>
        <v>0</v>
      </c>
      <c r="GL991">
        <f>ROUND(IF(AND(BH991=3,BI991=3,FS991&lt;&gt;0),P991,0),2)</f>
        <v>0</v>
      </c>
      <c r="GM991">
        <f>O991+X991+Y991+GK991</f>
        <v>9855.07</v>
      </c>
      <c r="GN991">
        <f>ROUND(IF(OR(BI991=0,BI991=1),O991+X991+Y991+GK991-GX991,0),2)</f>
        <v>0</v>
      </c>
      <c r="GO991">
        <f>ROUND(IF(BI991=2,O991+X991+Y991+GK991-GX991,0),2)</f>
        <v>0</v>
      </c>
      <c r="GP991">
        <f>ROUND(IF(BI991=4,O991+X991+Y991+GK991,GX991),2)</f>
        <v>9855.07</v>
      </c>
      <c r="GT991">
        <v>0</v>
      </c>
      <c r="GU991">
        <v>1</v>
      </c>
      <c r="GV991">
        <v>0</v>
      </c>
      <c r="GW991">
        <v>0</v>
      </c>
      <c r="GX991">
        <f>ROUND(GT991*GU991*I991,2)</f>
        <v>0</v>
      </c>
    </row>
    <row r="992" spans="1:206" x14ac:dyDescent="0.2">
      <c r="A992">
        <v>17</v>
      </c>
      <c r="B992">
        <v>1</v>
      </c>
      <c r="C992">
        <f>ROW(SmtRes!A702)</f>
        <v>702</v>
      </c>
      <c r="D992">
        <f>ROW(EtalonRes!A691)</f>
        <v>691</v>
      </c>
      <c r="E992" t="s">
        <v>21</v>
      </c>
      <c r="F992" t="s">
        <v>299</v>
      </c>
      <c r="G992" t="s">
        <v>300</v>
      </c>
      <c r="H992" t="s">
        <v>61</v>
      </c>
      <c r="I992">
        <f>ROUND(4.6/100,9)</f>
        <v>4.5999999999999999E-2</v>
      </c>
      <c r="J992">
        <v>0</v>
      </c>
      <c r="O992">
        <f>ROUND(CP992+GX992,2)</f>
        <v>1902.93</v>
      </c>
      <c r="P992">
        <f>ROUND(CQ992*I992,2)</f>
        <v>1735.08</v>
      </c>
      <c r="Q992">
        <f>ROUND(CR992*I992,2)</f>
        <v>0</v>
      </c>
      <c r="R992">
        <f>ROUND(CS992*I992,2)</f>
        <v>0</v>
      </c>
      <c r="S992">
        <f>ROUND(CT992*I992,2)</f>
        <v>167.85</v>
      </c>
      <c r="T992">
        <f>ROUND(CU992*I992,2)</f>
        <v>0</v>
      </c>
      <c r="U992">
        <f>CV992*I992</f>
        <v>0.97750000000000004</v>
      </c>
      <c r="V992">
        <f>CW992*I992</f>
        <v>0</v>
      </c>
      <c r="W992">
        <f>ROUND(CX992*I992,2)</f>
        <v>0</v>
      </c>
      <c r="X992">
        <f>ROUND(CY992,2)</f>
        <v>117.5</v>
      </c>
      <c r="Y992">
        <f>ROUND(CZ992,2)</f>
        <v>16.79</v>
      </c>
      <c r="AA992">
        <v>31140108</v>
      </c>
      <c r="AB992">
        <f>ROUND((AC992+AD992+AF992)+GT992,6)</f>
        <v>41368.03</v>
      </c>
      <c r="AC992">
        <f>ROUND((ES992),6)</f>
        <v>37719.19</v>
      </c>
      <c r="AD992">
        <f>ROUND((((ET992)-(EU992))+AE992),6)</f>
        <v>0</v>
      </c>
      <c r="AE992">
        <f>ROUND((EU992),6)</f>
        <v>0</v>
      </c>
      <c r="AF992">
        <f>ROUND((EV992),6)</f>
        <v>3648.84</v>
      </c>
      <c r="AG992">
        <f>ROUND((AP992),6)</f>
        <v>0</v>
      </c>
      <c r="AH992">
        <f>(EW992)</f>
        <v>21.25</v>
      </c>
      <c r="AI992">
        <f>(EX992)</f>
        <v>0</v>
      </c>
      <c r="AJ992">
        <f>ROUND((AS992),6)</f>
        <v>0</v>
      </c>
      <c r="AK992">
        <v>41368.03</v>
      </c>
      <c r="AL992">
        <v>37719.19</v>
      </c>
      <c r="AM992">
        <v>0</v>
      </c>
      <c r="AN992">
        <v>0</v>
      </c>
      <c r="AO992">
        <v>3648.84</v>
      </c>
      <c r="AP992">
        <v>0</v>
      </c>
      <c r="AQ992">
        <v>21.25</v>
      </c>
      <c r="AR992">
        <v>0</v>
      </c>
      <c r="AS992">
        <v>0</v>
      </c>
      <c r="AT992">
        <v>70</v>
      </c>
      <c r="AU992">
        <v>10</v>
      </c>
      <c r="AV992">
        <v>1</v>
      </c>
      <c r="AW992">
        <v>1</v>
      </c>
      <c r="AZ992">
        <v>1</v>
      </c>
      <c r="BA992">
        <v>1</v>
      </c>
      <c r="BB992">
        <v>1</v>
      </c>
      <c r="BC992">
        <v>1</v>
      </c>
      <c r="BD992" t="s">
        <v>0</v>
      </c>
      <c r="BE992" t="s">
        <v>0</v>
      </c>
      <c r="BF992" t="s">
        <v>0</v>
      </c>
      <c r="BG992" t="s">
        <v>0</v>
      </c>
      <c r="BH992">
        <v>0</v>
      </c>
      <c r="BI992">
        <v>4</v>
      </c>
      <c r="BJ992" t="s">
        <v>301</v>
      </c>
      <c r="BM992">
        <v>0</v>
      </c>
      <c r="BN992">
        <v>0</v>
      </c>
      <c r="BO992" t="s">
        <v>0</v>
      </c>
      <c r="BP992">
        <v>0</v>
      </c>
      <c r="BQ992">
        <v>1</v>
      </c>
      <c r="BR992">
        <v>0</v>
      </c>
      <c r="BS992">
        <v>1</v>
      </c>
      <c r="BT992">
        <v>1</v>
      </c>
      <c r="BU992">
        <v>1</v>
      </c>
      <c r="BV992">
        <v>1</v>
      </c>
      <c r="BW992">
        <v>1</v>
      </c>
      <c r="BX992">
        <v>1</v>
      </c>
      <c r="BY992" t="s">
        <v>0</v>
      </c>
      <c r="BZ992">
        <v>70</v>
      </c>
      <c r="CA992">
        <v>10</v>
      </c>
      <c r="CF992">
        <v>0</v>
      </c>
      <c r="CG992">
        <v>0</v>
      </c>
      <c r="CM992">
        <v>0</v>
      </c>
      <c r="CN992" t="s">
        <v>0</v>
      </c>
      <c r="CO992">
        <v>0</v>
      </c>
      <c r="CP992">
        <f>(P992+Q992+S992)</f>
        <v>1902.9299999999998</v>
      </c>
      <c r="CQ992">
        <f>(AC992*BC992*AW992)</f>
        <v>37719.19</v>
      </c>
      <c r="CR992">
        <f>((((ET992)*BB992-(EU992)*BS992)+AE992*BS992)*AV992)</f>
        <v>0</v>
      </c>
      <c r="CS992">
        <f>(AE992*BS992*AV992)</f>
        <v>0</v>
      </c>
      <c r="CT992">
        <f>(AF992*BA992*AV992)</f>
        <v>3648.84</v>
      </c>
      <c r="CU992">
        <f>AG992</f>
        <v>0</v>
      </c>
      <c r="CV992">
        <f>(AH992*AV992)</f>
        <v>21.25</v>
      </c>
      <c r="CW992">
        <f>AI992</f>
        <v>0</v>
      </c>
      <c r="CX992">
        <f>AJ992</f>
        <v>0</v>
      </c>
      <c r="CY992">
        <f>((S992*BZ992)/100)</f>
        <v>117.495</v>
      </c>
      <c r="CZ992">
        <f>((S992*CA992)/100)</f>
        <v>16.785</v>
      </c>
      <c r="DC992" t="s">
        <v>0</v>
      </c>
      <c r="DD992" t="s">
        <v>0</v>
      </c>
      <c r="DE992" t="s">
        <v>0</v>
      </c>
      <c r="DF992" t="s">
        <v>0</v>
      </c>
      <c r="DG992" t="s">
        <v>0</v>
      </c>
      <c r="DH992" t="s">
        <v>0</v>
      </c>
      <c r="DI992" t="s">
        <v>0</v>
      </c>
      <c r="DJ992" t="s">
        <v>0</v>
      </c>
      <c r="DK992" t="s">
        <v>0</v>
      </c>
      <c r="DL992" t="s">
        <v>0</v>
      </c>
      <c r="DM992" t="s">
        <v>0</v>
      </c>
      <c r="DN992">
        <v>0</v>
      </c>
      <c r="DO992">
        <v>0</v>
      </c>
      <c r="DP992">
        <v>1</v>
      </c>
      <c r="DQ992">
        <v>1</v>
      </c>
      <c r="DU992">
        <v>1003</v>
      </c>
      <c r="DV992" t="s">
        <v>61</v>
      </c>
      <c r="DW992" t="s">
        <v>61</v>
      </c>
      <c r="DX992">
        <v>100</v>
      </c>
      <c r="EE992">
        <v>30895129</v>
      </c>
      <c r="EF992">
        <v>1</v>
      </c>
      <c r="EG992" t="s">
        <v>18</v>
      </c>
      <c r="EH992">
        <v>0</v>
      </c>
      <c r="EI992" t="s">
        <v>0</v>
      </c>
      <c r="EJ992">
        <v>4</v>
      </c>
      <c r="EK992">
        <v>0</v>
      </c>
      <c r="EL992" t="s">
        <v>19</v>
      </c>
      <c r="EM992" t="s">
        <v>20</v>
      </c>
      <c r="EO992" t="s">
        <v>0</v>
      </c>
      <c r="EQ992">
        <v>0</v>
      </c>
      <c r="ER992">
        <v>41368.03</v>
      </c>
      <c r="ES992">
        <v>37719.19</v>
      </c>
      <c r="ET992">
        <v>0</v>
      </c>
      <c r="EU992">
        <v>0</v>
      </c>
      <c r="EV992">
        <v>3648.84</v>
      </c>
      <c r="EW992">
        <v>21.25</v>
      </c>
      <c r="EX992">
        <v>0</v>
      </c>
      <c r="EY992">
        <v>0</v>
      </c>
      <c r="FQ992">
        <v>0</v>
      </c>
      <c r="FR992">
        <f>ROUND(IF(AND(BH992=3,BI992=3),P992,0),2)</f>
        <v>0</v>
      </c>
      <c r="FS992">
        <v>0</v>
      </c>
      <c r="FX992">
        <v>70</v>
      </c>
      <c r="FY992">
        <v>10</v>
      </c>
      <c r="GA992" t="s">
        <v>0</v>
      </c>
      <c r="GD992">
        <v>0</v>
      </c>
      <c r="GF992">
        <v>-59939368</v>
      </c>
      <c r="GG992">
        <v>2</v>
      </c>
      <c r="GH992">
        <v>1</v>
      </c>
      <c r="GI992">
        <v>-2</v>
      </c>
      <c r="GJ992">
        <v>0</v>
      </c>
      <c r="GK992">
        <f>ROUND(R992*(R12)/100,2)</f>
        <v>0</v>
      </c>
      <c r="GL992">
        <f>ROUND(IF(AND(BH992=3,BI992=3,FS992&lt;&gt;0),P992,0),2)</f>
        <v>0</v>
      </c>
      <c r="GM992">
        <f>O992+X992+Y992+GK992</f>
        <v>2037.22</v>
      </c>
      <c r="GN992">
        <f>ROUND(IF(OR(BI992=0,BI992=1),O992+X992+Y992+GK992-GX992,0),2)</f>
        <v>0</v>
      </c>
      <c r="GO992">
        <f>ROUND(IF(BI992=2,O992+X992+Y992+GK992-GX992,0),2)</f>
        <v>0</v>
      </c>
      <c r="GP992">
        <f>ROUND(IF(BI992=4,O992+X992+Y992+GK992,GX992),2)</f>
        <v>2037.22</v>
      </c>
      <c r="GT992">
        <v>0</v>
      </c>
      <c r="GU992">
        <v>1</v>
      </c>
      <c r="GV992">
        <v>0</v>
      </c>
      <c r="GW992">
        <v>0</v>
      </c>
      <c r="GX992">
        <f>ROUND(GT992*GU992*I992,2)</f>
        <v>0</v>
      </c>
    </row>
    <row r="994" spans="1:118" x14ac:dyDescent="0.2">
      <c r="A994" s="2">
        <v>51</v>
      </c>
      <c r="B994" s="2">
        <f>B987</f>
        <v>1</v>
      </c>
      <c r="C994" s="2">
        <f>A987</f>
        <v>5</v>
      </c>
      <c r="D994" s="2">
        <f>ROW(A987)</f>
        <v>987</v>
      </c>
      <c r="E994" s="2"/>
      <c r="F994" s="2" t="str">
        <f>IF(F987&lt;&gt;"",F987,"")</f>
        <v>Новый подраздел</v>
      </c>
      <c r="G994" s="2" t="str">
        <f>IF(G987&lt;&gt;"",G987,"")</f>
        <v>Ремонтные работы</v>
      </c>
      <c r="H994" s="2"/>
      <c r="I994" s="2"/>
      <c r="J994" s="2"/>
      <c r="K994" s="2"/>
      <c r="L994" s="2"/>
      <c r="M994" s="2"/>
      <c r="N994" s="2"/>
      <c r="O994" s="2">
        <f t="shared" ref="O994:T994" si="615">ROUND(AB994,2)</f>
        <v>10597.93</v>
      </c>
      <c r="P994" s="2">
        <f t="shared" si="615"/>
        <v>8979.99</v>
      </c>
      <c r="Q994" s="2">
        <f t="shared" si="615"/>
        <v>0</v>
      </c>
      <c r="R994" s="2">
        <f t="shared" si="615"/>
        <v>0</v>
      </c>
      <c r="S994" s="2">
        <f t="shared" si="615"/>
        <v>1617.94</v>
      </c>
      <c r="T994" s="2">
        <f t="shared" si="615"/>
        <v>0</v>
      </c>
      <c r="U994" s="2">
        <f>AH994</f>
        <v>9.4224999999999994</v>
      </c>
      <c r="V994" s="2">
        <f>AI994</f>
        <v>0</v>
      </c>
      <c r="W994" s="2">
        <f>ROUND(AJ994,2)</f>
        <v>0</v>
      </c>
      <c r="X994" s="2">
        <f>ROUND(AK994,2)</f>
        <v>1132.56</v>
      </c>
      <c r="Y994" s="2">
        <f>ROUND(AL994,2)</f>
        <v>161.80000000000001</v>
      </c>
      <c r="Z994" s="2"/>
      <c r="AA994" s="2"/>
      <c r="AB994" s="2">
        <f>ROUND(SUMIF(AA991:AA992,"=31140108",O991:O992),2)</f>
        <v>10597.93</v>
      </c>
      <c r="AC994" s="2">
        <f>ROUND(SUMIF(AA991:AA992,"=31140108",P991:P992),2)</f>
        <v>8979.99</v>
      </c>
      <c r="AD994" s="2">
        <f>ROUND(SUMIF(AA991:AA992,"=31140108",Q991:Q992),2)</f>
        <v>0</v>
      </c>
      <c r="AE994" s="2">
        <f>ROUND(SUMIF(AA991:AA992,"=31140108",R991:R992),2)</f>
        <v>0</v>
      </c>
      <c r="AF994" s="2">
        <f>ROUND(SUMIF(AA991:AA992,"=31140108",S991:S992),2)</f>
        <v>1617.94</v>
      </c>
      <c r="AG994" s="2">
        <f>ROUND(SUMIF(AA991:AA992,"=31140108",T991:T992),2)</f>
        <v>0</v>
      </c>
      <c r="AH994" s="2">
        <f>SUMIF(AA991:AA992,"=31140108",U991:U992)</f>
        <v>9.4224999999999994</v>
      </c>
      <c r="AI994" s="2">
        <f>SUMIF(AA991:AA992,"=31140108",V991:V992)</f>
        <v>0</v>
      </c>
      <c r="AJ994" s="2">
        <f>ROUND(SUMIF(AA991:AA992,"=31140108",W991:W992),2)</f>
        <v>0</v>
      </c>
      <c r="AK994" s="2">
        <f>ROUND(SUMIF(AA991:AA992,"=31140108",X991:X992),2)</f>
        <v>1132.56</v>
      </c>
      <c r="AL994" s="2">
        <f>ROUND(SUMIF(AA991:AA992,"=31140108",Y991:Y992),2)</f>
        <v>161.80000000000001</v>
      </c>
      <c r="AM994" s="2"/>
      <c r="AN994" s="2"/>
      <c r="AO994" s="2">
        <f t="shared" ref="AO994:AZ994" si="616">ROUND(BB994,2)</f>
        <v>0</v>
      </c>
      <c r="AP994" s="2">
        <f t="shared" si="616"/>
        <v>0</v>
      </c>
      <c r="AQ994" s="2">
        <f t="shared" si="616"/>
        <v>0</v>
      </c>
      <c r="AR994" s="2">
        <f t="shared" si="616"/>
        <v>11892.29</v>
      </c>
      <c r="AS994" s="2">
        <f t="shared" si="616"/>
        <v>0</v>
      </c>
      <c r="AT994" s="2">
        <f t="shared" si="616"/>
        <v>0</v>
      </c>
      <c r="AU994" s="2">
        <f t="shared" si="616"/>
        <v>11892.29</v>
      </c>
      <c r="AV994" s="2">
        <f t="shared" si="616"/>
        <v>8979.99</v>
      </c>
      <c r="AW994" s="2">
        <f t="shared" si="616"/>
        <v>8979.99</v>
      </c>
      <c r="AX994" s="2">
        <f t="shared" si="616"/>
        <v>0</v>
      </c>
      <c r="AY994" s="2">
        <f t="shared" si="616"/>
        <v>8979.99</v>
      </c>
      <c r="AZ994" s="2">
        <f t="shared" si="616"/>
        <v>0</v>
      </c>
      <c r="BA994" s="2"/>
      <c r="BB994" s="2">
        <f>ROUND(SUMIF(AA991:AA992,"=31140108",FQ991:FQ992),2)</f>
        <v>0</v>
      </c>
      <c r="BC994" s="2">
        <f>ROUND(SUMIF(AA991:AA992,"=31140108",FR991:FR992),2)</f>
        <v>0</v>
      </c>
      <c r="BD994" s="2">
        <f>ROUND(SUMIF(AA991:AA992,"=31140108",GL991:GL992),2)</f>
        <v>0</v>
      </c>
      <c r="BE994" s="2">
        <f>ROUND(SUMIF(AA991:AA992,"=31140108",GM991:GM992),2)</f>
        <v>11892.29</v>
      </c>
      <c r="BF994" s="2">
        <f>ROUND(SUMIF(AA991:AA992,"=31140108",GN991:GN992),2)</f>
        <v>0</v>
      </c>
      <c r="BG994" s="2">
        <f>ROUND(SUMIF(AA991:AA992,"=31140108",GO991:GO992),2)</f>
        <v>0</v>
      </c>
      <c r="BH994" s="2">
        <f>ROUND(SUMIF(AA991:AA992,"=31140108",GP991:GP992),2)</f>
        <v>11892.29</v>
      </c>
      <c r="BI994" s="2">
        <f>AC994-BB994</f>
        <v>8979.99</v>
      </c>
      <c r="BJ994" s="2">
        <f>AC994-BC994</f>
        <v>8979.99</v>
      </c>
      <c r="BK994" s="2">
        <f>BB994-BD994</f>
        <v>0</v>
      </c>
      <c r="BL994" s="2">
        <f>AC994-BB994-BC994+BD994</f>
        <v>8979.99</v>
      </c>
      <c r="BM994" s="2">
        <f>BC994-BD994</f>
        <v>0</v>
      </c>
      <c r="BN994" s="2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>
        <v>0</v>
      </c>
    </row>
    <row r="996" spans="1:118" x14ac:dyDescent="0.2">
      <c r="A996" s="4">
        <v>50</v>
      </c>
      <c r="B996" s="4">
        <v>0</v>
      </c>
      <c r="C996" s="4">
        <v>0</v>
      </c>
      <c r="D996" s="4">
        <v>1</v>
      </c>
      <c r="E996" s="4">
        <v>201</v>
      </c>
      <c r="F996" s="4">
        <f>ROUND(Source!O994,O996)</f>
        <v>10597.93</v>
      </c>
      <c r="G996" s="4" t="s">
        <v>107</v>
      </c>
      <c r="H996" s="4" t="s">
        <v>108</v>
      </c>
      <c r="I996" s="4"/>
      <c r="J996" s="4"/>
      <c r="K996" s="4">
        <v>201</v>
      </c>
      <c r="L996" s="4">
        <v>1</v>
      </c>
      <c r="M996" s="4">
        <v>3</v>
      </c>
      <c r="N996" s="4" t="s">
        <v>0</v>
      </c>
      <c r="O996" s="4">
        <v>2</v>
      </c>
      <c r="P996" s="4"/>
    </row>
    <row r="997" spans="1:118" x14ac:dyDescent="0.2">
      <c r="A997" s="4">
        <v>50</v>
      </c>
      <c r="B997" s="4">
        <v>0</v>
      </c>
      <c r="C997" s="4">
        <v>0</v>
      </c>
      <c r="D997" s="4">
        <v>1</v>
      </c>
      <c r="E997" s="4">
        <v>202</v>
      </c>
      <c r="F997" s="4">
        <f>ROUND(Source!P994,O997)</f>
        <v>8979.99</v>
      </c>
      <c r="G997" s="4" t="s">
        <v>109</v>
      </c>
      <c r="H997" s="4" t="s">
        <v>110</v>
      </c>
      <c r="I997" s="4"/>
      <c r="J997" s="4"/>
      <c r="K997" s="4">
        <v>202</v>
      </c>
      <c r="L997" s="4">
        <v>2</v>
      </c>
      <c r="M997" s="4">
        <v>3</v>
      </c>
      <c r="N997" s="4" t="s">
        <v>0</v>
      </c>
      <c r="O997" s="4">
        <v>2</v>
      </c>
      <c r="P997" s="4"/>
    </row>
    <row r="998" spans="1:118" x14ac:dyDescent="0.2">
      <c r="A998" s="4">
        <v>50</v>
      </c>
      <c r="B998" s="4">
        <v>0</v>
      </c>
      <c r="C998" s="4">
        <v>0</v>
      </c>
      <c r="D998" s="4">
        <v>1</v>
      </c>
      <c r="E998" s="4">
        <v>222</v>
      </c>
      <c r="F998" s="4">
        <f>ROUND(Source!AO994,O998)</f>
        <v>0</v>
      </c>
      <c r="G998" s="4" t="s">
        <v>111</v>
      </c>
      <c r="H998" s="4" t="s">
        <v>112</v>
      </c>
      <c r="I998" s="4"/>
      <c r="J998" s="4"/>
      <c r="K998" s="4">
        <v>222</v>
      </c>
      <c r="L998" s="4">
        <v>3</v>
      </c>
      <c r="M998" s="4">
        <v>3</v>
      </c>
      <c r="N998" s="4" t="s">
        <v>0</v>
      </c>
      <c r="O998" s="4">
        <v>2</v>
      </c>
      <c r="P998" s="4"/>
    </row>
    <row r="999" spans="1:118" x14ac:dyDescent="0.2">
      <c r="A999" s="4">
        <v>50</v>
      </c>
      <c r="B999" s="4">
        <v>0</v>
      </c>
      <c r="C999" s="4">
        <v>0</v>
      </c>
      <c r="D999" s="4">
        <v>1</v>
      </c>
      <c r="E999" s="4">
        <v>216</v>
      </c>
      <c r="F999" s="4">
        <f>ROUND(Source!AP994,O999)</f>
        <v>0</v>
      </c>
      <c r="G999" s="4" t="s">
        <v>113</v>
      </c>
      <c r="H999" s="4" t="s">
        <v>114</v>
      </c>
      <c r="I999" s="4"/>
      <c r="J999" s="4"/>
      <c r="K999" s="4">
        <v>216</v>
      </c>
      <c r="L999" s="4">
        <v>4</v>
      </c>
      <c r="M999" s="4">
        <v>3</v>
      </c>
      <c r="N999" s="4" t="s">
        <v>0</v>
      </c>
      <c r="O999" s="4">
        <v>2</v>
      </c>
      <c r="P999" s="4"/>
    </row>
    <row r="1000" spans="1:118" x14ac:dyDescent="0.2">
      <c r="A1000" s="4">
        <v>50</v>
      </c>
      <c r="B1000" s="4">
        <v>0</v>
      </c>
      <c r="C1000" s="4">
        <v>0</v>
      </c>
      <c r="D1000" s="4">
        <v>1</v>
      </c>
      <c r="E1000" s="4">
        <v>223</v>
      </c>
      <c r="F1000" s="4">
        <f>ROUND(Source!AQ994,O1000)</f>
        <v>0</v>
      </c>
      <c r="G1000" s="4" t="s">
        <v>115</v>
      </c>
      <c r="H1000" s="4" t="s">
        <v>116</v>
      </c>
      <c r="I1000" s="4"/>
      <c r="J1000" s="4"/>
      <c r="K1000" s="4">
        <v>223</v>
      </c>
      <c r="L1000" s="4">
        <v>5</v>
      </c>
      <c r="M1000" s="4">
        <v>3</v>
      </c>
      <c r="N1000" s="4" t="s">
        <v>0</v>
      </c>
      <c r="O1000" s="4">
        <v>2</v>
      </c>
      <c r="P1000" s="4"/>
    </row>
    <row r="1001" spans="1:118" x14ac:dyDescent="0.2">
      <c r="A1001" s="4">
        <v>50</v>
      </c>
      <c r="B1001" s="4">
        <v>0</v>
      </c>
      <c r="C1001" s="4">
        <v>0</v>
      </c>
      <c r="D1001" s="4">
        <v>1</v>
      </c>
      <c r="E1001" s="4">
        <v>203</v>
      </c>
      <c r="F1001" s="4">
        <f>ROUND(Source!Q994,O1001)</f>
        <v>0</v>
      </c>
      <c r="G1001" s="4" t="s">
        <v>117</v>
      </c>
      <c r="H1001" s="4" t="s">
        <v>118</v>
      </c>
      <c r="I1001" s="4"/>
      <c r="J1001" s="4"/>
      <c r="K1001" s="4">
        <v>203</v>
      </c>
      <c r="L1001" s="4">
        <v>6</v>
      </c>
      <c r="M1001" s="4">
        <v>3</v>
      </c>
      <c r="N1001" s="4" t="s">
        <v>0</v>
      </c>
      <c r="O1001" s="4">
        <v>2</v>
      </c>
      <c r="P1001" s="4"/>
    </row>
    <row r="1002" spans="1:118" x14ac:dyDescent="0.2">
      <c r="A1002" s="4">
        <v>50</v>
      </c>
      <c r="B1002" s="4">
        <v>0</v>
      </c>
      <c r="C1002" s="4">
        <v>0</v>
      </c>
      <c r="D1002" s="4">
        <v>1</v>
      </c>
      <c r="E1002" s="4">
        <v>204</v>
      </c>
      <c r="F1002" s="4">
        <f>ROUND(Source!R994,O1002)</f>
        <v>0</v>
      </c>
      <c r="G1002" s="4" t="s">
        <v>119</v>
      </c>
      <c r="H1002" s="4" t="s">
        <v>120</v>
      </c>
      <c r="I1002" s="4"/>
      <c r="J1002" s="4"/>
      <c r="K1002" s="4">
        <v>204</v>
      </c>
      <c r="L1002" s="4">
        <v>7</v>
      </c>
      <c r="M1002" s="4">
        <v>3</v>
      </c>
      <c r="N1002" s="4" t="s">
        <v>0</v>
      </c>
      <c r="O1002" s="4">
        <v>2</v>
      </c>
      <c r="P1002" s="4"/>
    </row>
    <row r="1003" spans="1:118" x14ac:dyDescent="0.2">
      <c r="A1003" s="4">
        <v>50</v>
      </c>
      <c r="B1003" s="4">
        <v>0</v>
      </c>
      <c r="C1003" s="4">
        <v>0</v>
      </c>
      <c r="D1003" s="4">
        <v>1</v>
      </c>
      <c r="E1003" s="4">
        <v>205</v>
      </c>
      <c r="F1003" s="4">
        <f>ROUND(Source!S994,O1003)</f>
        <v>1617.94</v>
      </c>
      <c r="G1003" s="4" t="s">
        <v>121</v>
      </c>
      <c r="H1003" s="4" t="s">
        <v>122</v>
      </c>
      <c r="I1003" s="4"/>
      <c r="J1003" s="4"/>
      <c r="K1003" s="4">
        <v>205</v>
      </c>
      <c r="L1003" s="4">
        <v>8</v>
      </c>
      <c r="M1003" s="4">
        <v>3</v>
      </c>
      <c r="N1003" s="4" t="s">
        <v>0</v>
      </c>
      <c r="O1003" s="4">
        <v>2</v>
      </c>
      <c r="P1003" s="4"/>
    </row>
    <row r="1004" spans="1:118" x14ac:dyDescent="0.2">
      <c r="A1004" s="4">
        <v>50</v>
      </c>
      <c r="B1004" s="4">
        <v>0</v>
      </c>
      <c r="C1004" s="4">
        <v>0</v>
      </c>
      <c r="D1004" s="4">
        <v>1</v>
      </c>
      <c r="E1004" s="4">
        <v>214</v>
      </c>
      <c r="F1004" s="4">
        <f>ROUND(Source!AS994,O1004)</f>
        <v>0</v>
      </c>
      <c r="G1004" s="4" t="s">
        <v>123</v>
      </c>
      <c r="H1004" s="4" t="s">
        <v>124</v>
      </c>
      <c r="I1004" s="4"/>
      <c r="J1004" s="4"/>
      <c r="K1004" s="4">
        <v>214</v>
      </c>
      <c r="L1004" s="4">
        <v>9</v>
      </c>
      <c r="M1004" s="4">
        <v>3</v>
      </c>
      <c r="N1004" s="4" t="s">
        <v>0</v>
      </c>
      <c r="O1004" s="4">
        <v>2</v>
      </c>
      <c r="P1004" s="4"/>
    </row>
    <row r="1005" spans="1:118" x14ac:dyDescent="0.2">
      <c r="A1005" s="4">
        <v>50</v>
      </c>
      <c r="B1005" s="4">
        <v>0</v>
      </c>
      <c r="C1005" s="4">
        <v>0</v>
      </c>
      <c r="D1005" s="4">
        <v>1</v>
      </c>
      <c r="E1005" s="4">
        <v>215</v>
      </c>
      <c r="F1005" s="4">
        <f>ROUND(Source!AT994,O1005)</f>
        <v>0</v>
      </c>
      <c r="G1005" s="4" t="s">
        <v>125</v>
      </c>
      <c r="H1005" s="4" t="s">
        <v>126</v>
      </c>
      <c r="I1005" s="4"/>
      <c r="J1005" s="4"/>
      <c r="K1005" s="4">
        <v>215</v>
      </c>
      <c r="L1005" s="4">
        <v>10</v>
      </c>
      <c r="M1005" s="4">
        <v>3</v>
      </c>
      <c r="N1005" s="4" t="s">
        <v>0</v>
      </c>
      <c r="O1005" s="4">
        <v>2</v>
      </c>
      <c r="P1005" s="4"/>
    </row>
    <row r="1006" spans="1:118" x14ac:dyDescent="0.2">
      <c r="A1006" s="4">
        <v>50</v>
      </c>
      <c r="B1006" s="4">
        <v>0</v>
      </c>
      <c r="C1006" s="4">
        <v>0</v>
      </c>
      <c r="D1006" s="4">
        <v>1</v>
      </c>
      <c r="E1006" s="4">
        <v>217</v>
      </c>
      <c r="F1006" s="4">
        <f>ROUND(Source!AU994,O1006)</f>
        <v>11892.29</v>
      </c>
      <c r="G1006" s="4" t="s">
        <v>127</v>
      </c>
      <c r="H1006" s="4" t="s">
        <v>128</v>
      </c>
      <c r="I1006" s="4"/>
      <c r="J1006" s="4"/>
      <c r="K1006" s="4">
        <v>217</v>
      </c>
      <c r="L1006" s="4">
        <v>11</v>
      </c>
      <c r="M1006" s="4">
        <v>3</v>
      </c>
      <c r="N1006" s="4" t="s">
        <v>0</v>
      </c>
      <c r="O1006" s="4">
        <v>2</v>
      </c>
      <c r="P1006" s="4"/>
    </row>
    <row r="1007" spans="1:118" x14ac:dyDescent="0.2">
      <c r="A1007" s="4">
        <v>50</v>
      </c>
      <c r="B1007" s="4">
        <v>0</v>
      </c>
      <c r="C1007" s="4">
        <v>0</v>
      </c>
      <c r="D1007" s="4">
        <v>1</v>
      </c>
      <c r="E1007" s="4">
        <v>206</v>
      </c>
      <c r="F1007" s="4">
        <f>ROUND(Source!T994,O1007)</f>
        <v>0</v>
      </c>
      <c r="G1007" s="4" t="s">
        <v>129</v>
      </c>
      <c r="H1007" s="4" t="s">
        <v>130</v>
      </c>
      <c r="I1007" s="4"/>
      <c r="J1007" s="4"/>
      <c r="K1007" s="4">
        <v>206</v>
      </c>
      <c r="L1007" s="4">
        <v>12</v>
      </c>
      <c r="M1007" s="4">
        <v>3</v>
      </c>
      <c r="N1007" s="4" t="s">
        <v>0</v>
      </c>
      <c r="O1007" s="4">
        <v>2</v>
      </c>
      <c r="P1007" s="4"/>
    </row>
    <row r="1008" spans="1:118" x14ac:dyDescent="0.2">
      <c r="A1008" s="4">
        <v>50</v>
      </c>
      <c r="B1008" s="4">
        <v>0</v>
      </c>
      <c r="C1008" s="4">
        <v>0</v>
      </c>
      <c r="D1008" s="4">
        <v>1</v>
      </c>
      <c r="E1008" s="4">
        <v>207</v>
      </c>
      <c r="F1008" s="4">
        <f>Source!U994</f>
        <v>9.4224999999999994</v>
      </c>
      <c r="G1008" s="4" t="s">
        <v>131</v>
      </c>
      <c r="H1008" s="4" t="s">
        <v>132</v>
      </c>
      <c r="I1008" s="4"/>
      <c r="J1008" s="4"/>
      <c r="K1008" s="4">
        <v>207</v>
      </c>
      <c r="L1008" s="4">
        <v>13</v>
      </c>
      <c r="M1008" s="4">
        <v>3</v>
      </c>
      <c r="N1008" s="4" t="s">
        <v>0</v>
      </c>
      <c r="O1008" s="4">
        <v>-1</v>
      </c>
      <c r="P1008" s="4"/>
    </row>
    <row r="1009" spans="1:118" x14ac:dyDescent="0.2">
      <c r="A1009" s="4">
        <v>50</v>
      </c>
      <c r="B1009" s="4">
        <v>0</v>
      </c>
      <c r="C1009" s="4">
        <v>0</v>
      </c>
      <c r="D1009" s="4">
        <v>1</v>
      </c>
      <c r="E1009" s="4">
        <v>208</v>
      </c>
      <c r="F1009" s="4">
        <f>Source!V994</f>
        <v>0</v>
      </c>
      <c r="G1009" s="4" t="s">
        <v>133</v>
      </c>
      <c r="H1009" s="4" t="s">
        <v>134</v>
      </c>
      <c r="I1009" s="4"/>
      <c r="J1009" s="4"/>
      <c r="K1009" s="4">
        <v>208</v>
      </c>
      <c r="L1009" s="4">
        <v>14</v>
      </c>
      <c r="M1009" s="4">
        <v>3</v>
      </c>
      <c r="N1009" s="4" t="s">
        <v>0</v>
      </c>
      <c r="O1009" s="4">
        <v>-1</v>
      </c>
      <c r="P1009" s="4"/>
    </row>
    <row r="1010" spans="1:118" x14ac:dyDescent="0.2">
      <c r="A1010" s="4">
        <v>50</v>
      </c>
      <c r="B1010" s="4">
        <v>0</v>
      </c>
      <c r="C1010" s="4">
        <v>0</v>
      </c>
      <c r="D1010" s="4">
        <v>1</v>
      </c>
      <c r="E1010" s="4">
        <v>209</v>
      </c>
      <c r="F1010" s="4">
        <f>ROUND(Source!W994,O1010)</f>
        <v>0</v>
      </c>
      <c r="G1010" s="4" t="s">
        <v>135</v>
      </c>
      <c r="H1010" s="4" t="s">
        <v>136</v>
      </c>
      <c r="I1010" s="4"/>
      <c r="J1010" s="4"/>
      <c r="K1010" s="4">
        <v>209</v>
      </c>
      <c r="L1010" s="4">
        <v>15</v>
      </c>
      <c r="M1010" s="4">
        <v>3</v>
      </c>
      <c r="N1010" s="4" t="s">
        <v>0</v>
      </c>
      <c r="O1010" s="4">
        <v>2</v>
      </c>
      <c r="P1010" s="4"/>
    </row>
    <row r="1011" spans="1:118" x14ac:dyDescent="0.2">
      <c r="A1011" s="4">
        <v>50</v>
      </c>
      <c r="B1011" s="4">
        <v>0</v>
      </c>
      <c r="C1011" s="4">
        <v>0</v>
      </c>
      <c r="D1011" s="4">
        <v>1</v>
      </c>
      <c r="E1011" s="4">
        <v>210</v>
      </c>
      <c r="F1011" s="4">
        <f>ROUND(Source!X994,O1011)</f>
        <v>1132.56</v>
      </c>
      <c r="G1011" s="4" t="s">
        <v>137</v>
      </c>
      <c r="H1011" s="4" t="s">
        <v>138</v>
      </c>
      <c r="I1011" s="4"/>
      <c r="J1011" s="4"/>
      <c r="K1011" s="4">
        <v>210</v>
      </c>
      <c r="L1011" s="4">
        <v>16</v>
      </c>
      <c r="M1011" s="4">
        <v>3</v>
      </c>
      <c r="N1011" s="4" t="s">
        <v>0</v>
      </c>
      <c r="O1011" s="4">
        <v>2</v>
      </c>
      <c r="P1011" s="4"/>
    </row>
    <row r="1012" spans="1:118" x14ac:dyDescent="0.2">
      <c r="A1012" s="4">
        <v>50</v>
      </c>
      <c r="B1012" s="4">
        <v>0</v>
      </c>
      <c r="C1012" s="4">
        <v>0</v>
      </c>
      <c r="D1012" s="4">
        <v>1</v>
      </c>
      <c r="E1012" s="4">
        <v>211</v>
      </c>
      <c r="F1012" s="4">
        <f>ROUND(Source!Y994,O1012)</f>
        <v>161.80000000000001</v>
      </c>
      <c r="G1012" s="4" t="s">
        <v>139</v>
      </c>
      <c r="H1012" s="4" t="s">
        <v>140</v>
      </c>
      <c r="I1012" s="4"/>
      <c r="J1012" s="4"/>
      <c r="K1012" s="4">
        <v>211</v>
      </c>
      <c r="L1012" s="4">
        <v>17</v>
      </c>
      <c r="M1012" s="4">
        <v>3</v>
      </c>
      <c r="N1012" s="4" t="s">
        <v>0</v>
      </c>
      <c r="O1012" s="4">
        <v>2</v>
      </c>
      <c r="P1012" s="4"/>
    </row>
    <row r="1013" spans="1:118" x14ac:dyDescent="0.2">
      <c r="A1013" s="4">
        <v>50</v>
      </c>
      <c r="B1013" s="4">
        <v>0</v>
      </c>
      <c r="C1013" s="4">
        <v>0</v>
      </c>
      <c r="D1013" s="4">
        <v>1</v>
      </c>
      <c r="E1013" s="4">
        <v>224</v>
      </c>
      <c r="F1013" s="4">
        <f>ROUND(Source!AR994,O1013)</f>
        <v>11892.29</v>
      </c>
      <c r="G1013" s="4" t="s">
        <v>141</v>
      </c>
      <c r="H1013" s="4" t="s">
        <v>142</v>
      </c>
      <c r="I1013" s="4"/>
      <c r="J1013" s="4"/>
      <c r="K1013" s="4">
        <v>224</v>
      </c>
      <c r="L1013" s="4">
        <v>18</v>
      </c>
      <c r="M1013" s="4">
        <v>3</v>
      </c>
      <c r="N1013" s="4" t="s">
        <v>0</v>
      </c>
      <c r="O1013" s="4">
        <v>2</v>
      </c>
      <c r="P1013" s="4"/>
    </row>
    <row r="1015" spans="1:118" x14ac:dyDescent="0.2">
      <c r="A1015" s="2">
        <v>51</v>
      </c>
      <c r="B1015" s="2">
        <f>B983</f>
        <v>1</v>
      </c>
      <c r="C1015" s="2">
        <f>A983</f>
        <v>4</v>
      </c>
      <c r="D1015" s="2">
        <f>ROW(A983)</f>
        <v>983</v>
      </c>
      <c r="E1015" s="2"/>
      <c r="F1015" s="2" t="str">
        <f>IF(F983&lt;&gt;"",F983,"")</f>
        <v>Новый раздел</v>
      </c>
      <c r="G1015" s="2" t="str">
        <f>IF(G983&lt;&gt;"",G983,"")</f>
        <v>Фасад</v>
      </c>
      <c r="H1015" s="2"/>
      <c r="I1015" s="2"/>
      <c r="J1015" s="2"/>
      <c r="K1015" s="2"/>
      <c r="L1015" s="2"/>
      <c r="M1015" s="2"/>
      <c r="N1015" s="2"/>
      <c r="O1015" s="2">
        <f t="shared" ref="O1015:T1015" si="617">ROUND(O994+AB1015,2)</f>
        <v>10597.93</v>
      </c>
      <c r="P1015" s="2">
        <f t="shared" si="617"/>
        <v>8979.99</v>
      </c>
      <c r="Q1015" s="2">
        <f t="shared" si="617"/>
        <v>0</v>
      </c>
      <c r="R1015" s="2">
        <f t="shared" si="617"/>
        <v>0</v>
      </c>
      <c r="S1015" s="2">
        <f t="shared" si="617"/>
        <v>1617.94</v>
      </c>
      <c r="T1015" s="2">
        <f t="shared" si="617"/>
        <v>0</v>
      </c>
      <c r="U1015" s="2">
        <f>U994+AH1015</f>
        <v>9.4224999999999994</v>
      </c>
      <c r="V1015" s="2">
        <f>V994+AI1015</f>
        <v>0</v>
      </c>
      <c r="W1015" s="2">
        <f>ROUND(W994+AJ1015,2)</f>
        <v>0</v>
      </c>
      <c r="X1015" s="2">
        <f>ROUND(X994+AK1015,2)</f>
        <v>1132.56</v>
      </c>
      <c r="Y1015" s="2">
        <f>ROUND(Y994+AL1015,2)</f>
        <v>161.80000000000001</v>
      </c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>
        <f t="shared" ref="AO1015:AZ1015" si="618">ROUND(AO994+BB1015,2)</f>
        <v>0</v>
      </c>
      <c r="AP1015" s="2">
        <f t="shared" si="618"/>
        <v>0</v>
      </c>
      <c r="AQ1015" s="2">
        <f t="shared" si="618"/>
        <v>0</v>
      </c>
      <c r="AR1015" s="2">
        <f t="shared" si="618"/>
        <v>11892.29</v>
      </c>
      <c r="AS1015" s="2">
        <f t="shared" si="618"/>
        <v>0</v>
      </c>
      <c r="AT1015" s="2">
        <f t="shared" si="618"/>
        <v>0</v>
      </c>
      <c r="AU1015" s="2">
        <f t="shared" si="618"/>
        <v>11892.29</v>
      </c>
      <c r="AV1015" s="2">
        <f t="shared" si="618"/>
        <v>8979.99</v>
      </c>
      <c r="AW1015" s="2">
        <f t="shared" si="618"/>
        <v>8979.99</v>
      </c>
      <c r="AX1015" s="2">
        <f t="shared" si="618"/>
        <v>0</v>
      </c>
      <c r="AY1015" s="2">
        <f t="shared" si="618"/>
        <v>8979.99</v>
      </c>
      <c r="AZ1015" s="2">
        <f t="shared" si="618"/>
        <v>0</v>
      </c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>
        <v>0</v>
      </c>
    </row>
    <row r="1017" spans="1:118" x14ac:dyDescent="0.2">
      <c r="A1017" s="4">
        <v>50</v>
      </c>
      <c r="B1017" s="4">
        <v>0</v>
      </c>
      <c r="C1017" s="4">
        <v>0</v>
      </c>
      <c r="D1017" s="4">
        <v>1</v>
      </c>
      <c r="E1017" s="4">
        <v>201</v>
      </c>
      <c r="F1017" s="4">
        <f>ROUND(Source!O1015,O1017)</f>
        <v>10597.93</v>
      </c>
      <c r="G1017" s="4" t="s">
        <v>107</v>
      </c>
      <c r="H1017" s="4" t="s">
        <v>108</v>
      </c>
      <c r="I1017" s="4"/>
      <c r="J1017" s="4"/>
      <c r="K1017" s="4">
        <v>201</v>
      </c>
      <c r="L1017" s="4">
        <v>1</v>
      </c>
      <c r="M1017" s="4">
        <v>3</v>
      </c>
      <c r="N1017" s="4" t="s">
        <v>0</v>
      </c>
      <c r="O1017" s="4">
        <v>2</v>
      </c>
      <c r="P1017" s="4"/>
    </row>
    <row r="1018" spans="1:118" x14ac:dyDescent="0.2">
      <c r="A1018" s="4">
        <v>50</v>
      </c>
      <c r="B1018" s="4">
        <v>0</v>
      </c>
      <c r="C1018" s="4">
        <v>0</v>
      </c>
      <c r="D1018" s="4">
        <v>1</v>
      </c>
      <c r="E1018" s="4">
        <v>202</v>
      </c>
      <c r="F1018" s="4">
        <f>ROUND(Source!P1015,O1018)</f>
        <v>8979.99</v>
      </c>
      <c r="G1018" s="4" t="s">
        <v>109</v>
      </c>
      <c r="H1018" s="4" t="s">
        <v>110</v>
      </c>
      <c r="I1018" s="4"/>
      <c r="J1018" s="4"/>
      <c r="K1018" s="4">
        <v>202</v>
      </c>
      <c r="L1018" s="4">
        <v>2</v>
      </c>
      <c r="M1018" s="4">
        <v>3</v>
      </c>
      <c r="N1018" s="4" t="s">
        <v>0</v>
      </c>
      <c r="O1018" s="4">
        <v>2</v>
      </c>
      <c r="P1018" s="4"/>
    </row>
    <row r="1019" spans="1:118" x14ac:dyDescent="0.2">
      <c r="A1019" s="4">
        <v>50</v>
      </c>
      <c r="B1019" s="4">
        <v>0</v>
      </c>
      <c r="C1019" s="4">
        <v>0</v>
      </c>
      <c r="D1019" s="4">
        <v>1</v>
      </c>
      <c r="E1019" s="4">
        <v>222</v>
      </c>
      <c r="F1019" s="4">
        <f>ROUND(Source!AO1015,O1019)</f>
        <v>0</v>
      </c>
      <c r="G1019" s="4" t="s">
        <v>111</v>
      </c>
      <c r="H1019" s="4" t="s">
        <v>112</v>
      </c>
      <c r="I1019" s="4"/>
      <c r="J1019" s="4"/>
      <c r="K1019" s="4">
        <v>222</v>
      </c>
      <c r="L1019" s="4">
        <v>3</v>
      </c>
      <c r="M1019" s="4">
        <v>3</v>
      </c>
      <c r="N1019" s="4" t="s">
        <v>0</v>
      </c>
      <c r="O1019" s="4">
        <v>2</v>
      </c>
      <c r="P1019" s="4"/>
    </row>
    <row r="1020" spans="1:118" x14ac:dyDescent="0.2">
      <c r="A1020" s="4">
        <v>50</v>
      </c>
      <c r="B1020" s="4">
        <v>0</v>
      </c>
      <c r="C1020" s="4">
        <v>0</v>
      </c>
      <c r="D1020" s="4">
        <v>1</v>
      </c>
      <c r="E1020" s="4">
        <v>216</v>
      </c>
      <c r="F1020" s="4">
        <f>ROUND(Source!AP1015,O1020)</f>
        <v>0</v>
      </c>
      <c r="G1020" s="4" t="s">
        <v>113</v>
      </c>
      <c r="H1020" s="4" t="s">
        <v>114</v>
      </c>
      <c r="I1020" s="4"/>
      <c r="J1020" s="4"/>
      <c r="K1020" s="4">
        <v>216</v>
      </c>
      <c r="L1020" s="4">
        <v>4</v>
      </c>
      <c r="M1020" s="4">
        <v>3</v>
      </c>
      <c r="N1020" s="4" t="s">
        <v>0</v>
      </c>
      <c r="O1020" s="4">
        <v>2</v>
      </c>
      <c r="P1020" s="4"/>
    </row>
    <row r="1021" spans="1:118" x14ac:dyDescent="0.2">
      <c r="A1021" s="4">
        <v>50</v>
      </c>
      <c r="B1021" s="4">
        <v>0</v>
      </c>
      <c r="C1021" s="4">
        <v>0</v>
      </c>
      <c r="D1021" s="4">
        <v>1</v>
      </c>
      <c r="E1021" s="4">
        <v>223</v>
      </c>
      <c r="F1021" s="4">
        <f>ROUND(Source!AQ1015,O1021)</f>
        <v>0</v>
      </c>
      <c r="G1021" s="4" t="s">
        <v>115</v>
      </c>
      <c r="H1021" s="4" t="s">
        <v>116</v>
      </c>
      <c r="I1021" s="4"/>
      <c r="J1021" s="4"/>
      <c r="K1021" s="4">
        <v>223</v>
      </c>
      <c r="L1021" s="4">
        <v>5</v>
      </c>
      <c r="M1021" s="4">
        <v>3</v>
      </c>
      <c r="N1021" s="4" t="s">
        <v>0</v>
      </c>
      <c r="O1021" s="4">
        <v>2</v>
      </c>
      <c r="P1021" s="4"/>
    </row>
    <row r="1022" spans="1:118" x14ac:dyDescent="0.2">
      <c r="A1022" s="4">
        <v>50</v>
      </c>
      <c r="B1022" s="4">
        <v>0</v>
      </c>
      <c r="C1022" s="4">
        <v>0</v>
      </c>
      <c r="D1022" s="4">
        <v>1</v>
      </c>
      <c r="E1022" s="4">
        <v>203</v>
      </c>
      <c r="F1022" s="4">
        <f>ROUND(Source!Q1015,O1022)</f>
        <v>0</v>
      </c>
      <c r="G1022" s="4" t="s">
        <v>117</v>
      </c>
      <c r="H1022" s="4" t="s">
        <v>118</v>
      </c>
      <c r="I1022" s="4"/>
      <c r="J1022" s="4"/>
      <c r="K1022" s="4">
        <v>203</v>
      </c>
      <c r="L1022" s="4">
        <v>6</v>
      </c>
      <c r="M1022" s="4">
        <v>3</v>
      </c>
      <c r="N1022" s="4" t="s">
        <v>0</v>
      </c>
      <c r="O1022" s="4">
        <v>2</v>
      </c>
      <c r="P1022" s="4"/>
    </row>
    <row r="1023" spans="1:118" x14ac:dyDescent="0.2">
      <c r="A1023" s="4">
        <v>50</v>
      </c>
      <c r="B1023" s="4">
        <v>0</v>
      </c>
      <c r="C1023" s="4">
        <v>0</v>
      </c>
      <c r="D1023" s="4">
        <v>1</v>
      </c>
      <c r="E1023" s="4">
        <v>204</v>
      </c>
      <c r="F1023" s="4">
        <f>ROUND(Source!R1015,O1023)</f>
        <v>0</v>
      </c>
      <c r="G1023" s="4" t="s">
        <v>119</v>
      </c>
      <c r="H1023" s="4" t="s">
        <v>120</v>
      </c>
      <c r="I1023" s="4"/>
      <c r="J1023" s="4"/>
      <c r="K1023" s="4">
        <v>204</v>
      </c>
      <c r="L1023" s="4">
        <v>7</v>
      </c>
      <c r="M1023" s="4">
        <v>3</v>
      </c>
      <c r="N1023" s="4" t="s">
        <v>0</v>
      </c>
      <c r="O1023" s="4">
        <v>2</v>
      </c>
      <c r="P1023" s="4"/>
    </row>
    <row r="1024" spans="1:118" x14ac:dyDescent="0.2">
      <c r="A1024" s="4">
        <v>50</v>
      </c>
      <c r="B1024" s="4">
        <v>0</v>
      </c>
      <c r="C1024" s="4">
        <v>0</v>
      </c>
      <c r="D1024" s="4">
        <v>1</v>
      </c>
      <c r="E1024" s="4">
        <v>205</v>
      </c>
      <c r="F1024" s="4">
        <f>ROUND(Source!S1015,O1024)</f>
        <v>1617.94</v>
      </c>
      <c r="G1024" s="4" t="s">
        <v>121</v>
      </c>
      <c r="H1024" s="4" t="s">
        <v>122</v>
      </c>
      <c r="I1024" s="4"/>
      <c r="J1024" s="4"/>
      <c r="K1024" s="4">
        <v>205</v>
      </c>
      <c r="L1024" s="4">
        <v>8</v>
      </c>
      <c r="M1024" s="4">
        <v>3</v>
      </c>
      <c r="N1024" s="4" t="s">
        <v>0</v>
      </c>
      <c r="O1024" s="4">
        <v>2</v>
      </c>
      <c r="P1024" s="4"/>
    </row>
    <row r="1025" spans="1:206" x14ac:dyDescent="0.2">
      <c r="A1025" s="4">
        <v>50</v>
      </c>
      <c r="B1025" s="4">
        <v>0</v>
      </c>
      <c r="C1025" s="4">
        <v>0</v>
      </c>
      <c r="D1025" s="4">
        <v>1</v>
      </c>
      <c r="E1025" s="4">
        <v>214</v>
      </c>
      <c r="F1025" s="4">
        <f>ROUND(Source!AS1015,O1025)</f>
        <v>0</v>
      </c>
      <c r="G1025" s="4" t="s">
        <v>123</v>
      </c>
      <c r="H1025" s="4" t="s">
        <v>124</v>
      </c>
      <c r="I1025" s="4"/>
      <c r="J1025" s="4"/>
      <c r="K1025" s="4">
        <v>214</v>
      </c>
      <c r="L1025" s="4">
        <v>9</v>
      </c>
      <c r="M1025" s="4">
        <v>3</v>
      </c>
      <c r="N1025" s="4" t="s">
        <v>0</v>
      </c>
      <c r="O1025" s="4">
        <v>2</v>
      </c>
      <c r="P1025" s="4"/>
    </row>
    <row r="1026" spans="1:206" x14ac:dyDescent="0.2">
      <c r="A1026" s="4">
        <v>50</v>
      </c>
      <c r="B1026" s="4">
        <v>0</v>
      </c>
      <c r="C1026" s="4">
        <v>0</v>
      </c>
      <c r="D1026" s="4">
        <v>1</v>
      </c>
      <c r="E1026" s="4">
        <v>215</v>
      </c>
      <c r="F1026" s="4">
        <f>ROUND(Source!AT1015,O1026)</f>
        <v>0</v>
      </c>
      <c r="G1026" s="4" t="s">
        <v>125</v>
      </c>
      <c r="H1026" s="4" t="s">
        <v>126</v>
      </c>
      <c r="I1026" s="4"/>
      <c r="J1026" s="4"/>
      <c r="K1026" s="4">
        <v>215</v>
      </c>
      <c r="L1026" s="4">
        <v>10</v>
      </c>
      <c r="M1026" s="4">
        <v>3</v>
      </c>
      <c r="N1026" s="4" t="s">
        <v>0</v>
      </c>
      <c r="O1026" s="4">
        <v>2</v>
      </c>
      <c r="P1026" s="4"/>
    </row>
    <row r="1027" spans="1:206" x14ac:dyDescent="0.2">
      <c r="A1027" s="4">
        <v>50</v>
      </c>
      <c r="B1027" s="4">
        <v>0</v>
      </c>
      <c r="C1027" s="4">
        <v>0</v>
      </c>
      <c r="D1027" s="4">
        <v>1</v>
      </c>
      <c r="E1027" s="4">
        <v>217</v>
      </c>
      <c r="F1027" s="4">
        <f>ROUND(Source!AU1015,O1027)</f>
        <v>11892.29</v>
      </c>
      <c r="G1027" s="4" t="s">
        <v>127</v>
      </c>
      <c r="H1027" s="4" t="s">
        <v>128</v>
      </c>
      <c r="I1027" s="4"/>
      <c r="J1027" s="4"/>
      <c r="K1027" s="4">
        <v>217</v>
      </c>
      <c r="L1027" s="4">
        <v>11</v>
      </c>
      <c r="M1027" s="4">
        <v>3</v>
      </c>
      <c r="N1027" s="4" t="s">
        <v>0</v>
      </c>
      <c r="O1027" s="4">
        <v>2</v>
      </c>
      <c r="P1027" s="4"/>
    </row>
    <row r="1028" spans="1:206" x14ac:dyDescent="0.2">
      <c r="A1028" s="4">
        <v>50</v>
      </c>
      <c r="B1028" s="4">
        <v>0</v>
      </c>
      <c r="C1028" s="4">
        <v>0</v>
      </c>
      <c r="D1028" s="4">
        <v>1</v>
      </c>
      <c r="E1028" s="4">
        <v>206</v>
      </c>
      <c r="F1028" s="4">
        <f>ROUND(Source!T1015,O1028)</f>
        <v>0</v>
      </c>
      <c r="G1028" s="4" t="s">
        <v>129</v>
      </c>
      <c r="H1028" s="4" t="s">
        <v>130</v>
      </c>
      <c r="I1028" s="4"/>
      <c r="J1028" s="4"/>
      <c r="K1028" s="4">
        <v>206</v>
      </c>
      <c r="L1028" s="4">
        <v>12</v>
      </c>
      <c r="M1028" s="4">
        <v>3</v>
      </c>
      <c r="N1028" s="4" t="s">
        <v>0</v>
      </c>
      <c r="O1028" s="4">
        <v>2</v>
      </c>
      <c r="P1028" s="4"/>
    </row>
    <row r="1029" spans="1:206" x14ac:dyDescent="0.2">
      <c r="A1029" s="4">
        <v>50</v>
      </c>
      <c r="B1029" s="4">
        <v>0</v>
      </c>
      <c r="C1029" s="4">
        <v>0</v>
      </c>
      <c r="D1029" s="4">
        <v>1</v>
      </c>
      <c r="E1029" s="4">
        <v>207</v>
      </c>
      <c r="F1029" s="4">
        <f>Source!U1015</f>
        <v>9.4224999999999994</v>
      </c>
      <c r="G1029" s="4" t="s">
        <v>131</v>
      </c>
      <c r="H1029" s="4" t="s">
        <v>132</v>
      </c>
      <c r="I1029" s="4"/>
      <c r="J1029" s="4"/>
      <c r="K1029" s="4">
        <v>207</v>
      </c>
      <c r="L1029" s="4">
        <v>13</v>
      </c>
      <c r="M1029" s="4">
        <v>3</v>
      </c>
      <c r="N1029" s="4" t="s">
        <v>0</v>
      </c>
      <c r="O1029" s="4">
        <v>-1</v>
      </c>
      <c r="P1029" s="4"/>
    </row>
    <row r="1030" spans="1:206" x14ac:dyDescent="0.2">
      <c r="A1030" s="4">
        <v>50</v>
      </c>
      <c r="B1030" s="4">
        <v>0</v>
      </c>
      <c r="C1030" s="4">
        <v>0</v>
      </c>
      <c r="D1030" s="4">
        <v>1</v>
      </c>
      <c r="E1030" s="4">
        <v>208</v>
      </c>
      <c r="F1030" s="4">
        <f>Source!V1015</f>
        <v>0</v>
      </c>
      <c r="G1030" s="4" t="s">
        <v>133</v>
      </c>
      <c r="H1030" s="4" t="s">
        <v>134</v>
      </c>
      <c r="I1030" s="4"/>
      <c r="J1030" s="4"/>
      <c r="K1030" s="4">
        <v>208</v>
      </c>
      <c r="L1030" s="4">
        <v>14</v>
      </c>
      <c r="M1030" s="4">
        <v>3</v>
      </c>
      <c r="N1030" s="4" t="s">
        <v>0</v>
      </c>
      <c r="O1030" s="4">
        <v>-1</v>
      </c>
      <c r="P1030" s="4"/>
    </row>
    <row r="1031" spans="1:206" x14ac:dyDescent="0.2">
      <c r="A1031" s="4">
        <v>50</v>
      </c>
      <c r="B1031" s="4">
        <v>0</v>
      </c>
      <c r="C1031" s="4">
        <v>0</v>
      </c>
      <c r="D1031" s="4">
        <v>1</v>
      </c>
      <c r="E1031" s="4">
        <v>209</v>
      </c>
      <c r="F1031" s="4">
        <f>ROUND(Source!W1015,O1031)</f>
        <v>0</v>
      </c>
      <c r="G1031" s="4" t="s">
        <v>135</v>
      </c>
      <c r="H1031" s="4" t="s">
        <v>136</v>
      </c>
      <c r="I1031" s="4"/>
      <c r="J1031" s="4"/>
      <c r="K1031" s="4">
        <v>209</v>
      </c>
      <c r="L1031" s="4">
        <v>15</v>
      </c>
      <c r="M1031" s="4">
        <v>3</v>
      </c>
      <c r="N1031" s="4" t="s">
        <v>0</v>
      </c>
      <c r="O1031" s="4">
        <v>2</v>
      </c>
      <c r="P1031" s="4"/>
    </row>
    <row r="1032" spans="1:206" x14ac:dyDescent="0.2">
      <c r="A1032" s="4">
        <v>50</v>
      </c>
      <c r="B1032" s="4">
        <v>0</v>
      </c>
      <c r="C1032" s="4">
        <v>0</v>
      </c>
      <c r="D1032" s="4">
        <v>1</v>
      </c>
      <c r="E1032" s="4">
        <v>210</v>
      </c>
      <c r="F1032" s="4">
        <f>ROUND(Source!X1015,O1032)</f>
        <v>1132.56</v>
      </c>
      <c r="G1032" s="4" t="s">
        <v>137</v>
      </c>
      <c r="H1032" s="4" t="s">
        <v>138</v>
      </c>
      <c r="I1032" s="4"/>
      <c r="J1032" s="4"/>
      <c r="K1032" s="4">
        <v>210</v>
      </c>
      <c r="L1032" s="4">
        <v>16</v>
      </c>
      <c r="M1032" s="4">
        <v>3</v>
      </c>
      <c r="N1032" s="4" t="s">
        <v>0</v>
      </c>
      <c r="O1032" s="4">
        <v>2</v>
      </c>
      <c r="P1032" s="4"/>
    </row>
    <row r="1033" spans="1:206" x14ac:dyDescent="0.2">
      <c r="A1033" s="4">
        <v>50</v>
      </c>
      <c r="B1033" s="4">
        <v>0</v>
      </c>
      <c r="C1033" s="4">
        <v>0</v>
      </c>
      <c r="D1033" s="4">
        <v>1</v>
      </c>
      <c r="E1033" s="4">
        <v>211</v>
      </c>
      <c r="F1033" s="4">
        <f>ROUND(Source!Y1015,O1033)</f>
        <v>161.80000000000001</v>
      </c>
      <c r="G1033" s="4" t="s">
        <v>139</v>
      </c>
      <c r="H1033" s="4" t="s">
        <v>140</v>
      </c>
      <c r="I1033" s="4"/>
      <c r="J1033" s="4"/>
      <c r="K1033" s="4">
        <v>211</v>
      </c>
      <c r="L1033" s="4">
        <v>17</v>
      </c>
      <c r="M1033" s="4">
        <v>3</v>
      </c>
      <c r="N1033" s="4" t="s">
        <v>0</v>
      </c>
      <c r="O1033" s="4">
        <v>2</v>
      </c>
      <c r="P1033" s="4"/>
    </row>
    <row r="1034" spans="1:206" x14ac:dyDescent="0.2">
      <c r="A1034" s="4">
        <v>50</v>
      </c>
      <c r="B1034" s="4">
        <v>0</v>
      </c>
      <c r="C1034" s="4">
        <v>0</v>
      </c>
      <c r="D1034" s="4">
        <v>1</v>
      </c>
      <c r="E1034" s="4">
        <v>224</v>
      </c>
      <c r="F1034" s="4">
        <f>ROUND(Source!AR1015,O1034)</f>
        <v>11892.29</v>
      </c>
      <c r="G1034" s="4" t="s">
        <v>141</v>
      </c>
      <c r="H1034" s="4" t="s">
        <v>142</v>
      </c>
      <c r="I1034" s="4"/>
      <c r="J1034" s="4"/>
      <c r="K1034" s="4">
        <v>224</v>
      </c>
      <c r="L1034" s="4">
        <v>18</v>
      </c>
      <c r="M1034" s="4">
        <v>3</v>
      </c>
      <c r="N1034" s="4" t="s">
        <v>0</v>
      </c>
      <c r="O1034" s="4">
        <v>2</v>
      </c>
      <c r="P1034" s="4"/>
    </row>
    <row r="1036" spans="1:206" x14ac:dyDescent="0.2">
      <c r="A1036" s="1">
        <v>4</v>
      </c>
      <c r="B1036" s="1">
        <v>1</v>
      </c>
      <c r="C1036" s="1"/>
      <c r="D1036" s="1">
        <f>ROW(A1044)</f>
        <v>1044</v>
      </c>
      <c r="E1036" s="1"/>
      <c r="F1036" s="1" t="s">
        <v>9</v>
      </c>
      <c r="G1036" s="1" t="s">
        <v>375</v>
      </c>
      <c r="H1036" s="1" t="s">
        <v>0</v>
      </c>
      <c r="I1036" s="1">
        <v>0</v>
      </c>
      <c r="J1036" s="1"/>
      <c r="K1036" s="1">
        <v>0</v>
      </c>
      <c r="L1036" s="1"/>
      <c r="M1036" s="1"/>
      <c r="N1036" s="1"/>
      <c r="O1036" s="1"/>
      <c r="P1036" s="1"/>
      <c r="Q1036" s="1"/>
      <c r="R1036" s="1"/>
      <c r="S1036" s="1"/>
      <c r="T1036" s="1"/>
      <c r="U1036" s="1" t="s">
        <v>0</v>
      </c>
      <c r="V1036" s="1">
        <v>0</v>
      </c>
      <c r="W1036" s="1"/>
      <c r="X1036" s="1"/>
      <c r="Y1036" s="1"/>
      <c r="Z1036" s="1"/>
      <c r="AA1036" s="1"/>
      <c r="AB1036" s="1" t="s">
        <v>0</v>
      </c>
      <c r="AC1036" s="1" t="s">
        <v>0</v>
      </c>
      <c r="AD1036" s="1" t="s">
        <v>0</v>
      </c>
      <c r="AE1036" s="1" t="s">
        <v>0</v>
      </c>
      <c r="AF1036" s="1" t="s">
        <v>0</v>
      </c>
      <c r="AG1036" s="1" t="s">
        <v>0</v>
      </c>
      <c r="AH1036" s="1"/>
      <c r="AI1036" s="1"/>
      <c r="AJ1036" s="1"/>
      <c r="AK1036" s="1"/>
      <c r="AL1036" s="1"/>
      <c r="AM1036" s="1"/>
      <c r="AN1036" s="1"/>
      <c r="AO1036" s="1"/>
      <c r="AP1036" s="1" t="s">
        <v>0</v>
      </c>
      <c r="AQ1036" s="1" t="s">
        <v>0</v>
      </c>
      <c r="AR1036" s="1" t="s">
        <v>0</v>
      </c>
      <c r="AS1036" s="1"/>
      <c r="AT1036" s="1"/>
      <c r="AU1036" s="1"/>
      <c r="AV1036" s="1"/>
      <c r="AW1036" s="1"/>
      <c r="AX1036" s="1"/>
      <c r="AY1036" s="1"/>
      <c r="AZ1036" s="1" t="s">
        <v>0</v>
      </c>
      <c r="BA1036" s="1"/>
      <c r="BB1036" s="1" t="s">
        <v>0</v>
      </c>
      <c r="BC1036" s="1" t="s">
        <v>0</v>
      </c>
      <c r="BD1036" s="1" t="s">
        <v>0</v>
      </c>
      <c r="BE1036" s="1" t="s">
        <v>0</v>
      </c>
      <c r="BF1036" s="1" t="s">
        <v>0</v>
      </c>
      <c r="BG1036" s="1" t="s">
        <v>0</v>
      </c>
      <c r="BH1036" s="1" t="s">
        <v>0</v>
      </c>
      <c r="BI1036" s="1" t="s">
        <v>0</v>
      </c>
      <c r="BJ1036" s="1" t="s">
        <v>0</v>
      </c>
      <c r="BK1036" s="1" t="s">
        <v>0</v>
      </c>
      <c r="BL1036" s="1" t="s">
        <v>0</v>
      </c>
      <c r="BM1036" s="1" t="s">
        <v>0</v>
      </c>
      <c r="BN1036" s="1" t="s">
        <v>0</v>
      </c>
      <c r="BO1036" s="1" t="s">
        <v>0</v>
      </c>
      <c r="BP1036" s="1" t="s">
        <v>0</v>
      </c>
      <c r="BQ1036" s="1"/>
      <c r="BR1036" s="1"/>
      <c r="BS1036" s="1"/>
      <c r="BT1036" s="1"/>
      <c r="BU1036" s="1"/>
      <c r="BV1036" s="1"/>
      <c r="BW1036" s="1"/>
      <c r="BX1036" s="1">
        <v>0</v>
      </c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>
        <v>0</v>
      </c>
    </row>
    <row r="1038" spans="1:206" x14ac:dyDescent="0.2">
      <c r="A1038" s="2">
        <v>52</v>
      </c>
      <c r="B1038" s="2">
        <f t="shared" ref="B1038:G1038" si="619">B1044</f>
        <v>1</v>
      </c>
      <c r="C1038" s="2">
        <f t="shared" si="619"/>
        <v>4</v>
      </c>
      <c r="D1038" s="2">
        <f t="shared" si="619"/>
        <v>1036</v>
      </c>
      <c r="E1038" s="2">
        <f t="shared" si="619"/>
        <v>0</v>
      </c>
      <c r="F1038" s="2" t="str">
        <f t="shared" si="619"/>
        <v>Новый раздел</v>
      </c>
      <c r="G1038" s="2" t="str">
        <f t="shared" si="619"/>
        <v>Мусор</v>
      </c>
      <c r="H1038" s="2"/>
      <c r="I1038" s="2"/>
      <c r="J1038" s="2"/>
      <c r="K1038" s="2"/>
      <c r="L1038" s="2"/>
      <c r="M1038" s="2"/>
      <c r="N1038" s="2"/>
      <c r="O1038" s="2">
        <f t="shared" ref="O1038:AT1038" si="620">O1044</f>
        <v>22471.05</v>
      </c>
      <c r="P1038" s="2">
        <f t="shared" si="620"/>
        <v>0</v>
      </c>
      <c r="Q1038" s="2">
        <f t="shared" si="620"/>
        <v>20338.04</v>
      </c>
      <c r="R1038" s="2">
        <f t="shared" si="620"/>
        <v>15501.84</v>
      </c>
      <c r="S1038" s="2">
        <f t="shared" si="620"/>
        <v>2133.0100000000002</v>
      </c>
      <c r="T1038" s="2">
        <f t="shared" si="620"/>
        <v>0</v>
      </c>
      <c r="U1038" s="2">
        <f t="shared" si="620"/>
        <v>19.8492</v>
      </c>
      <c r="V1038" s="2">
        <f t="shared" si="620"/>
        <v>0</v>
      </c>
      <c r="W1038" s="2">
        <f t="shared" si="620"/>
        <v>0</v>
      </c>
      <c r="X1038" s="2">
        <f t="shared" si="620"/>
        <v>1493.11</v>
      </c>
      <c r="Y1038" s="2">
        <f t="shared" si="620"/>
        <v>213.3</v>
      </c>
      <c r="Z1038" s="2">
        <f t="shared" si="620"/>
        <v>0</v>
      </c>
      <c r="AA1038" s="2">
        <f t="shared" si="620"/>
        <v>0</v>
      </c>
      <c r="AB1038" s="2">
        <f t="shared" si="620"/>
        <v>22471.05</v>
      </c>
      <c r="AC1038" s="2">
        <f t="shared" si="620"/>
        <v>0</v>
      </c>
      <c r="AD1038" s="2">
        <f t="shared" si="620"/>
        <v>20338.04</v>
      </c>
      <c r="AE1038" s="2">
        <f t="shared" si="620"/>
        <v>15501.84</v>
      </c>
      <c r="AF1038" s="2">
        <f t="shared" si="620"/>
        <v>2133.0100000000002</v>
      </c>
      <c r="AG1038" s="2">
        <f t="shared" si="620"/>
        <v>0</v>
      </c>
      <c r="AH1038" s="2">
        <f t="shared" si="620"/>
        <v>19.8492</v>
      </c>
      <c r="AI1038" s="2">
        <f t="shared" si="620"/>
        <v>0</v>
      </c>
      <c r="AJ1038" s="2">
        <f t="shared" si="620"/>
        <v>0</v>
      </c>
      <c r="AK1038" s="2">
        <f t="shared" si="620"/>
        <v>1493.11</v>
      </c>
      <c r="AL1038" s="2">
        <f t="shared" si="620"/>
        <v>213.3</v>
      </c>
      <c r="AM1038" s="2">
        <f t="shared" si="620"/>
        <v>0</v>
      </c>
      <c r="AN1038" s="2">
        <f t="shared" si="620"/>
        <v>0</v>
      </c>
      <c r="AO1038" s="2">
        <f t="shared" si="620"/>
        <v>0</v>
      </c>
      <c r="AP1038" s="2">
        <f t="shared" si="620"/>
        <v>0</v>
      </c>
      <c r="AQ1038" s="2">
        <f t="shared" si="620"/>
        <v>0</v>
      </c>
      <c r="AR1038" s="2">
        <f t="shared" si="620"/>
        <v>24177.46</v>
      </c>
      <c r="AS1038" s="2">
        <f t="shared" si="620"/>
        <v>0</v>
      </c>
      <c r="AT1038" s="2">
        <f t="shared" si="620"/>
        <v>0</v>
      </c>
      <c r="AU1038" s="2">
        <f t="shared" ref="AU1038:BZ1038" si="621">AU1044</f>
        <v>24177.46</v>
      </c>
      <c r="AV1038" s="2">
        <f t="shared" si="621"/>
        <v>0</v>
      </c>
      <c r="AW1038" s="2">
        <f t="shared" si="621"/>
        <v>0</v>
      </c>
      <c r="AX1038" s="2">
        <f t="shared" si="621"/>
        <v>0</v>
      </c>
      <c r="AY1038" s="2">
        <f t="shared" si="621"/>
        <v>0</v>
      </c>
      <c r="AZ1038" s="2">
        <f t="shared" si="621"/>
        <v>0</v>
      </c>
      <c r="BA1038" s="2">
        <f t="shared" si="621"/>
        <v>0</v>
      </c>
      <c r="BB1038" s="2">
        <f t="shared" si="621"/>
        <v>0</v>
      </c>
      <c r="BC1038" s="2">
        <f t="shared" si="621"/>
        <v>0</v>
      </c>
      <c r="BD1038" s="2">
        <f t="shared" si="621"/>
        <v>0</v>
      </c>
      <c r="BE1038" s="2">
        <f t="shared" si="621"/>
        <v>24177.46</v>
      </c>
      <c r="BF1038" s="2">
        <f t="shared" si="621"/>
        <v>0</v>
      </c>
      <c r="BG1038" s="2">
        <f t="shared" si="621"/>
        <v>0</v>
      </c>
      <c r="BH1038" s="2">
        <f t="shared" si="621"/>
        <v>24177.46</v>
      </c>
      <c r="BI1038" s="2">
        <f t="shared" si="621"/>
        <v>0</v>
      </c>
      <c r="BJ1038" s="2">
        <f t="shared" si="621"/>
        <v>0</v>
      </c>
      <c r="BK1038" s="2">
        <f t="shared" si="621"/>
        <v>0</v>
      </c>
      <c r="BL1038" s="2">
        <f t="shared" si="621"/>
        <v>0</v>
      </c>
      <c r="BM1038" s="2">
        <f t="shared" si="621"/>
        <v>0</v>
      </c>
      <c r="BN1038" s="2">
        <f t="shared" si="621"/>
        <v>0</v>
      </c>
      <c r="BO1038" s="3">
        <f t="shared" si="621"/>
        <v>0</v>
      </c>
      <c r="BP1038" s="3">
        <f t="shared" si="621"/>
        <v>0</v>
      </c>
      <c r="BQ1038" s="3">
        <f t="shared" si="621"/>
        <v>0</v>
      </c>
      <c r="BR1038" s="3">
        <f t="shared" si="621"/>
        <v>0</v>
      </c>
      <c r="BS1038" s="3">
        <f t="shared" si="621"/>
        <v>0</v>
      </c>
      <c r="BT1038" s="3">
        <f t="shared" si="621"/>
        <v>0</v>
      </c>
      <c r="BU1038" s="3">
        <f t="shared" si="621"/>
        <v>0</v>
      </c>
      <c r="BV1038" s="3">
        <f t="shared" si="621"/>
        <v>0</v>
      </c>
      <c r="BW1038" s="3">
        <f t="shared" si="621"/>
        <v>0</v>
      </c>
      <c r="BX1038" s="3">
        <f t="shared" si="621"/>
        <v>0</v>
      </c>
      <c r="BY1038" s="3">
        <f t="shared" si="621"/>
        <v>0</v>
      </c>
      <c r="BZ1038" s="3">
        <f t="shared" si="621"/>
        <v>0</v>
      </c>
      <c r="CA1038" s="3">
        <f t="shared" ref="CA1038:DF1038" si="622">CA1044</f>
        <v>0</v>
      </c>
      <c r="CB1038" s="3">
        <f t="shared" si="622"/>
        <v>0</v>
      </c>
      <c r="CC1038" s="3">
        <f t="shared" si="622"/>
        <v>0</v>
      </c>
      <c r="CD1038" s="3">
        <f t="shared" si="622"/>
        <v>0</v>
      </c>
      <c r="CE1038" s="3">
        <f t="shared" si="622"/>
        <v>0</v>
      </c>
      <c r="CF1038" s="3">
        <f t="shared" si="622"/>
        <v>0</v>
      </c>
      <c r="CG1038" s="3">
        <f t="shared" si="622"/>
        <v>0</v>
      </c>
      <c r="CH1038" s="3">
        <f t="shared" si="622"/>
        <v>0</v>
      </c>
      <c r="CI1038" s="3">
        <f t="shared" si="622"/>
        <v>0</v>
      </c>
      <c r="CJ1038" s="3">
        <f t="shared" si="622"/>
        <v>0</v>
      </c>
      <c r="CK1038" s="3">
        <f t="shared" si="622"/>
        <v>0</v>
      </c>
      <c r="CL1038" s="3">
        <f t="shared" si="622"/>
        <v>0</v>
      </c>
      <c r="CM1038" s="3">
        <f t="shared" si="622"/>
        <v>0</v>
      </c>
      <c r="CN1038" s="3">
        <f t="shared" si="622"/>
        <v>0</v>
      </c>
      <c r="CO1038" s="3">
        <f t="shared" si="622"/>
        <v>0</v>
      </c>
      <c r="CP1038" s="3">
        <f t="shared" si="622"/>
        <v>0</v>
      </c>
      <c r="CQ1038" s="3">
        <f t="shared" si="622"/>
        <v>0</v>
      </c>
      <c r="CR1038" s="3">
        <f t="shared" si="622"/>
        <v>0</v>
      </c>
      <c r="CS1038" s="3">
        <f t="shared" si="622"/>
        <v>0</v>
      </c>
      <c r="CT1038" s="3">
        <f t="shared" si="622"/>
        <v>0</v>
      </c>
      <c r="CU1038" s="3">
        <f t="shared" si="622"/>
        <v>0</v>
      </c>
      <c r="CV1038" s="3">
        <f t="shared" si="622"/>
        <v>0</v>
      </c>
      <c r="CW1038" s="3">
        <f t="shared" si="622"/>
        <v>0</v>
      </c>
      <c r="CX1038" s="3">
        <f t="shared" si="622"/>
        <v>0</v>
      </c>
      <c r="CY1038" s="3">
        <f t="shared" si="622"/>
        <v>0</v>
      </c>
      <c r="CZ1038" s="3">
        <f t="shared" si="622"/>
        <v>0</v>
      </c>
      <c r="DA1038" s="3">
        <f t="shared" si="622"/>
        <v>0</v>
      </c>
      <c r="DB1038" s="3">
        <f t="shared" si="622"/>
        <v>0</v>
      </c>
      <c r="DC1038" s="3">
        <f t="shared" si="622"/>
        <v>0</v>
      </c>
      <c r="DD1038" s="3">
        <f t="shared" si="622"/>
        <v>0</v>
      </c>
      <c r="DE1038" s="3">
        <f t="shared" si="622"/>
        <v>0</v>
      </c>
      <c r="DF1038" s="3">
        <f t="shared" si="622"/>
        <v>0</v>
      </c>
      <c r="DG1038" s="3">
        <f t="shared" ref="DG1038:DN1038" si="623">DG1044</f>
        <v>0</v>
      </c>
      <c r="DH1038" s="3">
        <f t="shared" si="623"/>
        <v>0</v>
      </c>
      <c r="DI1038" s="3">
        <f t="shared" si="623"/>
        <v>0</v>
      </c>
      <c r="DJ1038" s="3">
        <f t="shared" si="623"/>
        <v>0</v>
      </c>
      <c r="DK1038" s="3">
        <f t="shared" si="623"/>
        <v>0</v>
      </c>
      <c r="DL1038" s="3">
        <f t="shared" si="623"/>
        <v>0</v>
      </c>
      <c r="DM1038" s="3">
        <f t="shared" si="623"/>
        <v>0</v>
      </c>
      <c r="DN1038" s="3">
        <f t="shared" si="623"/>
        <v>0</v>
      </c>
    </row>
    <row r="1040" spans="1:206" x14ac:dyDescent="0.2">
      <c r="A1040">
        <v>17</v>
      </c>
      <c r="B1040">
        <v>1</v>
      </c>
      <c r="C1040">
        <f>ROW(SmtRes!A703)</f>
        <v>703</v>
      </c>
      <c r="D1040">
        <f>ROW(EtalonRes!A692)</f>
        <v>692</v>
      </c>
      <c r="E1040" t="s">
        <v>13</v>
      </c>
      <c r="F1040" t="s">
        <v>376</v>
      </c>
      <c r="G1040" t="s">
        <v>377</v>
      </c>
      <c r="H1040" t="s">
        <v>150</v>
      </c>
      <c r="I1040">
        <v>19.46</v>
      </c>
      <c r="J1040">
        <v>0</v>
      </c>
      <c r="O1040">
        <f>ROUND(CP1040+GX1040,2)</f>
        <v>2133.0100000000002</v>
      </c>
      <c r="P1040">
        <f>ROUND(CQ1040*I1040,2)</f>
        <v>0</v>
      </c>
      <c r="Q1040">
        <f>ROUND(CR1040*I1040,2)</f>
        <v>0</v>
      </c>
      <c r="R1040">
        <f>ROUND(CS1040*I1040,2)</f>
        <v>0</v>
      </c>
      <c r="S1040">
        <f>ROUND(CT1040*I1040,2)</f>
        <v>2133.0100000000002</v>
      </c>
      <c r="T1040">
        <f>ROUND(CU1040*I1040,2)</f>
        <v>0</v>
      </c>
      <c r="U1040">
        <f>CV1040*I1040</f>
        <v>19.8492</v>
      </c>
      <c r="V1040">
        <f>CW1040*I1040</f>
        <v>0</v>
      </c>
      <c r="W1040">
        <f>ROUND(CX1040*I1040,2)</f>
        <v>0</v>
      </c>
      <c r="X1040">
        <f t="shared" ref="X1040:Y1042" si="624">ROUND(CY1040,2)</f>
        <v>1493.11</v>
      </c>
      <c r="Y1040">
        <f t="shared" si="624"/>
        <v>213.3</v>
      </c>
      <c r="AA1040">
        <v>31140108</v>
      </c>
      <c r="AB1040">
        <f>ROUND((AC1040+AD1040+AF1040)+GT1040,6)</f>
        <v>109.61</v>
      </c>
      <c r="AC1040">
        <f>ROUND((ES1040),6)</f>
        <v>0</v>
      </c>
      <c r="AD1040">
        <f>ROUND((((ET1040)-(EU1040))+AE1040),6)</f>
        <v>0</v>
      </c>
      <c r="AE1040">
        <f>ROUND((EU1040),6)</f>
        <v>0</v>
      </c>
      <c r="AF1040">
        <f>ROUND((EV1040),6)</f>
        <v>109.61</v>
      </c>
      <c r="AG1040">
        <f>ROUND((AP1040),6)</f>
        <v>0</v>
      </c>
      <c r="AH1040">
        <f>(EW1040)</f>
        <v>1.02</v>
      </c>
      <c r="AI1040">
        <f>(EX1040)</f>
        <v>0</v>
      </c>
      <c r="AJ1040">
        <f>ROUND((AS1040),6)</f>
        <v>0</v>
      </c>
      <c r="AK1040">
        <v>109.61</v>
      </c>
      <c r="AL1040">
        <v>0</v>
      </c>
      <c r="AM1040">
        <v>0</v>
      </c>
      <c r="AN1040">
        <v>0</v>
      </c>
      <c r="AO1040">
        <v>109.61</v>
      </c>
      <c r="AP1040">
        <v>0</v>
      </c>
      <c r="AQ1040">
        <v>1.02</v>
      </c>
      <c r="AR1040">
        <v>0</v>
      </c>
      <c r="AS1040">
        <v>0</v>
      </c>
      <c r="AT1040">
        <v>70</v>
      </c>
      <c r="AU1040">
        <v>10</v>
      </c>
      <c r="AV1040">
        <v>1</v>
      </c>
      <c r="AW1040">
        <v>1</v>
      </c>
      <c r="AZ1040">
        <v>1</v>
      </c>
      <c r="BA1040">
        <v>1</v>
      </c>
      <c r="BB1040">
        <v>1</v>
      </c>
      <c r="BC1040">
        <v>1</v>
      </c>
      <c r="BD1040" t="s">
        <v>0</v>
      </c>
      <c r="BE1040" t="s">
        <v>0</v>
      </c>
      <c r="BF1040" t="s">
        <v>0</v>
      </c>
      <c r="BG1040" t="s">
        <v>0</v>
      </c>
      <c r="BH1040">
        <v>0</v>
      </c>
      <c r="BI1040">
        <v>4</v>
      </c>
      <c r="BJ1040" t="s">
        <v>378</v>
      </c>
      <c r="BM1040">
        <v>0</v>
      </c>
      <c r="BN1040">
        <v>0</v>
      </c>
      <c r="BO1040" t="s">
        <v>0</v>
      </c>
      <c r="BP1040">
        <v>0</v>
      </c>
      <c r="BQ1040">
        <v>1</v>
      </c>
      <c r="BR1040">
        <v>0</v>
      </c>
      <c r="BS1040">
        <v>1</v>
      </c>
      <c r="BT1040">
        <v>1</v>
      </c>
      <c r="BU1040">
        <v>1</v>
      </c>
      <c r="BV1040">
        <v>1</v>
      </c>
      <c r="BW1040">
        <v>1</v>
      </c>
      <c r="BX1040">
        <v>1</v>
      </c>
      <c r="BY1040" t="s">
        <v>0</v>
      </c>
      <c r="BZ1040">
        <v>70</v>
      </c>
      <c r="CA1040">
        <v>10</v>
      </c>
      <c r="CF1040">
        <v>0</v>
      </c>
      <c r="CG1040">
        <v>0</v>
      </c>
      <c r="CM1040">
        <v>0</v>
      </c>
      <c r="CN1040" t="s">
        <v>0</v>
      </c>
      <c r="CO1040">
        <v>0</v>
      </c>
      <c r="CP1040">
        <f>(P1040+Q1040+S1040)</f>
        <v>2133.0100000000002</v>
      </c>
      <c r="CQ1040">
        <f>(AC1040*BC1040*AW1040)</f>
        <v>0</v>
      </c>
      <c r="CR1040">
        <f>((((ET1040)*BB1040-(EU1040)*BS1040)+AE1040*BS1040)*AV1040)</f>
        <v>0</v>
      </c>
      <c r="CS1040">
        <f>(AE1040*BS1040*AV1040)</f>
        <v>0</v>
      </c>
      <c r="CT1040">
        <f>(AF1040*BA1040*AV1040)</f>
        <v>109.61</v>
      </c>
      <c r="CU1040">
        <f>AG1040</f>
        <v>0</v>
      </c>
      <c r="CV1040">
        <f>(AH1040*AV1040)</f>
        <v>1.02</v>
      </c>
      <c r="CW1040">
        <f t="shared" ref="CW1040:CX1042" si="625">AI1040</f>
        <v>0</v>
      </c>
      <c r="CX1040">
        <f t="shared" si="625"/>
        <v>0</v>
      </c>
      <c r="CY1040">
        <f>((S1040*BZ1040)/100)</f>
        <v>1493.1070000000002</v>
      </c>
      <c r="CZ1040">
        <f>((S1040*CA1040)/100)</f>
        <v>213.30100000000002</v>
      </c>
      <c r="DC1040" t="s">
        <v>0</v>
      </c>
      <c r="DD1040" t="s">
        <v>0</v>
      </c>
      <c r="DE1040" t="s">
        <v>0</v>
      </c>
      <c r="DF1040" t="s">
        <v>0</v>
      </c>
      <c r="DG1040" t="s">
        <v>0</v>
      </c>
      <c r="DH1040" t="s">
        <v>0</v>
      </c>
      <c r="DI1040" t="s">
        <v>0</v>
      </c>
      <c r="DJ1040" t="s">
        <v>0</v>
      </c>
      <c r="DK1040" t="s">
        <v>0</v>
      </c>
      <c r="DL1040" t="s">
        <v>0</v>
      </c>
      <c r="DM1040" t="s">
        <v>0</v>
      </c>
      <c r="DN1040">
        <v>0</v>
      </c>
      <c r="DO1040">
        <v>0</v>
      </c>
      <c r="DP1040">
        <v>1</v>
      </c>
      <c r="DQ1040">
        <v>1</v>
      </c>
      <c r="DU1040">
        <v>1009</v>
      </c>
      <c r="DV1040" t="s">
        <v>150</v>
      </c>
      <c r="DW1040" t="s">
        <v>150</v>
      </c>
      <c r="DX1040">
        <v>1000</v>
      </c>
      <c r="EE1040">
        <v>30895129</v>
      </c>
      <c r="EF1040">
        <v>1</v>
      </c>
      <c r="EG1040" t="s">
        <v>18</v>
      </c>
      <c r="EH1040">
        <v>0</v>
      </c>
      <c r="EI1040" t="s">
        <v>0</v>
      </c>
      <c r="EJ1040">
        <v>4</v>
      </c>
      <c r="EK1040">
        <v>0</v>
      </c>
      <c r="EL1040" t="s">
        <v>19</v>
      </c>
      <c r="EM1040" t="s">
        <v>20</v>
      </c>
      <c r="EO1040" t="s">
        <v>0</v>
      </c>
      <c r="EQ1040">
        <v>0</v>
      </c>
      <c r="ER1040">
        <v>109.61</v>
      </c>
      <c r="ES1040">
        <v>0</v>
      </c>
      <c r="ET1040">
        <v>0</v>
      </c>
      <c r="EU1040">
        <v>0</v>
      </c>
      <c r="EV1040">
        <v>109.61</v>
      </c>
      <c r="EW1040">
        <v>1.02</v>
      </c>
      <c r="EX1040">
        <v>0</v>
      </c>
      <c r="EY1040">
        <v>0</v>
      </c>
      <c r="FQ1040">
        <v>0</v>
      </c>
      <c r="FR1040">
        <f>ROUND(IF(AND(BH1040=3,BI1040=3),P1040,0),2)</f>
        <v>0</v>
      </c>
      <c r="FS1040">
        <v>0</v>
      </c>
      <c r="FX1040">
        <v>70</v>
      </c>
      <c r="FY1040">
        <v>10</v>
      </c>
      <c r="GA1040" t="s">
        <v>0</v>
      </c>
      <c r="GD1040">
        <v>0</v>
      </c>
      <c r="GF1040">
        <v>632166689</v>
      </c>
      <c r="GG1040">
        <v>2</v>
      </c>
      <c r="GH1040">
        <v>1</v>
      </c>
      <c r="GI1040">
        <v>-2</v>
      </c>
      <c r="GJ1040">
        <v>0</v>
      </c>
      <c r="GK1040">
        <f>ROUND(R1040*(R12)/100,2)</f>
        <v>0</v>
      </c>
      <c r="GL1040">
        <f>ROUND(IF(AND(BH1040=3,BI1040=3,FS1040&lt;&gt;0),P1040,0),2)</f>
        <v>0</v>
      </c>
      <c r="GM1040">
        <f>O1040+X1040+Y1040+GK1040</f>
        <v>3839.42</v>
      </c>
      <c r="GN1040">
        <f>ROUND(IF(OR(BI1040=0,BI1040=1),O1040+X1040+Y1040+GK1040-GX1040,0),2)</f>
        <v>0</v>
      </c>
      <c r="GO1040">
        <f>ROUND(IF(BI1040=2,O1040+X1040+Y1040+GK1040-GX1040,0),2)</f>
        <v>0</v>
      </c>
      <c r="GP1040">
        <f>ROUND(IF(BI1040=4,O1040+X1040+Y1040+GK1040,GX1040),2)</f>
        <v>3839.42</v>
      </c>
      <c r="GT1040">
        <v>0</v>
      </c>
      <c r="GU1040">
        <v>1</v>
      </c>
      <c r="GV1040">
        <v>0</v>
      </c>
      <c r="GW1040">
        <v>0</v>
      </c>
      <c r="GX1040">
        <f>ROUND(GT1040*GU1040*I1040,2)</f>
        <v>0</v>
      </c>
    </row>
    <row r="1041" spans="1:206" x14ac:dyDescent="0.2">
      <c r="A1041">
        <v>17</v>
      </c>
      <c r="B1041">
        <v>1</v>
      </c>
      <c r="C1041">
        <f>ROW(SmtRes!A705)</f>
        <v>705</v>
      </c>
      <c r="D1041">
        <f>ROW(EtalonRes!A694)</f>
        <v>694</v>
      </c>
      <c r="E1041" t="s">
        <v>21</v>
      </c>
      <c r="F1041" t="s">
        <v>379</v>
      </c>
      <c r="G1041" t="s">
        <v>380</v>
      </c>
      <c r="H1041" t="s">
        <v>150</v>
      </c>
      <c r="I1041">
        <v>19.46</v>
      </c>
      <c r="J1041">
        <v>0</v>
      </c>
      <c r="O1041">
        <f>ROUND(CP1041+GX1041,2)</f>
        <v>3755.78</v>
      </c>
      <c r="P1041">
        <f>ROUND(CQ1041*I1041,2)</f>
        <v>0</v>
      </c>
      <c r="Q1041">
        <f>ROUND(CR1041*I1041,2)</f>
        <v>3755.78</v>
      </c>
      <c r="R1041">
        <f>ROUND(CS1041*I1041,2)</f>
        <v>2860.23</v>
      </c>
      <c r="S1041">
        <f>ROUND(CT1041*I1041,2)</f>
        <v>0</v>
      </c>
      <c r="T1041">
        <f>ROUND(CU1041*I1041,2)</f>
        <v>0</v>
      </c>
      <c r="U1041">
        <f>CV1041*I1041</f>
        <v>0</v>
      </c>
      <c r="V1041">
        <f>CW1041*I1041</f>
        <v>0</v>
      </c>
      <c r="W1041">
        <f>ROUND(CX1041*I1041,2)</f>
        <v>0</v>
      </c>
      <c r="X1041">
        <f t="shared" si="624"/>
        <v>0</v>
      </c>
      <c r="Y1041">
        <f t="shared" si="624"/>
        <v>0</v>
      </c>
      <c r="AA1041">
        <v>31140108</v>
      </c>
      <c r="AB1041">
        <f>ROUND((AC1041+AD1041+AF1041)+GT1041,6)</f>
        <v>193</v>
      </c>
      <c r="AC1041">
        <f>ROUND((ES1041),6)</f>
        <v>0</v>
      </c>
      <c r="AD1041">
        <f>ROUND((((ET1041)-(EU1041))+AE1041),6)</f>
        <v>193</v>
      </c>
      <c r="AE1041">
        <f>ROUND((EU1041),6)</f>
        <v>146.97999999999999</v>
      </c>
      <c r="AF1041">
        <f>ROUND((EV1041),6)</f>
        <v>0</v>
      </c>
      <c r="AG1041">
        <f>ROUND((AP1041),6)</f>
        <v>0</v>
      </c>
      <c r="AH1041">
        <f>(EW1041)</f>
        <v>0</v>
      </c>
      <c r="AI1041">
        <f>(EX1041)</f>
        <v>0</v>
      </c>
      <c r="AJ1041">
        <f>ROUND((AS1041),6)</f>
        <v>0</v>
      </c>
      <c r="AK1041">
        <v>193</v>
      </c>
      <c r="AL1041">
        <v>0</v>
      </c>
      <c r="AM1041">
        <v>193</v>
      </c>
      <c r="AN1041">
        <v>146.97999999999999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1</v>
      </c>
      <c r="AW1041">
        <v>1</v>
      </c>
      <c r="AZ1041">
        <v>1</v>
      </c>
      <c r="BA1041">
        <v>1</v>
      </c>
      <c r="BB1041">
        <v>1</v>
      </c>
      <c r="BC1041">
        <v>1</v>
      </c>
      <c r="BD1041" t="s">
        <v>0</v>
      </c>
      <c r="BE1041" t="s">
        <v>0</v>
      </c>
      <c r="BF1041" t="s">
        <v>0</v>
      </c>
      <c r="BG1041" t="s">
        <v>0</v>
      </c>
      <c r="BH1041">
        <v>0</v>
      </c>
      <c r="BI1041">
        <v>4</v>
      </c>
      <c r="BJ1041" t="s">
        <v>381</v>
      </c>
      <c r="BM1041">
        <v>1</v>
      </c>
      <c r="BN1041">
        <v>0</v>
      </c>
      <c r="BO1041" t="s">
        <v>0</v>
      </c>
      <c r="BP1041">
        <v>0</v>
      </c>
      <c r="BQ1041">
        <v>1</v>
      </c>
      <c r="BR1041">
        <v>0</v>
      </c>
      <c r="BS1041">
        <v>1</v>
      </c>
      <c r="BT1041">
        <v>1</v>
      </c>
      <c r="BU1041">
        <v>1</v>
      </c>
      <c r="BV1041">
        <v>1</v>
      </c>
      <c r="BW1041">
        <v>1</v>
      </c>
      <c r="BX1041">
        <v>1</v>
      </c>
      <c r="BY1041" t="s">
        <v>0</v>
      </c>
      <c r="BZ1041">
        <v>0</v>
      </c>
      <c r="CA1041">
        <v>0</v>
      </c>
      <c r="CF1041">
        <v>0</v>
      </c>
      <c r="CG1041">
        <v>0</v>
      </c>
      <c r="CM1041">
        <v>0</v>
      </c>
      <c r="CN1041" t="s">
        <v>0</v>
      </c>
      <c r="CO1041">
        <v>0</v>
      </c>
      <c r="CP1041">
        <f>(P1041+Q1041+S1041)</f>
        <v>3755.78</v>
      </c>
      <c r="CQ1041">
        <f>(AC1041*BC1041*AW1041)</f>
        <v>0</v>
      </c>
      <c r="CR1041">
        <f>((((ET1041)*BB1041-(EU1041)*BS1041)+AE1041*BS1041)*AV1041)</f>
        <v>193</v>
      </c>
      <c r="CS1041">
        <f>(AE1041*BS1041*AV1041)</f>
        <v>146.97999999999999</v>
      </c>
      <c r="CT1041">
        <f>(AF1041*BA1041*AV1041)</f>
        <v>0</v>
      </c>
      <c r="CU1041">
        <f>AG1041</f>
        <v>0</v>
      </c>
      <c r="CV1041">
        <f>(AH1041*AV1041)</f>
        <v>0</v>
      </c>
      <c r="CW1041">
        <f t="shared" si="625"/>
        <v>0</v>
      </c>
      <c r="CX1041">
        <f t="shared" si="625"/>
        <v>0</v>
      </c>
      <c r="CY1041">
        <f>((S1041*BZ1041)/100)</f>
        <v>0</v>
      </c>
      <c r="CZ1041">
        <f>((S1041*CA1041)/100)</f>
        <v>0</v>
      </c>
      <c r="DC1041" t="s">
        <v>0</v>
      </c>
      <c r="DD1041" t="s">
        <v>0</v>
      </c>
      <c r="DE1041" t="s">
        <v>0</v>
      </c>
      <c r="DF1041" t="s">
        <v>0</v>
      </c>
      <c r="DG1041" t="s">
        <v>0</v>
      </c>
      <c r="DH1041" t="s">
        <v>0</v>
      </c>
      <c r="DI1041" t="s">
        <v>0</v>
      </c>
      <c r="DJ1041" t="s">
        <v>0</v>
      </c>
      <c r="DK1041" t="s">
        <v>0</v>
      </c>
      <c r="DL1041" t="s">
        <v>0</v>
      </c>
      <c r="DM1041" t="s">
        <v>0</v>
      </c>
      <c r="DN1041">
        <v>0</v>
      </c>
      <c r="DO1041">
        <v>0</v>
      </c>
      <c r="DP1041">
        <v>1</v>
      </c>
      <c r="DQ1041">
        <v>1</v>
      </c>
      <c r="DU1041">
        <v>1009</v>
      </c>
      <c r="DV1041" t="s">
        <v>150</v>
      </c>
      <c r="DW1041" t="s">
        <v>150</v>
      </c>
      <c r="DX1041">
        <v>1000</v>
      </c>
      <c r="EE1041">
        <v>30895131</v>
      </c>
      <c r="EF1041">
        <v>1</v>
      </c>
      <c r="EG1041" t="s">
        <v>18</v>
      </c>
      <c r="EH1041">
        <v>0</v>
      </c>
      <c r="EI1041" t="s">
        <v>0</v>
      </c>
      <c r="EJ1041">
        <v>4</v>
      </c>
      <c r="EK1041">
        <v>1</v>
      </c>
      <c r="EL1041" t="s">
        <v>382</v>
      </c>
      <c r="EM1041" t="s">
        <v>20</v>
      </c>
      <c r="EO1041" t="s">
        <v>0</v>
      </c>
      <c r="EQ1041">
        <v>0</v>
      </c>
      <c r="ER1041">
        <v>193</v>
      </c>
      <c r="ES1041">
        <v>0</v>
      </c>
      <c r="ET1041">
        <v>193</v>
      </c>
      <c r="EU1041">
        <v>146.97999999999999</v>
      </c>
      <c r="EV1041">
        <v>0</v>
      </c>
      <c r="EW1041">
        <v>0</v>
      </c>
      <c r="EX1041">
        <v>0</v>
      </c>
      <c r="EY1041">
        <v>0</v>
      </c>
      <c r="FQ1041">
        <v>0</v>
      </c>
      <c r="FR1041">
        <f>ROUND(IF(AND(BH1041=3,BI1041=3),P1041,0),2)</f>
        <v>0</v>
      </c>
      <c r="FS1041">
        <v>0</v>
      </c>
      <c r="FX1041">
        <v>0</v>
      </c>
      <c r="FY1041">
        <v>0</v>
      </c>
      <c r="GA1041" t="s">
        <v>0</v>
      </c>
      <c r="GD1041">
        <v>1</v>
      </c>
      <c r="GF1041">
        <v>-1620206183</v>
      </c>
      <c r="GG1041">
        <v>2</v>
      </c>
      <c r="GH1041">
        <v>1</v>
      </c>
      <c r="GI1041">
        <v>-2</v>
      </c>
      <c r="GJ1041">
        <v>0</v>
      </c>
      <c r="GK1041">
        <v>0</v>
      </c>
      <c r="GL1041">
        <f>ROUND(IF(AND(BH1041=3,BI1041=3,FS1041&lt;&gt;0),P1041,0),2)</f>
        <v>0</v>
      </c>
      <c r="GM1041">
        <f>O1041+X1041+Y1041</f>
        <v>3755.78</v>
      </c>
      <c r="GN1041">
        <f>ROUND(IF(OR(BI1041=0,BI1041=1),O1041+X1041+Y1041-GX1041,0),2)</f>
        <v>0</v>
      </c>
      <c r="GO1041">
        <f>ROUND(IF(BI1041=2,O1041+X1041+Y1041-GX1041,0),2)</f>
        <v>0</v>
      </c>
      <c r="GP1041">
        <f>ROUND(IF(BI1041=4,O1041+X1041+Y1041,GX1041),2)</f>
        <v>3755.78</v>
      </c>
      <c r="GT1041">
        <v>0</v>
      </c>
      <c r="GU1041">
        <v>1</v>
      </c>
      <c r="GV1041">
        <v>0</v>
      </c>
      <c r="GW1041">
        <v>0</v>
      </c>
      <c r="GX1041">
        <f>ROUND(GT1041*GU1041*I1041,2)</f>
        <v>0</v>
      </c>
    </row>
    <row r="1042" spans="1:206" x14ac:dyDescent="0.2">
      <c r="A1042">
        <v>17</v>
      </c>
      <c r="B1042">
        <v>1</v>
      </c>
      <c r="C1042">
        <f>ROW(SmtRes!A707)</f>
        <v>707</v>
      </c>
      <c r="D1042">
        <f>ROW(EtalonRes!A696)</f>
        <v>696</v>
      </c>
      <c r="E1042" t="s">
        <v>25</v>
      </c>
      <c r="F1042" t="s">
        <v>383</v>
      </c>
      <c r="G1042" t="s">
        <v>384</v>
      </c>
      <c r="H1042" t="s">
        <v>150</v>
      </c>
      <c r="I1042">
        <v>19.46</v>
      </c>
      <c r="J1042">
        <v>0</v>
      </c>
      <c r="O1042">
        <f>ROUND(CP1042+GX1042,2)</f>
        <v>16582.259999999998</v>
      </c>
      <c r="P1042">
        <f>ROUND(CQ1042*I1042,2)</f>
        <v>0</v>
      </c>
      <c r="Q1042">
        <f>ROUND(CR1042*I1042,2)</f>
        <v>16582.259999999998</v>
      </c>
      <c r="R1042">
        <f>ROUND(CS1042*I1042,2)</f>
        <v>12641.61</v>
      </c>
      <c r="S1042">
        <f>ROUND(CT1042*I1042,2)</f>
        <v>0</v>
      </c>
      <c r="T1042">
        <f>ROUND(CU1042*I1042,2)</f>
        <v>0</v>
      </c>
      <c r="U1042">
        <f>CV1042*I1042</f>
        <v>0</v>
      </c>
      <c r="V1042">
        <f>CW1042*I1042</f>
        <v>0</v>
      </c>
      <c r="W1042">
        <f>ROUND(CX1042*I1042,2)</f>
        <v>0</v>
      </c>
      <c r="X1042">
        <f t="shared" si="624"/>
        <v>0</v>
      </c>
      <c r="Y1042">
        <f t="shared" si="624"/>
        <v>0</v>
      </c>
      <c r="AA1042">
        <v>31140108</v>
      </c>
      <c r="AB1042">
        <f>ROUND((AC1042+AD1042+AF1042)+GT1042,6)</f>
        <v>852.12</v>
      </c>
      <c r="AC1042">
        <f>ROUND(((ES1042*27)),6)</f>
        <v>0</v>
      </c>
      <c r="AD1042">
        <f>ROUND(((((ET1042*27))-((EU1042*27)))+AE1042),6)</f>
        <v>852.12</v>
      </c>
      <c r="AE1042">
        <f>ROUND(((EU1042*27)),6)</f>
        <v>649.62</v>
      </c>
      <c r="AF1042">
        <f>ROUND(((EV1042*27)),6)</f>
        <v>0</v>
      </c>
      <c r="AG1042">
        <f>ROUND((AP1042),6)</f>
        <v>0</v>
      </c>
      <c r="AH1042">
        <f>((EW1042*27))</f>
        <v>0</v>
      </c>
      <c r="AI1042">
        <f>((EX1042*27))</f>
        <v>0</v>
      </c>
      <c r="AJ1042">
        <f>ROUND((AS1042),6)</f>
        <v>0</v>
      </c>
      <c r="AK1042">
        <v>31.56</v>
      </c>
      <c r="AL1042">
        <v>0</v>
      </c>
      <c r="AM1042">
        <v>31.56</v>
      </c>
      <c r="AN1042">
        <v>24.06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1</v>
      </c>
      <c r="AW1042">
        <v>1</v>
      </c>
      <c r="AZ1042">
        <v>1</v>
      </c>
      <c r="BA1042">
        <v>1</v>
      </c>
      <c r="BB1042">
        <v>1</v>
      </c>
      <c r="BC1042">
        <v>1</v>
      </c>
      <c r="BD1042" t="s">
        <v>0</v>
      </c>
      <c r="BE1042" t="s">
        <v>0</v>
      </c>
      <c r="BF1042" t="s">
        <v>0</v>
      </c>
      <c r="BG1042" t="s">
        <v>0</v>
      </c>
      <c r="BH1042">
        <v>0</v>
      </c>
      <c r="BI1042">
        <v>4</v>
      </c>
      <c r="BJ1042" t="s">
        <v>385</v>
      </c>
      <c r="BM1042">
        <v>1</v>
      </c>
      <c r="BN1042">
        <v>0</v>
      </c>
      <c r="BO1042" t="s">
        <v>0</v>
      </c>
      <c r="BP1042">
        <v>0</v>
      </c>
      <c r="BQ1042">
        <v>1</v>
      </c>
      <c r="BR1042">
        <v>0</v>
      </c>
      <c r="BS1042">
        <v>1</v>
      </c>
      <c r="BT1042">
        <v>1</v>
      </c>
      <c r="BU1042">
        <v>1</v>
      </c>
      <c r="BV1042">
        <v>1</v>
      </c>
      <c r="BW1042">
        <v>1</v>
      </c>
      <c r="BX1042">
        <v>1</v>
      </c>
      <c r="BY1042" t="s">
        <v>0</v>
      </c>
      <c r="BZ1042">
        <v>0</v>
      </c>
      <c r="CA1042">
        <v>0</v>
      </c>
      <c r="CF1042">
        <v>0</v>
      </c>
      <c r="CG1042">
        <v>0</v>
      </c>
      <c r="CM1042">
        <v>0</v>
      </c>
      <c r="CN1042" t="s">
        <v>0</v>
      </c>
      <c r="CO1042">
        <v>0</v>
      </c>
      <c r="CP1042">
        <f>(P1042+Q1042+S1042)</f>
        <v>16582.259999999998</v>
      </c>
      <c r="CQ1042">
        <f>(AC1042*BC1042*AW1042)</f>
        <v>0</v>
      </c>
      <c r="CR1042">
        <f>(((((ET1042*27))*BB1042-((EU1042*27))*BS1042)+AE1042*BS1042)*AV1042)</f>
        <v>852.12</v>
      </c>
      <c r="CS1042">
        <f>(AE1042*BS1042*AV1042)</f>
        <v>649.62</v>
      </c>
      <c r="CT1042">
        <f>(AF1042*BA1042*AV1042)</f>
        <v>0</v>
      </c>
      <c r="CU1042">
        <f>AG1042</f>
        <v>0</v>
      </c>
      <c r="CV1042">
        <f>(AH1042*AV1042)</f>
        <v>0</v>
      </c>
      <c r="CW1042">
        <f t="shared" si="625"/>
        <v>0</v>
      </c>
      <c r="CX1042">
        <f t="shared" si="625"/>
        <v>0</v>
      </c>
      <c r="CY1042">
        <f>((S1042*BZ1042)/100)</f>
        <v>0</v>
      </c>
      <c r="CZ1042">
        <f>((S1042*CA1042)/100)</f>
        <v>0</v>
      </c>
      <c r="DC1042" t="s">
        <v>0</v>
      </c>
      <c r="DD1042" t="s">
        <v>386</v>
      </c>
      <c r="DE1042" t="s">
        <v>386</v>
      </c>
      <c r="DF1042" t="s">
        <v>386</v>
      </c>
      <c r="DG1042" t="s">
        <v>386</v>
      </c>
      <c r="DH1042" t="s">
        <v>0</v>
      </c>
      <c r="DI1042" t="s">
        <v>386</v>
      </c>
      <c r="DJ1042" t="s">
        <v>386</v>
      </c>
      <c r="DK1042" t="s">
        <v>0</v>
      </c>
      <c r="DL1042" t="s">
        <v>0</v>
      </c>
      <c r="DM1042" t="s">
        <v>0</v>
      </c>
      <c r="DN1042">
        <v>0</v>
      </c>
      <c r="DO1042">
        <v>0</v>
      </c>
      <c r="DP1042">
        <v>1</v>
      </c>
      <c r="DQ1042">
        <v>1</v>
      </c>
      <c r="DU1042">
        <v>1009</v>
      </c>
      <c r="DV1042" t="s">
        <v>150</v>
      </c>
      <c r="DW1042" t="s">
        <v>150</v>
      </c>
      <c r="DX1042">
        <v>1000</v>
      </c>
      <c r="EE1042">
        <v>30895131</v>
      </c>
      <c r="EF1042">
        <v>1</v>
      </c>
      <c r="EG1042" t="s">
        <v>18</v>
      </c>
      <c r="EH1042">
        <v>0</v>
      </c>
      <c r="EI1042" t="s">
        <v>0</v>
      </c>
      <c r="EJ1042">
        <v>4</v>
      </c>
      <c r="EK1042">
        <v>1</v>
      </c>
      <c r="EL1042" t="s">
        <v>382</v>
      </c>
      <c r="EM1042" t="s">
        <v>20</v>
      </c>
      <c r="EO1042" t="s">
        <v>0</v>
      </c>
      <c r="EQ1042">
        <v>0</v>
      </c>
      <c r="ER1042">
        <v>31.56</v>
      </c>
      <c r="ES1042">
        <v>0</v>
      </c>
      <c r="ET1042">
        <v>31.56</v>
      </c>
      <c r="EU1042">
        <v>24.06</v>
      </c>
      <c r="EV1042">
        <v>0</v>
      </c>
      <c r="EW1042">
        <v>0</v>
      </c>
      <c r="EX1042">
        <v>0</v>
      </c>
      <c r="EY1042">
        <v>0</v>
      </c>
      <c r="FQ1042">
        <v>0</v>
      </c>
      <c r="FR1042">
        <f>ROUND(IF(AND(BH1042=3,BI1042=3),P1042,0),2)</f>
        <v>0</v>
      </c>
      <c r="FS1042">
        <v>0</v>
      </c>
      <c r="FX1042">
        <v>0</v>
      </c>
      <c r="FY1042">
        <v>0</v>
      </c>
      <c r="GA1042" t="s">
        <v>0</v>
      </c>
      <c r="GD1042">
        <v>1</v>
      </c>
      <c r="GF1042">
        <v>1047683692</v>
      </c>
      <c r="GG1042">
        <v>2</v>
      </c>
      <c r="GH1042">
        <v>1</v>
      </c>
      <c r="GI1042">
        <v>-2</v>
      </c>
      <c r="GJ1042">
        <v>0</v>
      </c>
      <c r="GK1042">
        <v>0</v>
      </c>
      <c r="GL1042">
        <f>ROUND(IF(AND(BH1042=3,BI1042=3,FS1042&lt;&gt;0),P1042,0),2)</f>
        <v>0</v>
      </c>
      <c r="GM1042">
        <f>O1042+X1042+Y1042</f>
        <v>16582.259999999998</v>
      </c>
      <c r="GN1042">
        <f>ROUND(IF(OR(BI1042=0,BI1042=1),O1042+X1042+Y1042-GX1042,0),2)</f>
        <v>0</v>
      </c>
      <c r="GO1042">
        <f>ROUND(IF(BI1042=2,O1042+X1042+Y1042-GX1042,0),2)</f>
        <v>0</v>
      </c>
      <c r="GP1042">
        <f>ROUND(IF(BI1042=4,O1042+X1042+Y1042,GX1042),2)</f>
        <v>16582.259999999998</v>
      </c>
      <c r="GT1042">
        <v>0</v>
      </c>
      <c r="GU1042">
        <v>1</v>
      </c>
      <c r="GV1042">
        <v>0</v>
      </c>
      <c r="GW1042">
        <v>0</v>
      </c>
      <c r="GX1042">
        <f>ROUND(GT1042*GU1042*I1042,2)</f>
        <v>0</v>
      </c>
    </row>
    <row r="1044" spans="1:206" x14ac:dyDescent="0.2">
      <c r="A1044" s="2">
        <v>51</v>
      </c>
      <c r="B1044" s="2">
        <f>B1036</f>
        <v>1</v>
      </c>
      <c r="C1044" s="2">
        <f>A1036</f>
        <v>4</v>
      </c>
      <c r="D1044" s="2">
        <f>ROW(A1036)</f>
        <v>1036</v>
      </c>
      <c r="E1044" s="2"/>
      <c r="F1044" s="2" t="str">
        <f>IF(F1036&lt;&gt;"",F1036,"")</f>
        <v>Новый раздел</v>
      </c>
      <c r="G1044" s="2" t="str">
        <f>IF(G1036&lt;&gt;"",G1036,"")</f>
        <v>Мусор</v>
      </c>
      <c r="H1044" s="2"/>
      <c r="I1044" s="2"/>
      <c r="J1044" s="2"/>
      <c r="K1044" s="2"/>
      <c r="L1044" s="2"/>
      <c r="M1044" s="2"/>
      <c r="N1044" s="2"/>
      <c r="O1044" s="2">
        <f t="shared" ref="O1044:T1044" si="626">ROUND(AB1044,2)</f>
        <v>22471.05</v>
      </c>
      <c r="P1044" s="2">
        <f t="shared" si="626"/>
        <v>0</v>
      </c>
      <c r="Q1044" s="2">
        <f t="shared" si="626"/>
        <v>20338.04</v>
      </c>
      <c r="R1044" s="2">
        <f t="shared" si="626"/>
        <v>15501.84</v>
      </c>
      <c r="S1044" s="2">
        <f t="shared" si="626"/>
        <v>2133.0100000000002</v>
      </c>
      <c r="T1044" s="2">
        <f t="shared" si="626"/>
        <v>0</v>
      </c>
      <c r="U1044" s="2">
        <f>AH1044</f>
        <v>19.8492</v>
      </c>
      <c r="V1044" s="2">
        <f>AI1044</f>
        <v>0</v>
      </c>
      <c r="W1044" s="2">
        <f>ROUND(AJ1044,2)</f>
        <v>0</v>
      </c>
      <c r="X1044" s="2">
        <f>ROUND(AK1044,2)</f>
        <v>1493.11</v>
      </c>
      <c r="Y1044" s="2">
        <f>ROUND(AL1044,2)</f>
        <v>213.3</v>
      </c>
      <c r="Z1044" s="2"/>
      <c r="AA1044" s="2"/>
      <c r="AB1044" s="2">
        <f>ROUND(SUMIF(AA1040:AA1042,"=31140108",O1040:O1042),2)</f>
        <v>22471.05</v>
      </c>
      <c r="AC1044" s="2">
        <f>ROUND(SUMIF(AA1040:AA1042,"=31140108",P1040:P1042),2)</f>
        <v>0</v>
      </c>
      <c r="AD1044" s="2">
        <f>ROUND(SUMIF(AA1040:AA1042,"=31140108",Q1040:Q1042),2)</f>
        <v>20338.04</v>
      </c>
      <c r="AE1044" s="2">
        <f>ROUND(SUMIF(AA1040:AA1042,"=31140108",R1040:R1042),2)</f>
        <v>15501.84</v>
      </c>
      <c r="AF1044" s="2">
        <f>ROUND(SUMIF(AA1040:AA1042,"=31140108",S1040:S1042),2)</f>
        <v>2133.0100000000002</v>
      </c>
      <c r="AG1044" s="2">
        <f>ROUND(SUMIF(AA1040:AA1042,"=31140108",T1040:T1042),2)</f>
        <v>0</v>
      </c>
      <c r="AH1044" s="2">
        <f>SUMIF(AA1040:AA1042,"=31140108",U1040:U1042)</f>
        <v>19.8492</v>
      </c>
      <c r="AI1044" s="2">
        <f>SUMIF(AA1040:AA1042,"=31140108",V1040:V1042)</f>
        <v>0</v>
      </c>
      <c r="AJ1044" s="2">
        <f>ROUND(SUMIF(AA1040:AA1042,"=31140108",W1040:W1042),2)</f>
        <v>0</v>
      </c>
      <c r="AK1044" s="2">
        <f>ROUND(SUMIF(AA1040:AA1042,"=31140108",X1040:X1042),2)</f>
        <v>1493.11</v>
      </c>
      <c r="AL1044" s="2">
        <f>ROUND(SUMIF(AA1040:AA1042,"=31140108",Y1040:Y1042),2)</f>
        <v>213.3</v>
      </c>
      <c r="AM1044" s="2"/>
      <c r="AN1044" s="2"/>
      <c r="AO1044" s="2">
        <f t="shared" ref="AO1044:AZ1044" si="627">ROUND(BB1044,2)</f>
        <v>0</v>
      </c>
      <c r="AP1044" s="2">
        <f t="shared" si="627"/>
        <v>0</v>
      </c>
      <c r="AQ1044" s="2">
        <f t="shared" si="627"/>
        <v>0</v>
      </c>
      <c r="AR1044" s="2">
        <f t="shared" si="627"/>
        <v>24177.46</v>
      </c>
      <c r="AS1044" s="2">
        <f t="shared" si="627"/>
        <v>0</v>
      </c>
      <c r="AT1044" s="2">
        <f t="shared" si="627"/>
        <v>0</v>
      </c>
      <c r="AU1044" s="2">
        <f t="shared" si="627"/>
        <v>24177.46</v>
      </c>
      <c r="AV1044" s="2">
        <f t="shared" si="627"/>
        <v>0</v>
      </c>
      <c r="AW1044" s="2">
        <f t="shared" si="627"/>
        <v>0</v>
      </c>
      <c r="AX1044" s="2">
        <f t="shared" si="627"/>
        <v>0</v>
      </c>
      <c r="AY1044" s="2">
        <f t="shared" si="627"/>
        <v>0</v>
      </c>
      <c r="AZ1044" s="2">
        <f t="shared" si="627"/>
        <v>0</v>
      </c>
      <c r="BA1044" s="2"/>
      <c r="BB1044" s="2">
        <f>ROUND(SUMIF(AA1040:AA1042,"=31140108",FQ1040:FQ1042),2)</f>
        <v>0</v>
      </c>
      <c r="BC1044" s="2">
        <f>ROUND(SUMIF(AA1040:AA1042,"=31140108",FR1040:FR1042),2)</f>
        <v>0</v>
      </c>
      <c r="BD1044" s="2">
        <f>ROUND(SUMIF(AA1040:AA1042,"=31140108",GL1040:GL1042),2)</f>
        <v>0</v>
      </c>
      <c r="BE1044" s="2">
        <f>ROUND(SUMIF(AA1040:AA1042,"=31140108",GM1040:GM1042),2)</f>
        <v>24177.46</v>
      </c>
      <c r="BF1044" s="2">
        <f>ROUND(SUMIF(AA1040:AA1042,"=31140108",GN1040:GN1042),2)</f>
        <v>0</v>
      </c>
      <c r="BG1044" s="2">
        <f>ROUND(SUMIF(AA1040:AA1042,"=31140108",GO1040:GO1042),2)</f>
        <v>0</v>
      </c>
      <c r="BH1044" s="2">
        <f>ROUND(SUMIF(AA1040:AA1042,"=31140108",GP1040:GP1042),2)</f>
        <v>24177.46</v>
      </c>
      <c r="BI1044" s="2">
        <f>AC1044-BB1044</f>
        <v>0</v>
      </c>
      <c r="BJ1044" s="2">
        <f>AC1044-BC1044</f>
        <v>0</v>
      </c>
      <c r="BK1044" s="2">
        <f>BB1044-BD1044</f>
        <v>0</v>
      </c>
      <c r="BL1044" s="2">
        <f>AC1044-BB1044-BC1044+BD1044</f>
        <v>0</v>
      </c>
      <c r="BM1044" s="2">
        <f>BC1044-BD1044</f>
        <v>0</v>
      </c>
      <c r="BN1044" s="2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>
        <v>0</v>
      </c>
    </row>
    <row r="1046" spans="1:206" x14ac:dyDescent="0.2">
      <c r="A1046" s="4">
        <v>50</v>
      </c>
      <c r="B1046" s="4">
        <v>0</v>
      </c>
      <c r="C1046" s="4">
        <v>0</v>
      </c>
      <c r="D1046" s="4">
        <v>1</v>
      </c>
      <c r="E1046" s="4">
        <v>201</v>
      </c>
      <c r="F1046" s="4">
        <f>ROUND(Source!O1044,O1046)</f>
        <v>22471.05</v>
      </c>
      <c r="G1046" s="4" t="s">
        <v>107</v>
      </c>
      <c r="H1046" s="4" t="s">
        <v>108</v>
      </c>
      <c r="I1046" s="4"/>
      <c r="J1046" s="4"/>
      <c r="K1046" s="4">
        <v>201</v>
      </c>
      <c r="L1046" s="4">
        <v>1</v>
      </c>
      <c r="M1046" s="4">
        <v>3</v>
      </c>
      <c r="N1046" s="4" t="s">
        <v>0</v>
      </c>
      <c r="O1046" s="4">
        <v>2</v>
      </c>
      <c r="P1046" s="4"/>
    </row>
    <row r="1047" spans="1:206" x14ac:dyDescent="0.2">
      <c r="A1047" s="4">
        <v>50</v>
      </c>
      <c r="B1047" s="4">
        <v>0</v>
      </c>
      <c r="C1047" s="4">
        <v>0</v>
      </c>
      <c r="D1047" s="4">
        <v>1</v>
      </c>
      <c r="E1047" s="4">
        <v>202</v>
      </c>
      <c r="F1047" s="4">
        <f>ROUND(Source!P1044,O1047)</f>
        <v>0</v>
      </c>
      <c r="G1047" s="4" t="s">
        <v>109</v>
      </c>
      <c r="H1047" s="4" t="s">
        <v>110</v>
      </c>
      <c r="I1047" s="4"/>
      <c r="J1047" s="4"/>
      <c r="K1047" s="4">
        <v>202</v>
      </c>
      <c r="L1047" s="4">
        <v>2</v>
      </c>
      <c r="M1047" s="4">
        <v>3</v>
      </c>
      <c r="N1047" s="4" t="s">
        <v>0</v>
      </c>
      <c r="O1047" s="4">
        <v>2</v>
      </c>
      <c r="P1047" s="4"/>
    </row>
    <row r="1048" spans="1:206" x14ac:dyDescent="0.2">
      <c r="A1048" s="4">
        <v>50</v>
      </c>
      <c r="B1048" s="4">
        <v>0</v>
      </c>
      <c r="C1048" s="4">
        <v>0</v>
      </c>
      <c r="D1048" s="4">
        <v>1</v>
      </c>
      <c r="E1048" s="4">
        <v>222</v>
      </c>
      <c r="F1048" s="4">
        <f>ROUND(Source!AO1044,O1048)</f>
        <v>0</v>
      </c>
      <c r="G1048" s="4" t="s">
        <v>111</v>
      </c>
      <c r="H1048" s="4" t="s">
        <v>112</v>
      </c>
      <c r="I1048" s="4"/>
      <c r="J1048" s="4"/>
      <c r="K1048" s="4">
        <v>222</v>
      </c>
      <c r="L1048" s="4">
        <v>3</v>
      </c>
      <c r="M1048" s="4">
        <v>3</v>
      </c>
      <c r="N1048" s="4" t="s">
        <v>0</v>
      </c>
      <c r="O1048" s="4">
        <v>2</v>
      </c>
      <c r="P1048" s="4"/>
    </row>
    <row r="1049" spans="1:206" x14ac:dyDescent="0.2">
      <c r="A1049" s="4">
        <v>50</v>
      </c>
      <c r="B1049" s="4">
        <v>0</v>
      </c>
      <c r="C1049" s="4">
        <v>0</v>
      </c>
      <c r="D1049" s="4">
        <v>1</v>
      </c>
      <c r="E1049" s="4">
        <v>216</v>
      </c>
      <c r="F1049" s="4">
        <f>ROUND(Source!AP1044,O1049)</f>
        <v>0</v>
      </c>
      <c r="G1049" s="4" t="s">
        <v>113</v>
      </c>
      <c r="H1049" s="4" t="s">
        <v>114</v>
      </c>
      <c r="I1049" s="4"/>
      <c r="J1049" s="4"/>
      <c r="K1049" s="4">
        <v>216</v>
      </c>
      <c r="L1049" s="4">
        <v>4</v>
      </c>
      <c r="M1049" s="4">
        <v>3</v>
      </c>
      <c r="N1049" s="4" t="s">
        <v>0</v>
      </c>
      <c r="O1049" s="4">
        <v>2</v>
      </c>
      <c r="P1049" s="4"/>
    </row>
    <row r="1050" spans="1:206" x14ac:dyDescent="0.2">
      <c r="A1050" s="4">
        <v>50</v>
      </c>
      <c r="B1050" s="4">
        <v>0</v>
      </c>
      <c r="C1050" s="4">
        <v>0</v>
      </c>
      <c r="D1050" s="4">
        <v>1</v>
      </c>
      <c r="E1050" s="4">
        <v>223</v>
      </c>
      <c r="F1050" s="4">
        <f>ROUND(Source!AQ1044,O1050)</f>
        <v>0</v>
      </c>
      <c r="G1050" s="4" t="s">
        <v>115</v>
      </c>
      <c r="H1050" s="4" t="s">
        <v>116</v>
      </c>
      <c r="I1050" s="4"/>
      <c r="J1050" s="4"/>
      <c r="K1050" s="4">
        <v>223</v>
      </c>
      <c r="L1050" s="4">
        <v>5</v>
      </c>
      <c r="M1050" s="4">
        <v>3</v>
      </c>
      <c r="N1050" s="4" t="s">
        <v>0</v>
      </c>
      <c r="O1050" s="4">
        <v>2</v>
      </c>
      <c r="P1050" s="4"/>
    </row>
    <row r="1051" spans="1:206" x14ac:dyDescent="0.2">
      <c r="A1051" s="4">
        <v>50</v>
      </c>
      <c r="B1051" s="4">
        <v>0</v>
      </c>
      <c r="C1051" s="4">
        <v>0</v>
      </c>
      <c r="D1051" s="4">
        <v>1</v>
      </c>
      <c r="E1051" s="4">
        <v>203</v>
      </c>
      <c r="F1051" s="4">
        <f>ROUND(Source!Q1044,O1051)</f>
        <v>20338.04</v>
      </c>
      <c r="G1051" s="4" t="s">
        <v>117</v>
      </c>
      <c r="H1051" s="4" t="s">
        <v>118</v>
      </c>
      <c r="I1051" s="4"/>
      <c r="J1051" s="4"/>
      <c r="K1051" s="4">
        <v>203</v>
      </c>
      <c r="L1051" s="4">
        <v>6</v>
      </c>
      <c r="M1051" s="4">
        <v>3</v>
      </c>
      <c r="N1051" s="4" t="s">
        <v>0</v>
      </c>
      <c r="O1051" s="4">
        <v>2</v>
      </c>
      <c r="P1051" s="4"/>
    </row>
    <row r="1052" spans="1:206" x14ac:dyDescent="0.2">
      <c r="A1052" s="4">
        <v>50</v>
      </c>
      <c r="B1052" s="4">
        <v>0</v>
      </c>
      <c r="C1052" s="4">
        <v>0</v>
      </c>
      <c r="D1052" s="4">
        <v>1</v>
      </c>
      <c r="E1052" s="4">
        <v>204</v>
      </c>
      <c r="F1052" s="4">
        <f>ROUND(Source!R1044,O1052)</f>
        <v>15501.84</v>
      </c>
      <c r="G1052" s="4" t="s">
        <v>119</v>
      </c>
      <c r="H1052" s="4" t="s">
        <v>120</v>
      </c>
      <c r="I1052" s="4"/>
      <c r="J1052" s="4"/>
      <c r="K1052" s="4">
        <v>204</v>
      </c>
      <c r="L1052" s="4">
        <v>7</v>
      </c>
      <c r="M1052" s="4">
        <v>3</v>
      </c>
      <c r="N1052" s="4" t="s">
        <v>0</v>
      </c>
      <c r="O1052" s="4">
        <v>2</v>
      </c>
      <c r="P1052" s="4"/>
    </row>
    <row r="1053" spans="1:206" x14ac:dyDescent="0.2">
      <c r="A1053" s="4">
        <v>50</v>
      </c>
      <c r="B1053" s="4">
        <v>0</v>
      </c>
      <c r="C1053" s="4">
        <v>0</v>
      </c>
      <c r="D1053" s="4">
        <v>1</v>
      </c>
      <c r="E1053" s="4">
        <v>205</v>
      </c>
      <c r="F1053" s="4">
        <f>ROUND(Source!S1044,O1053)</f>
        <v>2133.0100000000002</v>
      </c>
      <c r="G1053" s="4" t="s">
        <v>121</v>
      </c>
      <c r="H1053" s="4" t="s">
        <v>122</v>
      </c>
      <c r="I1053" s="4"/>
      <c r="J1053" s="4"/>
      <c r="K1053" s="4">
        <v>205</v>
      </c>
      <c r="L1053" s="4">
        <v>8</v>
      </c>
      <c r="M1053" s="4">
        <v>3</v>
      </c>
      <c r="N1053" s="4" t="s">
        <v>0</v>
      </c>
      <c r="O1053" s="4">
        <v>2</v>
      </c>
      <c r="P1053" s="4"/>
    </row>
    <row r="1054" spans="1:206" x14ac:dyDescent="0.2">
      <c r="A1054" s="4">
        <v>50</v>
      </c>
      <c r="B1054" s="4">
        <v>0</v>
      </c>
      <c r="C1054" s="4">
        <v>0</v>
      </c>
      <c r="D1054" s="4">
        <v>1</v>
      </c>
      <c r="E1054" s="4">
        <v>214</v>
      </c>
      <c r="F1054" s="4">
        <f>ROUND(Source!AS1044,O1054)</f>
        <v>0</v>
      </c>
      <c r="G1054" s="4" t="s">
        <v>123</v>
      </c>
      <c r="H1054" s="4" t="s">
        <v>124</v>
      </c>
      <c r="I1054" s="4"/>
      <c r="J1054" s="4"/>
      <c r="K1054" s="4">
        <v>214</v>
      </c>
      <c r="L1054" s="4">
        <v>9</v>
      </c>
      <c r="M1054" s="4">
        <v>3</v>
      </c>
      <c r="N1054" s="4" t="s">
        <v>0</v>
      </c>
      <c r="O1054" s="4">
        <v>2</v>
      </c>
      <c r="P1054" s="4"/>
    </row>
    <row r="1055" spans="1:206" x14ac:dyDescent="0.2">
      <c r="A1055" s="4">
        <v>50</v>
      </c>
      <c r="B1055" s="4">
        <v>0</v>
      </c>
      <c r="C1055" s="4">
        <v>0</v>
      </c>
      <c r="D1055" s="4">
        <v>1</v>
      </c>
      <c r="E1055" s="4">
        <v>215</v>
      </c>
      <c r="F1055" s="4">
        <f>ROUND(Source!AT1044,O1055)</f>
        <v>0</v>
      </c>
      <c r="G1055" s="4" t="s">
        <v>125</v>
      </c>
      <c r="H1055" s="4" t="s">
        <v>126</v>
      </c>
      <c r="I1055" s="4"/>
      <c r="J1055" s="4"/>
      <c r="K1055" s="4">
        <v>215</v>
      </c>
      <c r="L1055" s="4">
        <v>10</v>
      </c>
      <c r="M1055" s="4">
        <v>3</v>
      </c>
      <c r="N1055" s="4" t="s">
        <v>0</v>
      </c>
      <c r="O1055" s="4">
        <v>2</v>
      </c>
      <c r="P1055" s="4"/>
    </row>
    <row r="1056" spans="1:206" x14ac:dyDescent="0.2">
      <c r="A1056" s="4">
        <v>50</v>
      </c>
      <c r="B1056" s="4">
        <v>0</v>
      </c>
      <c r="C1056" s="4">
        <v>0</v>
      </c>
      <c r="D1056" s="4">
        <v>1</v>
      </c>
      <c r="E1056" s="4">
        <v>217</v>
      </c>
      <c r="F1056" s="4">
        <f>ROUND(Source!AU1044,O1056)</f>
        <v>24177.46</v>
      </c>
      <c r="G1056" s="4" t="s">
        <v>127</v>
      </c>
      <c r="H1056" s="4" t="s">
        <v>128</v>
      </c>
      <c r="I1056" s="4"/>
      <c r="J1056" s="4"/>
      <c r="K1056" s="4">
        <v>217</v>
      </c>
      <c r="L1056" s="4">
        <v>11</v>
      </c>
      <c r="M1056" s="4">
        <v>3</v>
      </c>
      <c r="N1056" s="4" t="s">
        <v>0</v>
      </c>
      <c r="O1056" s="4">
        <v>2</v>
      </c>
      <c r="P1056" s="4"/>
    </row>
    <row r="1057" spans="1:118" x14ac:dyDescent="0.2">
      <c r="A1057" s="4">
        <v>50</v>
      </c>
      <c r="B1057" s="4">
        <v>0</v>
      </c>
      <c r="C1057" s="4">
        <v>0</v>
      </c>
      <c r="D1057" s="4">
        <v>1</v>
      </c>
      <c r="E1057" s="4">
        <v>206</v>
      </c>
      <c r="F1057" s="4">
        <f>ROUND(Source!T1044,O1057)</f>
        <v>0</v>
      </c>
      <c r="G1057" s="4" t="s">
        <v>129</v>
      </c>
      <c r="H1057" s="4" t="s">
        <v>130</v>
      </c>
      <c r="I1057" s="4"/>
      <c r="J1057" s="4"/>
      <c r="K1057" s="4">
        <v>206</v>
      </c>
      <c r="L1057" s="4">
        <v>12</v>
      </c>
      <c r="M1057" s="4">
        <v>3</v>
      </c>
      <c r="N1057" s="4" t="s">
        <v>0</v>
      </c>
      <c r="O1057" s="4">
        <v>2</v>
      </c>
      <c r="P1057" s="4"/>
    </row>
    <row r="1058" spans="1:118" x14ac:dyDescent="0.2">
      <c r="A1058" s="4">
        <v>50</v>
      </c>
      <c r="B1058" s="4">
        <v>0</v>
      </c>
      <c r="C1058" s="4">
        <v>0</v>
      </c>
      <c r="D1058" s="4">
        <v>1</v>
      </c>
      <c r="E1058" s="4">
        <v>207</v>
      </c>
      <c r="F1058" s="4">
        <f>Source!U1044</f>
        <v>19.8492</v>
      </c>
      <c r="G1058" s="4" t="s">
        <v>131</v>
      </c>
      <c r="H1058" s="4" t="s">
        <v>132</v>
      </c>
      <c r="I1058" s="4"/>
      <c r="J1058" s="4"/>
      <c r="K1058" s="4">
        <v>207</v>
      </c>
      <c r="L1058" s="4">
        <v>13</v>
      </c>
      <c r="M1058" s="4">
        <v>3</v>
      </c>
      <c r="N1058" s="4" t="s">
        <v>0</v>
      </c>
      <c r="O1058" s="4">
        <v>-1</v>
      </c>
      <c r="P1058" s="4"/>
    </row>
    <row r="1059" spans="1:118" x14ac:dyDescent="0.2">
      <c r="A1059" s="4">
        <v>50</v>
      </c>
      <c r="B1059" s="4">
        <v>0</v>
      </c>
      <c r="C1059" s="4">
        <v>0</v>
      </c>
      <c r="D1059" s="4">
        <v>1</v>
      </c>
      <c r="E1059" s="4">
        <v>208</v>
      </c>
      <c r="F1059" s="4">
        <f>Source!V1044</f>
        <v>0</v>
      </c>
      <c r="G1059" s="4" t="s">
        <v>133</v>
      </c>
      <c r="H1059" s="4" t="s">
        <v>134</v>
      </c>
      <c r="I1059" s="4"/>
      <c r="J1059" s="4"/>
      <c r="K1059" s="4">
        <v>208</v>
      </c>
      <c r="L1059" s="4">
        <v>14</v>
      </c>
      <c r="M1059" s="4">
        <v>3</v>
      </c>
      <c r="N1059" s="4" t="s">
        <v>0</v>
      </c>
      <c r="O1059" s="4">
        <v>-1</v>
      </c>
      <c r="P1059" s="4"/>
    </row>
    <row r="1060" spans="1:118" x14ac:dyDescent="0.2">
      <c r="A1060" s="4">
        <v>50</v>
      </c>
      <c r="B1060" s="4">
        <v>0</v>
      </c>
      <c r="C1060" s="4">
        <v>0</v>
      </c>
      <c r="D1060" s="4">
        <v>1</v>
      </c>
      <c r="E1060" s="4">
        <v>209</v>
      </c>
      <c r="F1060" s="4">
        <f>ROUND(Source!W1044,O1060)</f>
        <v>0</v>
      </c>
      <c r="G1060" s="4" t="s">
        <v>135</v>
      </c>
      <c r="H1060" s="4" t="s">
        <v>136</v>
      </c>
      <c r="I1060" s="4"/>
      <c r="J1060" s="4"/>
      <c r="K1060" s="4">
        <v>209</v>
      </c>
      <c r="L1060" s="4">
        <v>15</v>
      </c>
      <c r="M1060" s="4">
        <v>3</v>
      </c>
      <c r="N1060" s="4" t="s">
        <v>0</v>
      </c>
      <c r="O1060" s="4">
        <v>2</v>
      </c>
      <c r="P1060" s="4"/>
    </row>
    <row r="1061" spans="1:118" x14ac:dyDescent="0.2">
      <c r="A1061" s="4">
        <v>50</v>
      </c>
      <c r="B1061" s="4">
        <v>0</v>
      </c>
      <c r="C1061" s="4">
        <v>0</v>
      </c>
      <c r="D1061" s="4">
        <v>1</v>
      </c>
      <c r="E1061" s="4">
        <v>210</v>
      </c>
      <c r="F1061" s="4">
        <f>ROUND(Source!X1044,O1061)</f>
        <v>1493.11</v>
      </c>
      <c r="G1061" s="4" t="s">
        <v>137</v>
      </c>
      <c r="H1061" s="4" t="s">
        <v>138</v>
      </c>
      <c r="I1061" s="4"/>
      <c r="J1061" s="4"/>
      <c r="K1061" s="4">
        <v>210</v>
      </c>
      <c r="L1061" s="4">
        <v>16</v>
      </c>
      <c r="M1061" s="4">
        <v>3</v>
      </c>
      <c r="N1061" s="4" t="s">
        <v>0</v>
      </c>
      <c r="O1061" s="4">
        <v>2</v>
      </c>
      <c r="P1061" s="4"/>
    </row>
    <row r="1062" spans="1:118" x14ac:dyDescent="0.2">
      <c r="A1062" s="4">
        <v>50</v>
      </c>
      <c r="B1062" s="4">
        <v>0</v>
      </c>
      <c r="C1062" s="4">
        <v>0</v>
      </c>
      <c r="D1062" s="4">
        <v>1</v>
      </c>
      <c r="E1062" s="4">
        <v>211</v>
      </c>
      <c r="F1062" s="4">
        <f>ROUND(Source!Y1044,O1062)</f>
        <v>213.3</v>
      </c>
      <c r="G1062" s="4" t="s">
        <v>139</v>
      </c>
      <c r="H1062" s="4" t="s">
        <v>140</v>
      </c>
      <c r="I1062" s="4"/>
      <c r="J1062" s="4"/>
      <c r="K1062" s="4">
        <v>211</v>
      </c>
      <c r="L1062" s="4">
        <v>17</v>
      </c>
      <c r="M1062" s="4">
        <v>3</v>
      </c>
      <c r="N1062" s="4" t="s">
        <v>0</v>
      </c>
      <c r="O1062" s="4">
        <v>2</v>
      </c>
      <c r="P1062" s="4"/>
    </row>
    <row r="1063" spans="1:118" x14ac:dyDescent="0.2">
      <c r="A1063" s="4">
        <v>50</v>
      </c>
      <c r="B1063" s="4">
        <v>0</v>
      </c>
      <c r="C1063" s="4">
        <v>0</v>
      </c>
      <c r="D1063" s="4">
        <v>1</v>
      </c>
      <c r="E1063" s="4">
        <v>224</v>
      </c>
      <c r="F1063" s="4">
        <f>ROUND(Source!AR1044,O1063)</f>
        <v>24177.46</v>
      </c>
      <c r="G1063" s="4" t="s">
        <v>141</v>
      </c>
      <c r="H1063" s="4" t="s">
        <v>142</v>
      </c>
      <c r="I1063" s="4"/>
      <c r="J1063" s="4"/>
      <c r="K1063" s="4">
        <v>224</v>
      </c>
      <c r="L1063" s="4">
        <v>18</v>
      </c>
      <c r="M1063" s="4">
        <v>3</v>
      </c>
      <c r="N1063" s="4" t="s">
        <v>0</v>
      </c>
      <c r="O1063" s="4">
        <v>2</v>
      </c>
      <c r="P1063" s="4"/>
    </row>
    <row r="1065" spans="1:118" x14ac:dyDescent="0.2">
      <c r="A1065" s="2">
        <v>51</v>
      </c>
      <c r="B1065" s="2">
        <f>B20</f>
        <v>1</v>
      </c>
      <c r="C1065" s="2">
        <f>A20</f>
        <v>3</v>
      </c>
      <c r="D1065" s="2">
        <f>ROW(A20)</f>
        <v>20</v>
      </c>
      <c r="E1065" s="2"/>
      <c r="F1065" s="2" t="str">
        <f>IF(F20&lt;&gt;"",F20,"")</f>
        <v>Новая локальная смета</v>
      </c>
      <c r="G1065" s="2" t="str">
        <f>IF(G20&lt;&gt;"",G20,"")</f>
        <v>Текущий ремонт в 2018 году на объекте ГБПОУ КАС №7 по адресу: г. Москва, ул. Вучетича, д. 3/1</v>
      </c>
      <c r="H1065" s="2"/>
      <c r="I1065" s="2"/>
      <c r="J1065" s="2"/>
      <c r="K1065" s="2"/>
      <c r="L1065" s="2"/>
      <c r="M1065" s="2"/>
      <c r="N1065" s="2"/>
      <c r="O1065" s="2">
        <f t="shared" ref="O1065:T1065" si="628">ROUND(O75+O128+O212+O300+O389+O477+O571+O669+O768+O864+O962+O1015+O1044+AB1065,2)</f>
        <v>914934.23</v>
      </c>
      <c r="P1065" s="2">
        <f t="shared" si="628"/>
        <v>593409.05000000005</v>
      </c>
      <c r="Q1065" s="2">
        <f t="shared" si="628"/>
        <v>31553.19</v>
      </c>
      <c r="R1065" s="2">
        <f t="shared" si="628"/>
        <v>22274.6</v>
      </c>
      <c r="S1065" s="2">
        <f t="shared" si="628"/>
        <v>289971.99</v>
      </c>
      <c r="T1065" s="2">
        <f t="shared" si="628"/>
        <v>0</v>
      </c>
      <c r="U1065" s="2">
        <f>U75+U128+U212+U300+U389+U477+U571+U669+U768+U864+U962+U1015+U1044+AH1065</f>
        <v>1573.9165810000004</v>
      </c>
      <c r="V1065" s="2">
        <f>V75+V128+V212+V300+V389+V477+V571+V669+V768+V864+V962+V1015+V1044+AI1065</f>
        <v>0</v>
      </c>
      <c r="W1065" s="2">
        <f>ROUND(W75+W128+W212+W300+W389+W477+W571+W669+W768+W864+W962+W1015+W1044+AJ1065,2)</f>
        <v>0</v>
      </c>
      <c r="X1065" s="2">
        <f>ROUND(X75+X128+X212+X300+X389+X477+X571+X669+X768+X864+X962+X1015+X1044+AK1065,2)</f>
        <v>202980.42</v>
      </c>
      <c r="Y1065" s="2">
        <f>ROUND(Y75+Y128+Y212+Y300+Y389+Y477+Y571+Y669+Y768+Y864+Y962+Y1015+Y1044+AL1065,2)</f>
        <v>28997.25</v>
      </c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>
        <f t="shared" ref="AO1065:AZ1065" si="629">ROUND(AO75+AO128+AO212+AO300+AO389+AO477+AO571+AO669+AO768+AO864+AO962+AO1015+AO1044+BB1065,2)</f>
        <v>0</v>
      </c>
      <c r="AP1065" s="2">
        <f t="shared" si="629"/>
        <v>0</v>
      </c>
      <c r="AQ1065" s="2">
        <f t="shared" si="629"/>
        <v>0</v>
      </c>
      <c r="AR1065" s="2">
        <f t="shared" si="629"/>
        <v>1154226.47</v>
      </c>
      <c r="AS1065" s="2">
        <f t="shared" si="629"/>
        <v>0</v>
      </c>
      <c r="AT1065" s="2">
        <f t="shared" si="629"/>
        <v>0</v>
      </c>
      <c r="AU1065" s="2">
        <f t="shared" si="629"/>
        <v>1154226.47</v>
      </c>
      <c r="AV1065" s="2">
        <f t="shared" si="629"/>
        <v>593409.05000000005</v>
      </c>
      <c r="AW1065" s="2">
        <f t="shared" si="629"/>
        <v>593409.05000000005</v>
      </c>
      <c r="AX1065" s="2">
        <f t="shared" si="629"/>
        <v>0</v>
      </c>
      <c r="AY1065" s="2">
        <f t="shared" si="629"/>
        <v>593409.05000000005</v>
      </c>
      <c r="AZ1065" s="2">
        <f t="shared" si="629"/>
        <v>0</v>
      </c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>
        <v>0</v>
      </c>
    </row>
    <row r="1067" spans="1:118" x14ac:dyDescent="0.2">
      <c r="A1067" s="4">
        <v>50</v>
      </c>
      <c r="B1067" s="4">
        <v>0</v>
      </c>
      <c r="C1067" s="4">
        <v>0</v>
      </c>
      <c r="D1067" s="4">
        <v>1</v>
      </c>
      <c r="E1067" s="4">
        <v>201</v>
      </c>
      <c r="F1067" s="4">
        <f>ROUND(Source!O1065,O1067)</f>
        <v>914934.23</v>
      </c>
      <c r="G1067" s="4" t="s">
        <v>107</v>
      </c>
      <c r="H1067" s="4" t="s">
        <v>108</v>
      </c>
      <c r="I1067" s="4"/>
      <c r="J1067" s="4"/>
      <c r="K1067" s="4">
        <v>201</v>
      </c>
      <c r="L1067" s="4">
        <v>1</v>
      </c>
      <c r="M1067" s="4">
        <v>3</v>
      </c>
      <c r="N1067" s="4" t="s">
        <v>0</v>
      </c>
      <c r="O1067" s="4">
        <v>2</v>
      </c>
      <c r="P1067" s="4"/>
    </row>
    <row r="1068" spans="1:118" x14ac:dyDescent="0.2">
      <c r="A1068" s="4">
        <v>50</v>
      </c>
      <c r="B1068" s="4">
        <v>0</v>
      </c>
      <c r="C1068" s="4">
        <v>0</v>
      </c>
      <c r="D1068" s="4">
        <v>1</v>
      </c>
      <c r="E1068" s="4">
        <v>202</v>
      </c>
      <c r="F1068" s="4">
        <f>ROUND(Source!P1065,O1068)</f>
        <v>593409.05000000005</v>
      </c>
      <c r="G1068" s="4" t="s">
        <v>109</v>
      </c>
      <c r="H1068" s="4" t="s">
        <v>110</v>
      </c>
      <c r="I1068" s="4"/>
      <c r="J1068" s="4"/>
      <c r="K1068" s="4">
        <v>202</v>
      </c>
      <c r="L1068" s="4">
        <v>2</v>
      </c>
      <c r="M1068" s="4">
        <v>3</v>
      </c>
      <c r="N1068" s="4" t="s">
        <v>0</v>
      </c>
      <c r="O1068" s="4">
        <v>2</v>
      </c>
      <c r="P1068" s="4"/>
    </row>
    <row r="1069" spans="1:118" x14ac:dyDescent="0.2">
      <c r="A1069" s="4">
        <v>50</v>
      </c>
      <c r="B1069" s="4">
        <v>0</v>
      </c>
      <c r="C1069" s="4">
        <v>0</v>
      </c>
      <c r="D1069" s="4">
        <v>1</v>
      </c>
      <c r="E1069" s="4">
        <v>222</v>
      </c>
      <c r="F1069" s="4">
        <f>ROUND(Source!AO1065,O1069)</f>
        <v>0</v>
      </c>
      <c r="G1069" s="4" t="s">
        <v>111</v>
      </c>
      <c r="H1069" s="4" t="s">
        <v>112</v>
      </c>
      <c r="I1069" s="4"/>
      <c r="J1069" s="4"/>
      <c r="K1069" s="4">
        <v>222</v>
      </c>
      <c r="L1069" s="4">
        <v>3</v>
      </c>
      <c r="M1069" s="4">
        <v>3</v>
      </c>
      <c r="N1069" s="4" t="s">
        <v>0</v>
      </c>
      <c r="O1069" s="4">
        <v>2</v>
      </c>
      <c r="P1069" s="4"/>
    </row>
    <row r="1070" spans="1:118" x14ac:dyDescent="0.2">
      <c r="A1070" s="4">
        <v>50</v>
      </c>
      <c r="B1070" s="4">
        <v>0</v>
      </c>
      <c r="C1070" s="4">
        <v>0</v>
      </c>
      <c r="D1070" s="4">
        <v>1</v>
      </c>
      <c r="E1070" s="4">
        <v>216</v>
      </c>
      <c r="F1070" s="4">
        <f>ROUND(Source!AP1065,O1070)</f>
        <v>0</v>
      </c>
      <c r="G1070" s="4" t="s">
        <v>113</v>
      </c>
      <c r="H1070" s="4" t="s">
        <v>114</v>
      </c>
      <c r="I1070" s="4"/>
      <c r="J1070" s="4"/>
      <c r="K1070" s="4">
        <v>216</v>
      </c>
      <c r="L1070" s="4">
        <v>4</v>
      </c>
      <c r="M1070" s="4">
        <v>3</v>
      </c>
      <c r="N1070" s="4" t="s">
        <v>0</v>
      </c>
      <c r="O1070" s="4">
        <v>2</v>
      </c>
      <c r="P1070" s="4"/>
    </row>
    <row r="1071" spans="1:118" x14ac:dyDescent="0.2">
      <c r="A1071" s="4">
        <v>50</v>
      </c>
      <c r="B1071" s="4">
        <v>0</v>
      </c>
      <c r="C1071" s="4">
        <v>0</v>
      </c>
      <c r="D1071" s="4">
        <v>1</v>
      </c>
      <c r="E1071" s="4">
        <v>223</v>
      </c>
      <c r="F1071" s="4">
        <f>ROUND(Source!AQ1065,O1071)</f>
        <v>0</v>
      </c>
      <c r="G1071" s="4" t="s">
        <v>115</v>
      </c>
      <c r="H1071" s="4" t="s">
        <v>116</v>
      </c>
      <c r="I1071" s="4"/>
      <c r="J1071" s="4"/>
      <c r="K1071" s="4">
        <v>223</v>
      </c>
      <c r="L1071" s="4">
        <v>5</v>
      </c>
      <c r="M1071" s="4">
        <v>3</v>
      </c>
      <c r="N1071" s="4" t="s">
        <v>0</v>
      </c>
      <c r="O1071" s="4">
        <v>2</v>
      </c>
      <c r="P1071" s="4"/>
    </row>
    <row r="1072" spans="1:118" x14ac:dyDescent="0.2">
      <c r="A1072" s="4">
        <v>50</v>
      </c>
      <c r="B1072" s="4">
        <v>0</v>
      </c>
      <c r="C1072" s="4">
        <v>0</v>
      </c>
      <c r="D1072" s="4">
        <v>1</v>
      </c>
      <c r="E1072" s="4">
        <v>203</v>
      </c>
      <c r="F1072" s="4">
        <f>ROUND(Source!Q1065,O1072)</f>
        <v>31553.19</v>
      </c>
      <c r="G1072" s="4" t="s">
        <v>117</v>
      </c>
      <c r="H1072" s="4" t="s">
        <v>118</v>
      </c>
      <c r="I1072" s="4"/>
      <c r="J1072" s="4"/>
      <c r="K1072" s="4">
        <v>203</v>
      </c>
      <c r="L1072" s="4">
        <v>6</v>
      </c>
      <c r="M1072" s="4">
        <v>3</v>
      </c>
      <c r="N1072" s="4" t="s">
        <v>0</v>
      </c>
      <c r="O1072" s="4">
        <v>2</v>
      </c>
      <c r="P1072" s="4"/>
    </row>
    <row r="1073" spans="1:118" x14ac:dyDescent="0.2">
      <c r="A1073" s="4">
        <v>50</v>
      </c>
      <c r="B1073" s="4">
        <v>0</v>
      </c>
      <c r="C1073" s="4">
        <v>0</v>
      </c>
      <c r="D1073" s="4">
        <v>1</v>
      </c>
      <c r="E1073" s="4">
        <v>204</v>
      </c>
      <c r="F1073" s="4">
        <f>ROUND(Source!R1065,O1073)</f>
        <v>22274.6</v>
      </c>
      <c r="G1073" s="4" t="s">
        <v>119</v>
      </c>
      <c r="H1073" s="4" t="s">
        <v>120</v>
      </c>
      <c r="I1073" s="4"/>
      <c r="J1073" s="4"/>
      <c r="K1073" s="4">
        <v>204</v>
      </c>
      <c r="L1073" s="4">
        <v>7</v>
      </c>
      <c r="M1073" s="4">
        <v>3</v>
      </c>
      <c r="N1073" s="4" t="s">
        <v>0</v>
      </c>
      <c r="O1073" s="4">
        <v>2</v>
      </c>
      <c r="P1073" s="4"/>
    </row>
    <row r="1074" spans="1:118" x14ac:dyDescent="0.2">
      <c r="A1074" s="4">
        <v>50</v>
      </c>
      <c r="B1074" s="4">
        <v>0</v>
      </c>
      <c r="C1074" s="4">
        <v>0</v>
      </c>
      <c r="D1074" s="4">
        <v>1</v>
      </c>
      <c r="E1074" s="4">
        <v>205</v>
      </c>
      <c r="F1074" s="4">
        <f>ROUND(Source!S1065,O1074)</f>
        <v>289971.99</v>
      </c>
      <c r="G1074" s="4" t="s">
        <v>121</v>
      </c>
      <c r="H1074" s="4" t="s">
        <v>122</v>
      </c>
      <c r="I1074" s="4"/>
      <c r="J1074" s="4"/>
      <c r="K1074" s="4">
        <v>205</v>
      </c>
      <c r="L1074" s="4">
        <v>8</v>
      </c>
      <c r="M1074" s="4">
        <v>3</v>
      </c>
      <c r="N1074" s="4" t="s">
        <v>0</v>
      </c>
      <c r="O1074" s="4">
        <v>2</v>
      </c>
      <c r="P1074" s="4"/>
    </row>
    <row r="1075" spans="1:118" x14ac:dyDescent="0.2">
      <c r="A1075" s="4">
        <v>50</v>
      </c>
      <c r="B1075" s="4">
        <v>0</v>
      </c>
      <c r="C1075" s="4">
        <v>0</v>
      </c>
      <c r="D1075" s="4">
        <v>1</v>
      </c>
      <c r="E1075" s="4">
        <v>214</v>
      </c>
      <c r="F1075" s="4">
        <f>ROUND(Source!AS1065,O1075)</f>
        <v>0</v>
      </c>
      <c r="G1075" s="4" t="s">
        <v>123</v>
      </c>
      <c r="H1075" s="4" t="s">
        <v>124</v>
      </c>
      <c r="I1075" s="4"/>
      <c r="J1075" s="4"/>
      <c r="K1075" s="4">
        <v>214</v>
      </c>
      <c r="L1075" s="4">
        <v>9</v>
      </c>
      <c r="M1075" s="4">
        <v>3</v>
      </c>
      <c r="N1075" s="4" t="s">
        <v>0</v>
      </c>
      <c r="O1075" s="4">
        <v>2</v>
      </c>
      <c r="P1075" s="4"/>
    </row>
    <row r="1076" spans="1:118" x14ac:dyDescent="0.2">
      <c r="A1076" s="4">
        <v>50</v>
      </c>
      <c r="B1076" s="4">
        <v>0</v>
      </c>
      <c r="C1076" s="4">
        <v>0</v>
      </c>
      <c r="D1076" s="4">
        <v>1</v>
      </c>
      <c r="E1076" s="4">
        <v>215</v>
      </c>
      <c r="F1076" s="4">
        <f>ROUND(Source!AT1065,O1076)</f>
        <v>0</v>
      </c>
      <c r="G1076" s="4" t="s">
        <v>125</v>
      </c>
      <c r="H1076" s="4" t="s">
        <v>126</v>
      </c>
      <c r="I1076" s="4"/>
      <c r="J1076" s="4"/>
      <c r="K1076" s="4">
        <v>215</v>
      </c>
      <c r="L1076" s="4">
        <v>10</v>
      </c>
      <c r="M1076" s="4">
        <v>3</v>
      </c>
      <c r="N1076" s="4" t="s">
        <v>0</v>
      </c>
      <c r="O1076" s="4">
        <v>2</v>
      </c>
      <c r="P1076" s="4"/>
    </row>
    <row r="1077" spans="1:118" x14ac:dyDescent="0.2">
      <c r="A1077" s="4">
        <v>50</v>
      </c>
      <c r="B1077" s="4">
        <v>0</v>
      </c>
      <c r="C1077" s="4">
        <v>0</v>
      </c>
      <c r="D1077" s="4">
        <v>1</v>
      </c>
      <c r="E1077" s="4">
        <v>217</v>
      </c>
      <c r="F1077" s="4">
        <f>ROUND(Source!AU1065,O1077)</f>
        <v>1154226.47</v>
      </c>
      <c r="G1077" s="4" t="s">
        <v>127</v>
      </c>
      <c r="H1077" s="4" t="s">
        <v>128</v>
      </c>
      <c r="I1077" s="4"/>
      <c r="J1077" s="4"/>
      <c r="K1077" s="4">
        <v>217</v>
      </c>
      <c r="L1077" s="4">
        <v>11</v>
      </c>
      <c r="M1077" s="4">
        <v>3</v>
      </c>
      <c r="N1077" s="4" t="s">
        <v>0</v>
      </c>
      <c r="O1077" s="4">
        <v>2</v>
      </c>
      <c r="P1077" s="4"/>
    </row>
    <row r="1078" spans="1:118" x14ac:dyDescent="0.2">
      <c r="A1078" s="4">
        <v>50</v>
      </c>
      <c r="B1078" s="4">
        <v>0</v>
      </c>
      <c r="C1078" s="4">
        <v>0</v>
      </c>
      <c r="D1078" s="4">
        <v>1</v>
      </c>
      <c r="E1078" s="4">
        <v>206</v>
      </c>
      <c r="F1078" s="4">
        <f>ROUND(Source!T1065,O1078)</f>
        <v>0</v>
      </c>
      <c r="G1078" s="4" t="s">
        <v>129</v>
      </c>
      <c r="H1078" s="4" t="s">
        <v>130</v>
      </c>
      <c r="I1078" s="4"/>
      <c r="J1078" s="4"/>
      <c r="K1078" s="4">
        <v>206</v>
      </c>
      <c r="L1078" s="4">
        <v>12</v>
      </c>
      <c r="M1078" s="4">
        <v>3</v>
      </c>
      <c r="N1078" s="4" t="s">
        <v>0</v>
      </c>
      <c r="O1078" s="4">
        <v>2</v>
      </c>
      <c r="P1078" s="4"/>
    </row>
    <row r="1079" spans="1:118" x14ac:dyDescent="0.2">
      <c r="A1079" s="4">
        <v>50</v>
      </c>
      <c r="B1079" s="4">
        <v>0</v>
      </c>
      <c r="C1079" s="4">
        <v>0</v>
      </c>
      <c r="D1079" s="4">
        <v>1</v>
      </c>
      <c r="E1079" s="4">
        <v>207</v>
      </c>
      <c r="F1079" s="4">
        <f>Source!U1065</f>
        <v>1573.9165810000004</v>
      </c>
      <c r="G1079" s="4" t="s">
        <v>131</v>
      </c>
      <c r="H1079" s="4" t="s">
        <v>132</v>
      </c>
      <c r="I1079" s="4"/>
      <c r="J1079" s="4"/>
      <c r="K1079" s="4">
        <v>207</v>
      </c>
      <c r="L1079" s="4">
        <v>13</v>
      </c>
      <c r="M1079" s="4">
        <v>3</v>
      </c>
      <c r="N1079" s="4" t="s">
        <v>0</v>
      </c>
      <c r="O1079" s="4">
        <v>-1</v>
      </c>
      <c r="P1079" s="4"/>
    </row>
    <row r="1080" spans="1:118" x14ac:dyDescent="0.2">
      <c r="A1080" s="4">
        <v>50</v>
      </c>
      <c r="B1080" s="4">
        <v>0</v>
      </c>
      <c r="C1080" s="4">
        <v>0</v>
      </c>
      <c r="D1080" s="4">
        <v>1</v>
      </c>
      <c r="E1080" s="4">
        <v>208</v>
      </c>
      <c r="F1080" s="4">
        <f>Source!V1065</f>
        <v>0</v>
      </c>
      <c r="G1080" s="4" t="s">
        <v>133</v>
      </c>
      <c r="H1080" s="4" t="s">
        <v>134</v>
      </c>
      <c r="I1080" s="4"/>
      <c r="J1080" s="4"/>
      <c r="K1080" s="4">
        <v>208</v>
      </c>
      <c r="L1080" s="4">
        <v>14</v>
      </c>
      <c r="M1080" s="4">
        <v>3</v>
      </c>
      <c r="N1080" s="4" t="s">
        <v>0</v>
      </c>
      <c r="O1080" s="4">
        <v>-1</v>
      </c>
      <c r="P1080" s="4"/>
    </row>
    <row r="1081" spans="1:118" x14ac:dyDescent="0.2">
      <c r="A1081" s="4">
        <v>50</v>
      </c>
      <c r="B1081" s="4">
        <v>0</v>
      </c>
      <c r="C1081" s="4">
        <v>0</v>
      </c>
      <c r="D1081" s="4">
        <v>1</v>
      </c>
      <c r="E1081" s="4">
        <v>209</v>
      </c>
      <c r="F1081" s="4">
        <f>ROUND(Source!W1065,O1081)</f>
        <v>0</v>
      </c>
      <c r="G1081" s="4" t="s">
        <v>135</v>
      </c>
      <c r="H1081" s="4" t="s">
        <v>136</v>
      </c>
      <c r="I1081" s="4"/>
      <c r="J1081" s="4"/>
      <c r="K1081" s="4">
        <v>209</v>
      </c>
      <c r="L1081" s="4">
        <v>15</v>
      </c>
      <c r="M1081" s="4">
        <v>3</v>
      </c>
      <c r="N1081" s="4" t="s">
        <v>0</v>
      </c>
      <c r="O1081" s="4">
        <v>2</v>
      </c>
      <c r="P1081" s="4"/>
    </row>
    <row r="1082" spans="1:118" x14ac:dyDescent="0.2">
      <c r="A1082" s="4">
        <v>50</v>
      </c>
      <c r="B1082" s="4">
        <v>0</v>
      </c>
      <c r="C1082" s="4">
        <v>0</v>
      </c>
      <c r="D1082" s="4">
        <v>1</v>
      </c>
      <c r="E1082" s="4">
        <v>210</v>
      </c>
      <c r="F1082" s="4">
        <f>ROUND(Source!X1065,O1082)</f>
        <v>202980.42</v>
      </c>
      <c r="G1082" s="4" t="s">
        <v>137</v>
      </c>
      <c r="H1082" s="4" t="s">
        <v>138</v>
      </c>
      <c r="I1082" s="4"/>
      <c r="J1082" s="4"/>
      <c r="K1082" s="4">
        <v>210</v>
      </c>
      <c r="L1082" s="4">
        <v>16</v>
      </c>
      <c r="M1082" s="4">
        <v>3</v>
      </c>
      <c r="N1082" s="4" t="s">
        <v>0</v>
      </c>
      <c r="O1082" s="4">
        <v>2</v>
      </c>
      <c r="P1082" s="4"/>
    </row>
    <row r="1083" spans="1:118" x14ac:dyDescent="0.2">
      <c r="A1083" s="4">
        <v>50</v>
      </c>
      <c r="B1083" s="4">
        <v>0</v>
      </c>
      <c r="C1083" s="4">
        <v>0</v>
      </c>
      <c r="D1083" s="4">
        <v>1</v>
      </c>
      <c r="E1083" s="4">
        <v>211</v>
      </c>
      <c r="F1083" s="4">
        <f>ROUND(Source!Y1065,O1083)</f>
        <v>28997.25</v>
      </c>
      <c r="G1083" s="4" t="s">
        <v>139</v>
      </c>
      <c r="H1083" s="4" t="s">
        <v>140</v>
      </c>
      <c r="I1083" s="4"/>
      <c r="J1083" s="4"/>
      <c r="K1083" s="4">
        <v>211</v>
      </c>
      <c r="L1083" s="4">
        <v>17</v>
      </c>
      <c r="M1083" s="4">
        <v>3</v>
      </c>
      <c r="N1083" s="4" t="s">
        <v>0</v>
      </c>
      <c r="O1083" s="4">
        <v>2</v>
      </c>
      <c r="P1083" s="4"/>
    </row>
    <row r="1084" spans="1:118" x14ac:dyDescent="0.2">
      <c r="A1084" s="4">
        <v>50</v>
      </c>
      <c r="B1084" s="4">
        <v>0</v>
      </c>
      <c r="C1084" s="4">
        <v>0</v>
      </c>
      <c r="D1084" s="4">
        <v>1</v>
      </c>
      <c r="E1084" s="4">
        <v>224</v>
      </c>
      <c r="F1084" s="4">
        <f>ROUND(Source!AR1065,O1084)</f>
        <v>1154226.47</v>
      </c>
      <c r="G1084" s="4" t="s">
        <v>141</v>
      </c>
      <c r="H1084" s="4" t="s">
        <v>142</v>
      </c>
      <c r="I1084" s="4"/>
      <c r="J1084" s="4"/>
      <c r="K1084" s="4">
        <v>224</v>
      </c>
      <c r="L1084" s="4">
        <v>18</v>
      </c>
      <c r="M1084" s="4">
        <v>3</v>
      </c>
      <c r="N1084" s="4" t="s">
        <v>0</v>
      </c>
      <c r="O1084" s="4">
        <v>2</v>
      </c>
      <c r="P1084" s="4"/>
    </row>
    <row r="1086" spans="1:118" x14ac:dyDescent="0.2">
      <c r="A1086" s="2">
        <v>51</v>
      </c>
      <c r="B1086" s="2">
        <f>B12</f>
        <v>1112</v>
      </c>
      <c r="C1086" s="2">
        <f>A12</f>
        <v>1</v>
      </c>
      <c r="D1086" s="2">
        <f>ROW(A12)</f>
        <v>12</v>
      </c>
      <c r="E1086" s="2"/>
      <c r="F1086" s="2" t="str">
        <f>IF(F12&lt;&gt;"",F12,"")</f>
        <v/>
      </c>
      <c r="G1086" s="2" t="str">
        <f>IF(G12&lt;&gt;"",G12,"")</f>
        <v>Текущий ремонт в 2018 году на объекте ГБПОУ КАС №7 по адресу: г. Москва, ул. Вучетича, д. 3/1</v>
      </c>
      <c r="H1086" s="2"/>
      <c r="I1086" s="2"/>
      <c r="J1086" s="2"/>
      <c r="K1086" s="2"/>
      <c r="L1086" s="2"/>
      <c r="M1086" s="2"/>
      <c r="N1086" s="2"/>
      <c r="O1086" s="2">
        <f t="shared" ref="O1086:T1086" si="630">ROUND(O1065,2)</f>
        <v>914934.23</v>
      </c>
      <c r="P1086" s="2">
        <f t="shared" si="630"/>
        <v>593409.05000000005</v>
      </c>
      <c r="Q1086" s="2">
        <f t="shared" si="630"/>
        <v>31553.19</v>
      </c>
      <c r="R1086" s="2">
        <f t="shared" si="630"/>
        <v>22274.6</v>
      </c>
      <c r="S1086" s="2">
        <f t="shared" si="630"/>
        <v>289971.99</v>
      </c>
      <c r="T1086" s="2">
        <f t="shared" si="630"/>
        <v>0</v>
      </c>
      <c r="U1086" s="2">
        <f>U1065</f>
        <v>1573.9165810000004</v>
      </c>
      <c r="V1086" s="2">
        <f>V1065</f>
        <v>0</v>
      </c>
      <c r="W1086" s="2">
        <f>ROUND(W1065,2)</f>
        <v>0</v>
      </c>
      <c r="X1086" s="2">
        <f>ROUND(X1065,2)</f>
        <v>202980.42</v>
      </c>
      <c r="Y1086" s="2">
        <f>ROUND(Y1065,2)</f>
        <v>28997.25</v>
      </c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>
        <f t="shared" ref="AO1086:AZ1086" si="631">ROUND(AO1065,2)</f>
        <v>0</v>
      </c>
      <c r="AP1086" s="2">
        <f t="shared" si="631"/>
        <v>0</v>
      </c>
      <c r="AQ1086" s="2">
        <f t="shared" si="631"/>
        <v>0</v>
      </c>
      <c r="AR1086" s="2">
        <f t="shared" si="631"/>
        <v>1154226.47</v>
      </c>
      <c r="AS1086" s="2">
        <f t="shared" si="631"/>
        <v>0</v>
      </c>
      <c r="AT1086" s="2">
        <f t="shared" si="631"/>
        <v>0</v>
      </c>
      <c r="AU1086" s="2">
        <f t="shared" si="631"/>
        <v>1154226.47</v>
      </c>
      <c r="AV1086" s="2">
        <f t="shared" si="631"/>
        <v>593409.05000000005</v>
      </c>
      <c r="AW1086" s="2">
        <f t="shared" si="631"/>
        <v>593409.05000000005</v>
      </c>
      <c r="AX1086" s="2">
        <f t="shared" si="631"/>
        <v>0</v>
      </c>
      <c r="AY1086" s="2">
        <f t="shared" si="631"/>
        <v>593409.05000000005</v>
      </c>
      <c r="AZ1086" s="2">
        <f t="shared" si="631"/>
        <v>0</v>
      </c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>
        <v>0</v>
      </c>
    </row>
    <row r="1088" spans="1:118" x14ac:dyDescent="0.2">
      <c r="A1088" s="4">
        <v>50</v>
      </c>
      <c r="B1088" s="4">
        <v>0</v>
      </c>
      <c r="C1088" s="4">
        <v>0</v>
      </c>
      <c r="D1088" s="4">
        <v>1</v>
      </c>
      <c r="E1088" s="4">
        <v>201</v>
      </c>
      <c r="F1088" s="4">
        <f>ROUND(Source!O1086,O1088)</f>
        <v>914934.23</v>
      </c>
      <c r="G1088" s="4" t="s">
        <v>107</v>
      </c>
      <c r="H1088" s="4" t="s">
        <v>108</v>
      </c>
      <c r="I1088" s="4"/>
      <c r="J1088" s="4"/>
      <c r="K1088" s="4">
        <v>201</v>
      </c>
      <c r="L1088" s="4">
        <v>1</v>
      </c>
      <c r="M1088" s="4">
        <v>3</v>
      </c>
      <c r="N1088" s="4" t="s">
        <v>0</v>
      </c>
      <c r="O1088" s="4">
        <v>2</v>
      </c>
      <c r="P1088" s="4"/>
    </row>
    <row r="1089" spans="1:16" x14ac:dyDescent="0.2">
      <c r="A1089" s="4">
        <v>50</v>
      </c>
      <c r="B1089" s="4">
        <v>0</v>
      </c>
      <c r="C1089" s="4">
        <v>0</v>
      </c>
      <c r="D1089" s="4">
        <v>1</v>
      </c>
      <c r="E1089" s="4">
        <v>202</v>
      </c>
      <c r="F1089" s="4">
        <f>ROUND(Source!P1086,O1089)</f>
        <v>593409.05000000005</v>
      </c>
      <c r="G1089" s="4" t="s">
        <v>109</v>
      </c>
      <c r="H1089" s="4" t="s">
        <v>110</v>
      </c>
      <c r="I1089" s="4"/>
      <c r="J1089" s="4"/>
      <c r="K1089" s="4">
        <v>202</v>
      </c>
      <c r="L1089" s="4">
        <v>2</v>
      </c>
      <c r="M1089" s="4">
        <v>3</v>
      </c>
      <c r="N1089" s="4" t="s">
        <v>0</v>
      </c>
      <c r="O1089" s="4">
        <v>2</v>
      </c>
      <c r="P1089" s="4"/>
    </row>
    <row r="1090" spans="1:16" x14ac:dyDescent="0.2">
      <c r="A1090" s="4">
        <v>50</v>
      </c>
      <c r="B1090" s="4">
        <v>0</v>
      </c>
      <c r="C1090" s="4">
        <v>0</v>
      </c>
      <c r="D1090" s="4">
        <v>1</v>
      </c>
      <c r="E1090" s="4">
        <v>222</v>
      </c>
      <c r="F1090" s="4">
        <f>ROUND(Source!AO1086,O1090)</f>
        <v>0</v>
      </c>
      <c r="G1090" s="4" t="s">
        <v>111</v>
      </c>
      <c r="H1090" s="4" t="s">
        <v>112</v>
      </c>
      <c r="I1090" s="4"/>
      <c r="J1090" s="4"/>
      <c r="K1090" s="4">
        <v>222</v>
      </c>
      <c r="L1090" s="4">
        <v>3</v>
      </c>
      <c r="M1090" s="4">
        <v>3</v>
      </c>
      <c r="N1090" s="4" t="s">
        <v>0</v>
      </c>
      <c r="O1090" s="4">
        <v>2</v>
      </c>
      <c r="P1090" s="4"/>
    </row>
    <row r="1091" spans="1:16" x14ac:dyDescent="0.2">
      <c r="A1091" s="4">
        <v>50</v>
      </c>
      <c r="B1091" s="4">
        <v>0</v>
      </c>
      <c r="C1091" s="4">
        <v>0</v>
      </c>
      <c r="D1091" s="4">
        <v>1</v>
      </c>
      <c r="E1091" s="4">
        <v>216</v>
      </c>
      <c r="F1091" s="4">
        <f>ROUND(Source!AP1086,O1091)</f>
        <v>0</v>
      </c>
      <c r="G1091" s="4" t="s">
        <v>113</v>
      </c>
      <c r="H1091" s="4" t="s">
        <v>114</v>
      </c>
      <c r="I1091" s="4"/>
      <c r="J1091" s="4"/>
      <c r="K1091" s="4">
        <v>216</v>
      </c>
      <c r="L1091" s="4">
        <v>4</v>
      </c>
      <c r="M1091" s="4">
        <v>3</v>
      </c>
      <c r="N1091" s="4" t="s">
        <v>0</v>
      </c>
      <c r="O1091" s="4">
        <v>2</v>
      </c>
      <c r="P1091" s="4"/>
    </row>
    <row r="1092" spans="1:16" x14ac:dyDescent="0.2">
      <c r="A1092" s="4">
        <v>50</v>
      </c>
      <c r="B1092" s="4">
        <v>0</v>
      </c>
      <c r="C1092" s="4">
        <v>0</v>
      </c>
      <c r="D1092" s="4">
        <v>1</v>
      </c>
      <c r="E1092" s="4">
        <v>223</v>
      </c>
      <c r="F1092" s="4">
        <f>ROUND(Source!AQ1086,O1092)</f>
        <v>0</v>
      </c>
      <c r="G1092" s="4" t="s">
        <v>115</v>
      </c>
      <c r="H1092" s="4" t="s">
        <v>116</v>
      </c>
      <c r="I1092" s="4"/>
      <c r="J1092" s="4"/>
      <c r="K1092" s="4">
        <v>223</v>
      </c>
      <c r="L1092" s="4">
        <v>5</v>
      </c>
      <c r="M1092" s="4">
        <v>3</v>
      </c>
      <c r="N1092" s="4" t="s">
        <v>0</v>
      </c>
      <c r="O1092" s="4">
        <v>2</v>
      </c>
      <c r="P1092" s="4"/>
    </row>
    <row r="1093" spans="1:16" x14ac:dyDescent="0.2">
      <c r="A1093" s="4">
        <v>50</v>
      </c>
      <c r="B1093" s="4">
        <v>0</v>
      </c>
      <c r="C1093" s="4">
        <v>0</v>
      </c>
      <c r="D1093" s="4">
        <v>1</v>
      </c>
      <c r="E1093" s="4">
        <v>203</v>
      </c>
      <c r="F1093" s="4">
        <f>ROUND(Source!Q1086,O1093)</f>
        <v>31553.19</v>
      </c>
      <c r="G1093" s="4" t="s">
        <v>117</v>
      </c>
      <c r="H1093" s="4" t="s">
        <v>118</v>
      </c>
      <c r="I1093" s="4"/>
      <c r="J1093" s="4"/>
      <c r="K1093" s="4">
        <v>203</v>
      </c>
      <c r="L1093" s="4">
        <v>6</v>
      </c>
      <c r="M1093" s="4">
        <v>3</v>
      </c>
      <c r="N1093" s="4" t="s">
        <v>0</v>
      </c>
      <c r="O1093" s="4">
        <v>2</v>
      </c>
      <c r="P1093" s="4"/>
    </row>
    <row r="1094" spans="1:16" x14ac:dyDescent="0.2">
      <c r="A1094" s="4">
        <v>50</v>
      </c>
      <c r="B1094" s="4">
        <v>0</v>
      </c>
      <c r="C1094" s="4">
        <v>0</v>
      </c>
      <c r="D1094" s="4">
        <v>1</v>
      </c>
      <c r="E1094" s="4">
        <v>204</v>
      </c>
      <c r="F1094" s="4">
        <f>ROUND(Source!R1086,O1094)</f>
        <v>22274.6</v>
      </c>
      <c r="G1094" s="4" t="s">
        <v>119</v>
      </c>
      <c r="H1094" s="4" t="s">
        <v>120</v>
      </c>
      <c r="I1094" s="4"/>
      <c r="J1094" s="4"/>
      <c r="K1094" s="4">
        <v>204</v>
      </c>
      <c r="L1094" s="4">
        <v>7</v>
      </c>
      <c r="M1094" s="4">
        <v>3</v>
      </c>
      <c r="N1094" s="4" t="s">
        <v>0</v>
      </c>
      <c r="O1094" s="4">
        <v>2</v>
      </c>
      <c r="P1094" s="4"/>
    </row>
    <row r="1095" spans="1:16" x14ac:dyDescent="0.2">
      <c r="A1095" s="4">
        <v>50</v>
      </c>
      <c r="B1095" s="4">
        <v>0</v>
      </c>
      <c r="C1095" s="4">
        <v>0</v>
      </c>
      <c r="D1095" s="4">
        <v>1</v>
      </c>
      <c r="E1095" s="4">
        <v>205</v>
      </c>
      <c r="F1095" s="4">
        <f>ROUND(Source!S1086,O1095)</f>
        <v>289971.99</v>
      </c>
      <c r="G1095" s="4" t="s">
        <v>121</v>
      </c>
      <c r="H1095" s="4" t="s">
        <v>122</v>
      </c>
      <c r="I1095" s="4"/>
      <c r="J1095" s="4"/>
      <c r="K1095" s="4">
        <v>205</v>
      </c>
      <c r="L1095" s="4">
        <v>8</v>
      </c>
      <c r="M1095" s="4">
        <v>3</v>
      </c>
      <c r="N1095" s="4" t="s">
        <v>0</v>
      </c>
      <c r="O1095" s="4">
        <v>2</v>
      </c>
      <c r="P1095" s="4"/>
    </row>
    <row r="1096" spans="1:16" x14ac:dyDescent="0.2">
      <c r="A1096" s="4">
        <v>50</v>
      </c>
      <c r="B1096" s="4">
        <v>0</v>
      </c>
      <c r="C1096" s="4">
        <v>0</v>
      </c>
      <c r="D1096" s="4">
        <v>1</v>
      </c>
      <c r="E1096" s="4">
        <v>214</v>
      </c>
      <c r="F1096" s="4">
        <f>ROUND(Source!AS1086,O1096)</f>
        <v>0</v>
      </c>
      <c r="G1096" s="4" t="s">
        <v>123</v>
      </c>
      <c r="H1096" s="4" t="s">
        <v>124</v>
      </c>
      <c r="I1096" s="4"/>
      <c r="J1096" s="4"/>
      <c r="K1096" s="4">
        <v>214</v>
      </c>
      <c r="L1096" s="4">
        <v>9</v>
      </c>
      <c r="M1096" s="4">
        <v>3</v>
      </c>
      <c r="N1096" s="4" t="s">
        <v>0</v>
      </c>
      <c r="O1096" s="4">
        <v>2</v>
      </c>
      <c r="P1096" s="4"/>
    </row>
    <row r="1097" spans="1:16" x14ac:dyDescent="0.2">
      <c r="A1097" s="4">
        <v>50</v>
      </c>
      <c r="B1097" s="4">
        <v>0</v>
      </c>
      <c r="C1097" s="4">
        <v>0</v>
      </c>
      <c r="D1097" s="4">
        <v>1</v>
      </c>
      <c r="E1097" s="4">
        <v>215</v>
      </c>
      <c r="F1097" s="4">
        <f>ROUND(Source!AT1086,O1097)</f>
        <v>0</v>
      </c>
      <c r="G1097" s="4" t="s">
        <v>125</v>
      </c>
      <c r="H1097" s="4" t="s">
        <v>126</v>
      </c>
      <c r="I1097" s="4"/>
      <c r="J1097" s="4"/>
      <c r="K1097" s="4">
        <v>215</v>
      </c>
      <c r="L1097" s="4">
        <v>10</v>
      </c>
      <c r="M1097" s="4">
        <v>3</v>
      </c>
      <c r="N1097" s="4" t="s">
        <v>0</v>
      </c>
      <c r="O1097" s="4">
        <v>2</v>
      </c>
      <c r="P1097" s="4"/>
    </row>
    <row r="1098" spans="1:16" x14ac:dyDescent="0.2">
      <c r="A1098" s="4">
        <v>50</v>
      </c>
      <c r="B1098" s="4">
        <v>0</v>
      </c>
      <c r="C1098" s="4">
        <v>0</v>
      </c>
      <c r="D1098" s="4">
        <v>1</v>
      </c>
      <c r="E1098" s="4">
        <v>217</v>
      </c>
      <c r="F1098" s="4">
        <f>ROUND(Source!AU1086,O1098)</f>
        <v>1154226.47</v>
      </c>
      <c r="G1098" s="4" t="s">
        <v>127</v>
      </c>
      <c r="H1098" s="4" t="s">
        <v>128</v>
      </c>
      <c r="I1098" s="4"/>
      <c r="J1098" s="4"/>
      <c r="K1098" s="4">
        <v>217</v>
      </c>
      <c r="L1098" s="4">
        <v>11</v>
      </c>
      <c r="M1098" s="4">
        <v>3</v>
      </c>
      <c r="N1098" s="4" t="s">
        <v>0</v>
      </c>
      <c r="O1098" s="4">
        <v>2</v>
      </c>
      <c r="P1098" s="4"/>
    </row>
    <row r="1099" spans="1:16" x14ac:dyDescent="0.2">
      <c r="A1099" s="4">
        <v>50</v>
      </c>
      <c r="B1099" s="4">
        <v>0</v>
      </c>
      <c r="C1099" s="4">
        <v>0</v>
      </c>
      <c r="D1099" s="4">
        <v>1</v>
      </c>
      <c r="E1099" s="4">
        <v>206</v>
      </c>
      <c r="F1099" s="4">
        <f>ROUND(Source!T1086,O1099)</f>
        <v>0</v>
      </c>
      <c r="G1099" s="4" t="s">
        <v>129</v>
      </c>
      <c r="H1099" s="4" t="s">
        <v>130</v>
      </c>
      <c r="I1099" s="4"/>
      <c r="J1099" s="4"/>
      <c r="K1099" s="4">
        <v>206</v>
      </c>
      <c r="L1099" s="4">
        <v>12</v>
      </c>
      <c r="M1099" s="4">
        <v>3</v>
      </c>
      <c r="N1099" s="4" t="s">
        <v>0</v>
      </c>
      <c r="O1099" s="4">
        <v>2</v>
      </c>
      <c r="P1099" s="4"/>
    </row>
    <row r="1100" spans="1:16" x14ac:dyDescent="0.2">
      <c r="A1100" s="4">
        <v>50</v>
      </c>
      <c r="B1100" s="4">
        <v>0</v>
      </c>
      <c r="C1100" s="4">
        <v>0</v>
      </c>
      <c r="D1100" s="4">
        <v>1</v>
      </c>
      <c r="E1100" s="4">
        <v>207</v>
      </c>
      <c r="F1100" s="4">
        <f>Source!U1086</f>
        <v>1573.9165810000004</v>
      </c>
      <c r="G1100" s="4" t="s">
        <v>131</v>
      </c>
      <c r="H1100" s="4" t="s">
        <v>132</v>
      </c>
      <c r="I1100" s="4"/>
      <c r="J1100" s="4"/>
      <c r="K1100" s="4">
        <v>207</v>
      </c>
      <c r="L1100" s="4">
        <v>13</v>
      </c>
      <c r="M1100" s="4">
        <v>3</v>
      </c>
      <c r="N1100" s="4" t="s">
        <v>0</v>
      </c>
      <c r="O1100" s="4">
        <v>-1</v>
      </c>
      <c r="P1100" s="4"/>
    </row>
    <row r="1101" spans="1:16" x14ac:dyDescent="0.2">
      <c r="A1101" s="4">
        <v>50</v>
      </c>
      <c r="B1101" s="4">
        <v>0</v>
      </c>
      <c r="C1101" s="4">
        <v>0</v>
      </c>
      <c r="D1101" s="4">
        <v>1</v>
      </c>
      <c r="E1101" s="4">
        <v>208</v>
      </c>
      <c r="F1101" s="4">
        <f>Source!V1086</f>
        <v>0</v>
      </c>
      <c r="G1101" s="4" t="s">
        <v>133</v>
      </c>
      <c r="H1101" s="4" t="s">
        <v>134</v>
      </c>
      <c r="I1101" s="4"/>
      <c r="J1101" s="4"/>
      <c r="K1101" s="4">
        <v>208</v>
      </c>
      <c r="L1101" s="4">
        <v>14</v>
      </c>
      <c r="M1101" s="4">
        <v>3</v>
      </c>
      <c r="N1101" s="4" t="s">
        <v>0</v>
      </c>
      <c r="O1101" s="4">
        <v>-1</v>
      </c>
      <c r="P1101" s="4"/>
    </row>
    <row r="1102" spans="1:16" x14ac:dyDescent="0.2">
      <c r="A1102" s="4">
        <v>50</v>
      </c>
      <c r="B1102" s="4">
        <v>0</v>
      </c>
      <c r="C1102" s="4">
        <v>0</v>
      </c>
      <c r="D1102" s="4">
        <v>1</v>
      </c>
      <c r="E1102" s="4">
        <v>209</v>
      </c>
      <c r="F1102" s="4">
        <f>ROUND(Source!W1086,O1102)</f>
        <v>0</v>
      </c>
      <c r="G1102" s="4" t="s">
        <v>135</v>
      </c>
      <c r="H1102" s="4" t="s">
        <v>136</v>
      </c>
      <c r="I1102" s="4"/>
      <c r="J1102" s="4"/>
      <c r="K1102" s="4">
        <v>209</v>
      </c>
      <c r="L1102" s="4">
        <v>15</v>
      </c>
      <c r="M1102" s="4">
        <v>3</v>
      </c>
      <c r="N1102" s="4" t="s">
        <v>0</v>
      </c>
      <c r="O1102" s="4">
        <v>2</v>
      </c>
      <c r="P1102" s="4"/>
    </row>
    <row r="1103" spans="1:16" x14ac:dyDescent="0.2">
      <c r="A1103" s="4">
        <v>50</v>
      </c>
      <c r="B1103" s="4">
        <v>0</v>
      </c>
      <c r="C1103" s="4">
        <v>0</v>
      </c>
      <c r="D1103" s="4">
        <v>1</v>
      </c>
      <c r="E1103" s="4">
        <v>210</v>
      </c>
      <c r="F1103" s="4">
        <f>ROUND(Source!X1086,O1103)</f>
        <v>202980.42</v>
      </c>
      <c r="G1103" s="4" t="s">
        <v>137</v>
      </c>
      <c r="H1103" s="4" t="s">
        <v>138</v>
      </c>
      <c r="I1103" s="4"/>
      <c r="J1103" s="4"/>
      <c r="K1103" s="4">
        <v>210</v>
      </c>
      <c r="L1103" s="4">
        <v>16</v>
      </c>
      <c r="M1103" s="4">
        <v>3</v>
      </c>
      <c r="N1103" s="4" t="s">
        <v>0</v>
      </c>
      <c r="O1103" s="4">
        <v>2</v>
      </c>
      <c r="P1103" s="4"/>
    </row>
    <row r="1104" spans="1:16" x14ac:dyDescent="0.2">
      <c r="A1104" s="4">
        <v>50</v>
      </c>
      <c r="B1104" s="4">
        <v>0</v>
      </c>
      <c r="C1104" s="4">
        <v>0</v>
      </c>
      <c r="D1104" s="4">
        <v>1</v>
      </c>
      <c r="E1104" s="4">
        <v>211</v>
      </c>
      <c r="F1104" s="4">
        <f>ROUND(Source!Y1086,O1104)</f>
        <v>28997.25</v>
      </c>
      <c r="G1104" s="4" t="s">
        <v>139</v>
      </c>
      <c r="H1104" s="4" t="s">
        <v>140</v>
      </c>
      <c r="I1104" s="4"/>
      <c r="J1104" s="4"/>
      <c r="K1104" s="4">
        <v>211</v>
      </c>
      <c r="L1104" s="4">
        <v>17</v>
      </c>
      <c r="M1104" s="4">
        <v>3</v>
      </c>
      <c r="N1104" s="4" t="s">
        <v>0</v>
      </c>
      <c r="O1104" s="4">
        <v>2</v>
      </c>
      <c r="P1104" s="4"/>
    </row>
    <row r="1105" spans="1:16" x14ac:dyDescent="0.2">
      <c r="A1105" s="4">
        <v>50</v>
      </c>
      <c r="B1105" s="4">
        <v>0</v>
      </c>
      <c r="C1105" s="4">
        <v>0</v>
      </c>
      <c r="D1105" s="4">
        <v>1</v>
      </c>
      <c r="E1105" s="4">
        <v>0</v>
      </c>
      <c r="F1105" s="4">
        <f>ROUND(Source!AR1086,O1105)</f>
        <v>1154226.47</v>
      </c>
      <c r="G1105" s="4" t="s">
        <v>141</v>
      </c>
      <c r="H1105" s="4" t="s">
        <v>142</v>
      </c>
      <c r="I1105" s="4"/>
      <c r="J1105" s="4"/>
      <c r="K1105" s="4">
        <v>224</v>
      </c>
      <c r="L1105" s="4">
        <v>18</v>
      </c>
      <c r="M1105" s="4">
        <v>3</v>
      </c>
      <c r="N1105" s="4" t="s">
        <v>0</v>
      </c>
      <c r="O1105" s="4">
        <v>2</v>
      </c>
      <c r="P1105" s="4"/>
    </row>
    <row r="1106" spans="1:16" x14ac:dyDescent="0.2">
      <c r="A1106" s="4">
        <v>50</v>
      </c>
      <c r="B1106" s="4">
        <v>1</v>
      </c>
      <c r="C1106" s="4">
        <v>0</v>
      </c>
      <c r="D1106" s="4">
        <v>2</v>
      </c>
      <c r="E1106" s="4">
        <v>0</v>
      </c>
      <c r="F1106" s="4">
        <f>ROUND(F1105*18/100,O1106)</f>
        <v>207760.76</v>
      </c>
      <c r="G1106" s="4" t="s">
        <v>387</v>
      </c>
      <c r="H1106" s="4" t="s">
        <v>387</v>
      </c>
      <c r="I1106" s="4"/>
      <c r="J1106" s="4"/>
      <c r="K1106" s="4">
        <v>212</v>
      </c>
      <c r="L1106" s="4">
        <v>19</v>
      </c>
      <c r="M1106" s="4">
        <v>0</v>
      </c>
      <c r="N1106" s="4" t="s">
        <v>0</v>
      </c>
      <c r="O1106" s="4">
        <v>2</v>
      </c>
      <c r="P1106" s="4"/>
    </row>
    <row r="1107" spans="1:16" x14ac:dyDescent="0.2">
      <c r="A1107" s="4">
        <v>50</v>
      </c>
      <c r="B1107" s="4">
        <v>1</v>
      </c>
      <c r="C1107" s="4">
        <v>0</v>
      </c>
      <c r="D1107" s="4">
        <v>2</v>
      </c>
      <c r="E1107" s="4">
        <v>224</v>
      </c>
      <c r="F1107" s="4">
        <f>ROUND(F1105+F1106,O1107)</f>
        <v>1361987.23</v>
      </c>
      <c r="G1107" s="4" t="s">
        <v>388</v>
      </c>
      <c r="H1107" s="4" t="s">
        <v>389</v>
      </c>
      <c r="I1107" s="4"/>
      <c r="J1107" s="4"/>
      <c r="K1107" s="4">
        <v>212</v>
      </c>
      <c r="L1107" s="4">
        <v>20</v>
      </c>
      <c r="M1107" s="4">
        <v>0</v>
      </c>
      <c r="N1107" s="4" t="s">
        <v>0</v>
      </c>
      <c r="O1107" s="4">
        <v>2</v>
      </c>
      <c r="P1107" s="4"/>
    </row>
    <row r="1110" spans="1:16" x14ac:dyDescent="0.2">
      <c r="A1110">
        <v>-1</v>
      </c>
    </row>
    <row r="1112" spans="1:16" x14ac:dyDescent="0.2">
      <c r="A1112" s="3">
        <v>75</v>
      </c>
      <c r="B1112" s="3" t="s">
        <v>390</v>
      </c>
      <c r="C1112" s="3">
        <v>2018</v>
      </c>
      <c r="D1112" s="3">
        <v>0</v>
      </c>
      <c r="E1112" s="3">
        <v>1</v>
      </c>
      <c r="F1112" s="3">
        <v>0</v>
      </c>
      <c r="G1112" s="3">
        <v>0</v>
      </c>
      <c r="H1112" s="3">
        <v>1</v>
      </c>
      <c r="I1112" s="3">
        <v>0</v>
      </c>
      <c r="J1112" s="3">
        <v>1</v>
      </c>
      <c r="K1112" s="3">
        <v>78</v>
      </c>
      <c r="L1112" s="3">
        <v>30</v>
      </c>
      <c r="M1112" s="3">
        <v>0</v>
      </c>
      <c r="N1112" s="3">
        <v>31140108</v>
      </c>
      <c r="O1112" s="3">
        <v>1</v>
      </c>
    </row>
    <row r="1116" spans="1:16" x14ac:dyDescent="0.2">
      <c r="A1116">
        <v>65</v>
      </c>
      <c r="C1116">
        <v>1</v>
      </c>
      <c r="D1116">
        <v>0</v>
      </c>
      <c r="E1116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4"/>
  <sheetViews>
    <sheetView workbookViewId="0">
      <selection activeCell="M1" sqref="M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F1">
        <v>0</v>
      </c>
      <c r="G1">
        <v>0</v>
      </c>
      <c r="H1">
        <v>0</v>
      </c>
      <c r="J1" t="s">
        <v>0</v>
      </c>
      <c r="K1">
        <v>1</v>
      </c>
    </row>
    <row r="12" spans="1:133" x14ac:dyDescent="0.2">
      <c r="A12" s="1">
        <v>1</v>
      </c>
      <c r="B12" s="1">
        <v>44</v>
      </c>
      <c r="C12" s="1">
        <v>0</v>
      </c>
      <c r="D12" s="1"/>
      <c r="E12" s="1">
        <v>0</v>
      </c>
      <c r="F12" s="1" t="s">
        <v>1</v>
      </c>
      <c r="G12" s="1" t="s">
        <v>2</v>
      </c>
      <c r="H12" s="1" t="s">
        <v>0</v>
      </c>
      <c r="I12" s="1">
        <v>0</v>
      </c>
      <c r="J12" s="1" t="s">
        <v>0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0</v>
      </c>
      <c r="V12" s="1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/>
      <c r="AL12" s="1" t="s">
        <v>0</v>
      </c>
      <c r="AM12" s="1" t="s">
        <v>0</v>
      </c>
      <c r="AN12" s="1" t="s">
        <v>0</v>
      </c>
      <c r="AO12" s="1"/>
      <c r="AP12" s="1" t="s">
        <v>0</v>
      </c>
      <c r="AQ12" s="1" t="s">
        <v>0</v>
      </c>
      <c r="AR12" s="1" t="s">
        <v>0</v>
      </c>
      <c r="AS12" s="1"/>
      <c r="AT12" s="1"/>
      <c r="AU12" s="1"/>
      <c r="AV12" s="1"/>
      <c r="AW12" s="1"/>
      <c r="AX12" s="1" t="s">
        <v>0</v>
      </c>
      <c r="AY12" s="1" t="s">
        <v>0</v>
      </c>
      <c r="AZ12" s="1" t="s">
        <v>0</v>
      </c>
      <c r="BA12" s="1"/>
      <c r="BB12" s="1"/>
      <c r="BC12" s="1"/>
      <c r="BD12" s="1"/>
      <c r="BE12" s="1"/>
      <c r="BF12" s="1"/>
      <c r="BG12" s="1"/>
      <c r="BH12" s="1" t="s">
        <v>3</v>
      </c>
      <c r="BI12" s="1" t="s">
        <v>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5</v>
      </c>
      <c r="BZ12" s="1" t="s">
        <v>6</v>
      </c>
      <c r="CA12" s="1" t="s">
        <v>7</v>
      </c>
      <c r="CB12" s="1" t="s">
        <v>7</v>
      </c>
      <c r="CC12" s="1" t="s">
        <v>7</v>
      </c>
      <c r="CD12" s="1" t="s">
        <v>7</v>
      </c>
      <c r="CE12" s="1" t="s">
        <v>0</v>
      </c>
      <c r="CF12" s="1">
        <v>0</v>
      </c>
      <c r="CG12" s="1">
        <v>0</v>
      </c>
      <c r="CH12" s="1">
        <v>8</v>
      </c>
      <c r="CI12" s="1" t="s">
        <v>0</v>
      </c>
      <c r="CJ12" s="1" t="s">
        <v>0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31140108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5">
        <v>3</v>
      </c>
      <c r="B16" s="5">
        <v>1</v>
      </c>
      <c r="C16" s="5" t="s">
        <v>8</v>
      </c>
      <c r="D16" s="5" t="s">
        <v>2</v>
      </c>
      <c r="E16" s="6">
        <v>0</v>
      </c>
      <c r="F16" s="6">
        <v>0</v>
      </c>
      <c r="G16" s="6">
        <v>0</v>
      </c>
      <c r="H16" s="6">
        <v>1154.2264700000001</v>
      </c>
      <c r="I16" s="6">
        <v>1154.2264700000001</v>
      </c>
      <c r="J16" s="6">
        <v>289.97199000000001</v>
      </c>
      <c r="AI16" s="5">
        <v>0</v>
      </c>
      <c r="AJ16" s="5">
        <v>-1</v>
      </c>
      <c r="AK16" s="5" t="s">
        <v>0</v>
      </c>
      <c r="AL16" s="5" t="s">
        <v>0</v>
      </c>
      <c r="AM16" s="5" t="s">
        <v>0</v>
      </c>
      <c r="AN16" s="5">
        <v>0</v>
      </c>
      <c r="AO16" s="5" t="s">
        <v>0</v>
      </c>
      <c r="AP16" s="5" t="s">
        <v>0</v>
      </c>
      <c r="AT16" s="6">
        <v>914934.23</v>
      </c>
      <c r="AU16" s="6">
        <v>593409.05000000005</v>
      </c>
      <c r="AV16" s="6">
        <v>0</v>
      </c>
      <c r="AW16" s="6">
        <v>0</v>
      </c>
      <c r="AX16" s="6">
        <v>0</v>
      </c>
      <c r="AY16" s="6">
        <v>31553.19</v>
      </c>
      <c r="AZ16" s="6">
        <v>22274.6</v>
      </c>
      <c r="BA16" s="6">
        <v>289971.99</v>
      </c>
      <c r="BB16" s="6">
        <v>0</v>
      </c>
      <c r="BC16" s="6">
        <v>0</v>
      </c>
      <c r="BD16" s="6">
        <v>1154226.47</v>
      </c>
      <c r="BE16" s="6">
        <v>0</v>
      </c>
      <c r="BF16" s="6">
        <v>1573.916580999999</v>
      </c>
      <c r="BG16" s="6">
        <v>0</v>
      </c>
      <c r="BH16" s="6">
        <v>0</v>
      </c>
      <c r="BI16" s="6">
        <v>202980.42</v>
      </c>
      <c r="BJ16" s="6">
        <v>28997.25</v>
      </c>
      <c r="BK16" s="6">
        <v>1154226.47</v>
      </c>
    </row>
    <row r="18" spans="1:19" x14ac:dyDescent="0.2">
      <c r="A18">
        <v>51</v>
      </c>
      <c r="E18" s="7">
        <v>0</v>
      </c>
      <c r="F18" s="7">
        <v>0</v>
      </c>
      <c r="G18" s="7">
        <v>0</v>
      </c>
      <c r="H18" s="7">
        <v>1154.2264700000001</v>
      </c>
      <c r="I18" s="7">
        <v>1154.2264700000001</v>
      </c>
      <c r="J18" s="7">
        <v>289.97199000000001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914934.23</v>
      </c>
      <c r="G20" s="4" t="s">
        <v>107</v>
      </c>
      <c r="H20" s="4" t="s">
        <v>108</v>
      </c>
      <c r="I20" s="4"/>
      <c r="J20" s="4"/>
      <c r="K20" s="4">
        <v>201</v>
      </c>
      <c r="L20" s="4">
        <v>1</v>
      </c>
      <c r="M20" s="4">
        <v>3</v>
      </c>
      <c r="N20" s="4" t="s">
        <v>0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593409.05000000005</v>
      </c>
      <c r="G21" s="4" t="s">
        <v>109</v>
      </c>
      <c r="H21" s="4" t="s">
        <v>110</v>
      </c>
      <c r="I21" s="4"/>
      <c r="J21" s="4"/>
      <c r="K21" s="4">
        <v>202</v>
      </c>
      <c r="L21" s="4">
        <v>2</v>
      </c>
      <c r="M21" s="4">
        <v>3</v>
      </c>
      <c r="N21" s="4" t="s">
        <v>0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111</v>
      </c>
      <c r="H22" s="4" t="s">
        <v>112</v>
      </c>
      <c r="I22" s="4"/>
      <c r="J22" s="4"/>
      <c r="K22" s="4">
        <v>222</v>
      </c>
      <c r="L22" s="4">
        <v>3</v>
      </c>
      <c r="M22" s="4">
        <v>3</v>
      </c>
      <c r="N22" s="4" t="s">
        <v>0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216</v>
      </c>
      <c r="F23" s="4">
        <v>0</v>
      </c>
      <c r="G23" s="4" t="s">
        <v>113</v>
      </c>
      <c r="H23" s="4" t="s">
        <v>114</v>
      </c>
      <c r="I23" s="4"/>
      <c r="J23" s="4"/>
      <c r="K23" s="4">
        <v>216</v>
      </c>
      <c r="L23" s="4">
        <v>4</v>
      </c>
      <c r="M23" s="4">
        <v>3</v>
      </c>
      <c r="N23" s="4" t="s">
        <v>0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223</v>
      </c>
      <c r="F24" s="4">
        <v>0</v>
      </c>
      <c r="G24" s="4" t="s">
        <v>115</v>
      </c>
      <c r="H24" s="4" t="s">
        <v>116</v>
      </c>
      <c r="I24" s="4"/>
      <c r="J24" s="4"/>
      <c r="K24" s="4">
        <v>223</v>
      </c>
      <c r="L24" s="4">
        <v>5</v>
      </c>
      <c r="M24" s="4">
        <v>3</v>
      </c>
      <c r="N24" s="4" t="s">
        <v>0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203</v>
      </c>
      <c r="F25" s="4">
        <v>31553.19</v>
      </c>
      <c r="G25" s="4" t="s">
        <v>117</v>
      </c>
      <c r="H25" s="4" t="s">
        <v>118</v>
      </c>
      <c r="I25" s="4"/>
      <c r="J25" s="4"/>
      <c r="K25" s="4">
        <v>203</v>
      </c>
      <c r="L25" s="4">
        <v>6</v>
      </c>
      <c r="M25" s="4">
        <v>3</v>
      </c>
      <c r="N25" s="4" t="s">
        <v>0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204</v>
      </c>
      <c r="F26" s="4">
        <v>22274.6</v>
      </c>
      <c r="G26" s="4" t="s">
        <v>119</v>
      </c>
      <c r="H26" s="4" t="s">
        <v>120</v>
      </c>
      <c r="I26" s="4"/>
      <c r="J26" s="4"/>
      <c r="K26" s="4">
        <v>204</v>
      </c>
      <c r="L26" s="4">
        <v>7</v>
      </c>
      <c r="M26" s="4">
        <v>3</v>
      </c>
      <c r="N26" s="4" t="s">
        <v>0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205</v>
      </c>
      <c r="F27" s="4">
        <v>289971.99</v>
      </c>
      <c r="G27" s="4" t="s">
        <v>121</v>
      </c>
      <c r="H27" s="4" t="s">
        <v>122</v>
      </c>
      <c r="I27" s="4"/>
      <c r="J27" s="4"/>
      <c r="K27" s="4">
        <v>205</v>
      </c>
      <c r="L27" s="4">
        <v>8</v>
      </c>
      <c r="M27" s="4">
        <v>3</v>
      </c>
      <c r="N27" s="4" t="s">
        <v>0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214</v>
      </c>
      <c r="F28" s="4">
        <v>0</v>
      </c>
      <c r="G28" s="4" t="s">
        <v>123</v>
      </c>
      <c r="H28" s="4" t="s">
        <v>124</v>
      </c>
      <c r="I28" s="4"/>
      <c r="J28" s="4"/>
      <c r="K28" s="4">
        <v>214</v>
      </c>
      <c r="L28" s="4">
        <v>9</v>
      </c>
      <c r="M28" s="4">
        <v>3</v>
      </c>
      <c r="N28" s="4" t="s">
        <v>0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215</v>
      </c>
      <c r="F29" s="4">
        <v>0</v>
      </c>
      <c r="G29" s="4" t="s">
        <v>125</v>
      </c>
      <c r="H29" s="4" t="s">
        <v>126</v>
      </c>
      <c r="I29" s="4"/>
      <c r="J29" s="4"/>
      <c r="K29" s="4">
        <v>215</v>
      </c>
      <c r="L29" s="4">
        <v>10</v>
      </c>
      <c r="M29" s="4">
        <v>3</v>
      </c>
      <c r="N29" s="4" t="s">
        <v>0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217</v>
      </c>
      <c r="F30" s="4">
        <v>1154226.47</v>
      </c>
      <c r="G30" s="4" t="s">
        <v>127</v>
      </c>
      <c r="H30" s="4" t="s">
        <v>128</v>
      </c>
      <c r="I30" s="4"/>
      <c r="J30" s="4"/>
      <c r="K30" s="4">
        <v>217</v>
      </c>
      <c r="L30" s="4">
        <v>11</v>
      </c>
      <c r="M30" s="4">
        <v>3</v>
      </c>
      <c r="N30" s="4" t="s">
        <v>0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206</v>
      </c>
      <c r="F31" s="4">
        <v>0</v>
      </c>
      <c r="G31" s="4" t="s">
        <v>129</v>
      </c>
      <c r="H31" s="4" t="s">
        <v>130</v>
      </c>
      <c r="I31" s="4"/>
      <c r="J31" s="4"/>
      <c r="K31" s="4">
        <v>206</v>
      </c>
      <c r="L31" s="4">
        <v>12</v>
      </c>
      <c r="M31" s="4">
        <v>3</v>
      </c>
      <c r="N31" s="4" t="s">
        <v>0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207</v>
      </c>
      <c r="F32" s="4">
        <v>1573.916580999999</v>
      </c>
      <c r="G32" s="4" t="s">
        <v>131</v>
      </c>
      <c r="H32" s="4" t="s">
        <v>132</v>
      </c>
      <c r="I32" s="4"/>
      <c r="J32" s="4"/>
      <c r="K32" s="4">
        <v>207</v>
      </c>
      <c r="L32" s="4">
        <v>13</v>
      </c>
      <c r="M32" s="4">
        <v>3</v>
      </c>
      <c r="N32" s="4" t="s">
        <v>0</v>
      </c>
      <c r="O32" s="4">
        <v>-1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208</v>
      </c>
      <c r="F33" s="4">
        <v>0</v>
      </c>
      <c r="G33" s="4" t="s">
        <v>133</v>
      </c>
      <c r="H33" s="4" t="s">
        <v>134</v>
      </c>
      <c r="I33" s="4"/>
      <c r="J33" s="4"/>
      <c r="K33" s="4">
        <v>208</v>
      </c>
      <c r="L33" s="4">
        <v>14</v>
      </c>
      <c r="M33" s="4">
        <v>3</v>
      </c>
      <c r="N33" s="4" t="s">
        <v>0</v>
      </c>
      <c r="O33" s="4">
        <v>-1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209</v>
      </c>
      <c r="F34" s="4">
        <v>0</v>
      </c>
      <c r="G34" s="4" t="s">
        <v>135</v>
      </c>
      <c r="H34" s="4" t="s">
        <v>136</v>
      </c>
      <c r="I34" s="4"/>
      <c r="J34" s="4"/>
      <c r="K34" s="4">
        <v>209</v>
      </c>
      <c r="L34" s="4">
        <v>15</v>
      </c>
      <c r="M34" s="4">
        <v>3</v>
      </c>
      <c r="N34" s="4" t="s">
        <v>0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210</v>
      </c>
      <c r="F35" s="4">
        <v>202980.42</v>
      </c>
      <c r="G35" s="4" t="s">
        <v>137</v>
      </c>
      <c r="H35" s="4" t="s">
        <v>138</v>
      </c>
      <c r="I35" s="4"/>
      <c r="J35" s="4"/>
      <c r="K35" s="4">
        <v>210</v>
      </c>
      <c r="L35" s="4">
        <v>16</v>
      </c>
      <c r="M35" s="4">
        <v>3</v>
      </c>
      <c r="N35" s="4" t="s">
        <v>0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211</v>
      </c>
      <c r="F36" s="4">
        <v>28997.25</v>
      </c>
      <c r="G36" s="4" t="s">
        <v>139</v>
      </c>
      <c r="H36" s="4" t="s">
        <v>140</v>
      </c>
      <c r="I36" s="4"/>
      <c r="J36" s="4"/>
      <c r="K36" s="4">
        <v>211</v>
      </c>
      <c r="L36" s="4">
        <v>17</v>
      </c>
      <c r="M36" s="4">
        <v>3</v>
      </c>
      <c r="N36" s="4" t="s">
        <v>0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0</v>
      </c>
      <c r="F37" s="4">
        <v>1154226.47</v>
      </c>
      <c r="G37" s="4" t="s">
        <v>141</v>
      </c>
      <c r="H37" s="4" t="s">
        <v>142</v>
      </c>
      <c r="I37" s="4"/>
      <c r="J37" s="4"/>
      <c r="K37" s="4">
        <v>224</v>
      </c>
      <c r="L37" s="4">
        <v>18</v>
      </c>
      <c r="M37" s="4">
        <v>3</v>
      </c>
      <c r="N37" s="4" t="s">
        <v>0</v>
      </c>
      <c r="O37" s="4">
        <v>2</v>
      </c>
      <c r="P37" s="4"/>
    </row>
    <row r="38" spans="1:16" x14ac:dyDescent="0.2">
      <c r="A38" s="4">
        <v>50</v>
      </c>
      <c r="B38" s="4">
        <v>1</v>
      </c>
      <c r="C38" s="4">
        <v>0</v>
      </c>
      <c r="D38" s="4">
        <v>2</v>
      </c>
      <c r="E38" s="4">
        <v>0</v>
      </c>
      <c r="F38" s="4">
        <v>207760.76</v>
      </c>
      <c r="G38" s="4" t="s">
        <v>387</v>
      </c>
      <c r="H38" s="4" t="s">
        <v>387</v>
      </c>
      <c r="I38" s="4"/>
      <c r="J38" s="4"/>
      <c r="K38" s="4">
        <v>212</v>
      </c>
      <c r="L38" s="4">
        <v>19</v>
      </c>
      <c r="M38" s="4">
        <v>0</v>
      </c>
      <c r="N38" s="4" t="s">
        <v>0</v>
      </c>
      <c r="O38" s="4">
        <v>2</v>
      </c>
      <c r="P38" s="4"/>
    </row>
    <row r="39" spans="1:16" x14ac:dyDescent="0.2">
      <c r="A39" s="4">
        <v>50</v>
      </c>
      <c r="B39" s="4">
        <v>1</v>
      </c>
      <c r="C39" s="4">
        <v>0</v>
      </c>
      <c r="D39" s="4">
        <v>2</v>
      </c>
      <c r="E39" s="4">
        <v>224</v>
      </c>
      <c r="F39" s="4">
        <v>1361987.23</v>
      </c>
      <c r="G39" s="4" t="s">
        <v>388</v>
      </c>
      <c r="H39" s="4" t="s">
        <v>389</v>
      </c>
      <c r="I39" s="4"/>
      <c r="J39" s="4"/>
      <c r="K39" s="4">
        <v>212</v>
      </c>
      <c r="L39" s="4">
        <v>20</v>
      </c>
      <c r="M39" s="4">
        <v>0</v>
      </c>
      <c r="N39" s="4" t="s">
        <v>0</v>
      </c>
      <c r="O39" s="4">
        <v>2</v>
      </c>
      <c r="P39" s="4"/>
    </row>
    <row r="41" spans="1:16" x14ac:dyDescent="0.2">
      <c r="A41">
        <v>-1</v>
      </c>
    </row>
    <row r="44" spans="1:16" x14ac:dyDescent="0.2">
      <c r="A44" s="3">
        <v>75</v>
      </c>
      <c r="B44" s="3" t="s">
        <v>390</v>
      </c>
      <c r="C44" s="3">
        <v>2018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78</v>
      </c>
      <c r="L44" s="3">
        <v>30</v>
      </c>
      <c r="M44" s="3">
        <v>0</v>
      </c>
      <c r="N44" s="3">
        <v>31140108</v>
      </c>
      <c r="O44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07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ROW(Source!A32)</f>
        <v>32</v>
      </c>
      <c r="B1">
        <v>31140108</v>
      </c>
      <c r="C1">
        <v>31140261</v>
      </c>
      <c r="D1">
        <v>30895155</v>
      </c>
      <c r="E1">
        <v>28875167</v>
      </c>
      <c r="F1">
        <v>1</v>
      </c>
      <c r="G1">
        <v>28875167</v>
      </c>
      <c r="H1">
        <v>1</v>
      </c>
      <c r="I1" t="s">
        <v>391</v>
      </c>
      <c r="J1" t="s">
        <v>0</v>
      </c>
      <c r="K1" t="s">
        <v>392</v>
      </c>
      <c r="L1">
        <v>1191</v>
      </c>
      <c r="N1">
        <v>1013</v>
      </c>
      <c r="O1" t="s">
        <v>393</v>
      </c>
      <c r="P1" t="s">
        <v>393</v>
      </c>
      <c r="Q1">
        <v>1</v>
      </c>
      <c r="W1">
        <v>0</v>
      </c>
      <c r="X1">
        <v>476480486</v>
      </c>
      <c r="Y1">
        <v>0.9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0</v>
      </c>
      <c r="AT1">
        <v>0.9</v>
      </c>
      <c r="AU1" t="s">
        <v>0</v>
      </c>
      <c r="AV1">
        <v>1</v>
      </c>
      <c r="AW1">
        <v>2</v>
      </c>
      <c r="AX1">
        <v>31140262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6.9300000000000006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ROW(Source!A32)</f>
        <v>32</v>
      </c>
      <c r="B2">
        <v>31140108</v>
      </c>
      <c r="C2">
        <v>31140261</v>
      </c>
      <c r="D2">
        <v>30906386</v>
      </c>
      <c r="E2">
        <v>1</v>
      </c>
      <c r="F2">
        <v>1</v>
      </c>
      <c r="G2">
        <v>28875167</v>
      </c>
      <c r="H2">
        <v>2</v>
      </c>
      <c r="I2" t="s">
        <v>394</v>
      </c>
      <c r="J2" t="s">
        <v>395</v>
      </c>
      <c r="K2" t="s">
        <v>396</v>
      </c>
      <c r="L2">
        <v>1368</v>
      </c>
      <c r="N2">
        <v>1011</v>
      </c>
      <c r="O2" t="s">
        <v>397</v>
      </c>
      <c r="P2" t="s">
        <v>397</v>
      </c>
      <c r="Q2">
        <v>1</v>
      </c>
      <c r="W2">
        <v>0</v>
      </c>
      <c r="X2">
        <v>760801254</v>
      </c>
      <c r="Y2">
        <v>0.22</v>
      </c>
      <c r="AA2">
        <v>0</v>
      </c>
      <c r="AB2">
        <v>372.31</v>
      </c>
      <c r="AC2">
        <v>272.58999999999997</v>
      </c>
      <c r="AD2">
        <v>0</v>
      </c>
      <c r="AE2">
        <v>0</v>
      </c>
      <c r="AF2">
        <v>372.31</v>
      </c>
      <c r="AG2">
        <v>272.58999999999997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0</v>
      </c>
      <c r="AT2">
        <v>0.22</v>
      </c>
      <c r="AU2" t="s">
        <v>0</v>
      </c>
      <c r="AV2">
        <v>0</v>
      </c>
      <c r="AW2">
        <v>2</v>
      </c>
      <c r="AX2">
        <v>31140263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1.694</v>
      </c>
      <c r="CY2">
        <f>AB2</f>
        <v>372.31</v>
      </c>
      <c r="CZ2">
        <f>AF2</f>
        <v>372.31</v>
      </c>
      <c r="DA2">
        <f>AJ2</f>
        <v>1</v>
      </c>
      <c r="DB2">
        <v>0</v>
      </c>
    </row>
    <row r="3" spans="1:106" x14ac:dyDescent="0.2">
      <c r="A3">
        <f>ROW(Source!A32)</f>
        <v>32</v>
      </c>
      <c r="B3">
        <v>31140108</v>
      </c>
      <c r="C3">
        <v>31140261</v>
      </c>
      <c r="D3">
        <v>30906770</v>
      </c>
      <c r="E3">
        <v>1</v>
      </c>
      <c r="F3">
        <v>1</v>
      </c>
      <c r="G3">
        <v>28875167</v>
      </c>
      <c r="H3">
        <v>2</v>
      </c>
      <c r="I3" t="s">
        <v>398</v>
      </c>
      <c r="J3" t="s">
        <v>399</v>
      </c>
      <c r="K3" t="s">
        <v>400</v>
      </c>
      <c r="L3">
        <v>1368</v>
      </c>
      <c r="N3">
        <v>1011</v>
      </c>
      <c r="O3" t="s">
        <v>397</v>
      </c>
      <c r="P3" t="s">
        <v>397</v>
      </c>
      <c r="Q3">
        <v>1</v>
      </c>
      <c r="W3">
        <v>0</v>
      </c>
      <c r="X3">
        <v>1993585968</v>
      </c>
      <c r="Y3">
        <v>0.45</v>
      </c>
      <c r="AA3">
        <v>0</v>
      </c>
      <c r="AB3">
        <v>3.1</v>
      </c>
      <c r="AC3">
        <v>1.94</v>
      </c>
      <c r="AD3">
        <v>0</v>
      </c>
      <c r="AE3">
        <v>0</v>
      </c>
      <c r="AF3">
        <v>3.1</v>
      </c>
      <c r="AG3">
        <v>1.94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0</v>
      </c>
      <c r="AT3">
        <v>0.45</v>
      </c>
      <c r="AU3" t="s">
        <v>0</v>
      </c>
      <c r="AV3">
        <v>0</v>
      </c>
      <c r="AW3">
        <v>2</v>
      </c>
      <c r="AX3">
        <v>31140264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3.4650000000000003</v>
      </c>
      <c r="CY3">
        <f>AB3</f>
        <v>3.1</v>
      </c>
      <c r="CZ3">
        <f>AF3</f>
        <v>3.1</v>
      </c>
      <c r="DA3">
        <f>AJ3</f>
        <v>1</v>
      </c>
      <c r="DB3">
        <v>0</v>
      </c>
    </row>
    <row r="4" spans="1:106" x14ac:dyDescent="0.2">
      <c r="A4">
        <f>ROW(Source!A32)</f>
        <v>32</v>
      </c>
      <c r="B4">
        <v>31140108</v>
      </c>
      <c r="C4">
        <v>31140261</v>
      </c>
      <c r="D4">
        <v>30906149</v>
      </c>
      <c r="E4">
        <v>1</v>
      </c>
      <c r="F4">
        <v>1</v>
      </c>
      <c r="G4">
        <v>28875167</v>
      </c>
      <c r="H4">
        <v>2</v>
      </c>
      <c r="I4" t="s">
        <v>401</v>
      </c>
      <c r="J4" t="s">
        <v>402</v>
      </c>
      <c r="K4" t="s">
        <v>403</v>
      </c>
      <c r="L4">
        <v>1368</v>
      </c>
      <c r="N4">
        <v>1011</v>
      </c>
      <c r="O4" t="s">
        <v>397</v>
      </c>
      <c r="P4" t="s">
        <v>397</v>
      </c>
      <c r="Q4">
        <v>1</v>
      </c>
      <c r="W4">
        <v>0</v>
      </c>
      <c r="X4">
        <v>-1491699581</v>
      </c>
      <c r="Y4">
        <v>0.09</v>
      </c>
      <c r="AA4">
        <v>0</v>
      </c>
      <c r="AB4">
        <v>966.9</v>
      </c>
      <c r="AC4">
        <v>369.14</v>
      </c>
      <c r="AD4">
        <v>0</v>
      </c>
      <c r="AE4">
        <v>0</v>
      </c>
      <c r="AF4">
        <v>966.9</v>
      </c>
      <c r="AG4">
        <v>369.14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0</v>
      </c>
      <c r="AT4">
        <v>0.09</v>
      </c>
      <c r="AU4" t="s">
        <v>0</v>
      </c>
      <c r="AV4">
        <v>0</v>
      </c>
      <c r="AW4">
        <v>2</v>
      </c>
      <c r="AX4">
        <v>31140265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0.69299999999999995</v>
      </c>
      <c r="CY4">
        <f>AB4</f>
        <v>966.9</v>
      </c>
      <c r="CZ4">
        <f>AF4</f>
        <v>966.9</v>
      </c>
      <c r="DA4">
        <f>AJ4</f>
        <v>1</v>
      </c>
      <c r="DB4">
        <v>0</v>
      </c>
    </row>
    <row r="5" spans="1:106" x14ac:dyDescent="0.2">
      <c r="A5">
        <f>ROW(Source!A32)</f>
        <v>32</v>
      </c>
      <c r="B5">
        <v>31140108</v>
      </c>
      <c r="C5">
        <v>31140261</v>
      </c>
      <c r="D5">
        <v>30908055</v>
      </c>
      <c r="E5">
        <v>1</v>
      </c>
      <c r="F5">
        <v>1</v>
      </c>
      <c r="G5">
        <v>28875167</v>
      </c>
      <c r="H5">
        <v>3</v>
      </c>
      <c r="I5" t="s">
        <v>404</v>
      </c>
      <c r="J5" t="s">
        <v>405</v>
      </c>
      <c r="K5" t="s">
        <v>406</v>
      </c>
      <c r="L5">
        <v>1339</v>
      </c>
      <c r="N5">
        <v>1007</v>
      </c>
      <c r="O5" t="s">
        <v>16</v>
      </c>
      <c r="P5" t="s">
        <v>16</v>
      </c>
      <c r="Q5">
        <v>1</v>
      </c>
      <c r="W5">
        <v>0</v>
      </c>
      <c r="X5">
        <v>853886241</v>
      </c>
      <c r="Y5">
        <v>1.1000000000000001</v>
      </c>
      <c r="AA5">
        <v>570.52</v>
      </c>
      <c r="AB5">
        <v>0</v>
      </c>
      <c r="AC5">
        <v>0</v>
      </c>
      <c r="AD5">
        <v>0</v>
      </c>
      <c r="AE5">
        <v>570.52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0</v>
      </c>
      <c r="AT5">
        <v>1.1000000000000001</v>
      </c>
      <c r="AU5" t="s">
        <v>0</v>
      </c>
      <c r="AV5">
        <v>0</v>
      </c>
      <c r="AW5">
        <v>2</v>
      </c>
      <c r="AX5">
        <v>31140266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8.4700000000000006</v>
      </c>
      <c r="CY5">
        <f>AA5</f>
        <v>570.52</v>
      </c>
      <c r="CZ5">
        <f>AE5</f>
        <v>570.52</v>
      </c>
      <c r="DA5">
        <f>AI5</f>
        <v>1</v>
      </c>
      <c r="DB5">
        <v>0</v>
      </c>
    </row>
    <row r="6" spans="1:106" x14ac:dyDescent="0.2">
      <c r="A6">
        <f>ROW(Source!A32)</f>
        <v>32</v>
      </c>
      <c r="B6">
        <v>31140108</v>
      </c>
      <c r="C6">
        <v>31140261</v>
      </c>
      <c r="D6">
        <v>30908781</v>
      </c>
      <c r="E6">
        <v>1</v>
      </c>
      <c r="F6">
        <v>1</v>
      </c>
      <c r="G6">
        <v>28875167</v>
      </c>
      <c r="H6">
        <v>3</v>
      </c>
      <c r="I6" t="s">
        <v>407</v>
      </c>
      <c r="J6" t="s">
        <v>408</v>
      </c>
      <c r="K6" t="s">
        <v>409</v>
      </c>
      <c r="L6">
        <v>1339</v>
      </c>
      <c r="N6">
        <v>1007</v>
      </c>
      <c r="O6" t="s">
        <v>16</v>
      </c>
      <c r="P6" t="s">
        <v>16</v>
      </c>
      <c r="Q6">
        <v>1</v>
      </c>
      <c r="W6">
        <v>0</v>
      </c>
      <c r="X6">
        <v>1653821073</v>
      </c>
      <c r="Y6">
        <v>0.15</v>
      </c>
      <c r="AA6">
        <v>29.98</v>
      </c>
      <c r="AB6">
        <v>0</v>
      </c>
      <c r="AC6">
        <v>0</v>
      </c>
      <c r="AD6">
        <v>0</v>
      </c>
      <c r="AE6">
        <v>29.98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0</v>
      </c>
      <c r="AT6">
        <v>0.15</v>
      </c>
      <c r="AU6" t="s">
        <v>0</v>
      </c>
      <c r="AV6">
        <v>0</v>
      </c>
      <c r="AW6">
        <v>2</v>
      </c>
      <c r="AX6">
        <v>31140267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1.155</v>
      </c>
      <c r="CY6">
        <f>AA6</f>
        <v>29.98</v>
      </c>
      <c r="CZ6">
        <f>AE6</f>
        <v>29.98</v>
      </c>
      <c r="DA6">
        <f>AI6</f>
        <v>1</v>
      </c>
      <c r="DB6">
        <v>0</v>
      </c>
    </row>
    <row r="7" spans="1:106" x14ac:dyDescent="0.2">
      <c r="A7">
        <f>ROW(Source!A33)</f>
        <v>33</v>
      </c>
      <c r="B7">
        <v>31140108</v>
      </c>
      <c r="C7">
        <v>31140269</v>
      </c>
      <c r="D7">
        <v>30895155</v>
      </c>
      <c r="E7">
        <v>28875167</v>
      </c>
      <c r="F7">
        <v>1</v>
      </c>
      <c r="G7">
        <v>28875167</v>
      </c>
      <c r="H7">
        <v>1</v>
      </c>
      <c r="I7" t="s">
        <v>391</v>
      </c>
      <c r="J7" t="s">
        <v>0</v>
      </c>
      <c r="K7" t="s">
        <v>392</v>
      </c>
      <c r="L7">
        <v>1191</v>
      </c>
      <c r="N7">
        <v>1013</v>
      </c>
      <c r="O7" t="s">
        <v>393</v>
      </c>
      <c r="P7" t="s">
        <v>393</v>
      </c>
      <c r="Q7">
        <v>1</v>
      </c>
      <c r="W7">
        <v>0</v>
      </c>
      <c r="X7">
        <v>476480486</v>
      </c>
      <c r="Y7">
        <v>0.98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0</v>
      </c>
      <c r="AT7">
        <v>0.98</v>
      </c>
      <c r="AU7" t="s">
        <v>0</v>
      </c>
      <c r="AV7">
        <v>1</v>
      </c>
      <c r="AW7">
        <v>2</v>
      </c>
      <c r="AX7">
        <v>31140270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Y7*Source!I33</f>
        <v>2.4500000000000002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ROW(Source!A33)</f>
        <v>33</v>
      </c>
      <c r="B8">
        <v>31140108</v>
      </c>
      <c r="C8">
        <v>31140269</v>
      </c>
      <c r="D8">
        <v>30906386</v>
      </c>
      <c r="E8">
        <v>1</v>
      </c>
      <c r="F8">
        <v>1</v>
      </c>
      <c r="G8">
        <v>28875167</v>
      </c>
      <c r="H8">
        <v>2</v>
      </c>
      <c r="I8" t="s">
        <v>394</v>
      </c>
      <c r="J8" t="s">
        <v>395</v>
      </c>
      <c r="K8" t="s">
        <v>396</v>
      </c>
      <c r="L8">
        <v>1368</v>
      </c>
      <c r="N8">
        <v>1011</v>
      </c>
      <c r="O8" t="s">
        <v>397</v>
      </c>
      <c r="P8" t="s">
        <v>397</v>
      </c>
      <c r="Q8">
        <v>1</v>
      </c>
      <c r="W8">
        <v>0</v>
      </c>
      <c r="X8">
        <v>760801254</v>
      </c>
      <c r="Y8">
        <v>0.25</v>
      </c>
      <c r="AA8">
        <v>0</v>
      </c>
      <c r="AB8">
        <v>372.31</v>
      </c>
      <c r="AC8">
        <v>272.58999999999997</v>
      </c>
      <c r="AD8">
        <v>0</v>
      </c>
      <c r="AE8">
        <v>0</v>
      </c>
      <c r="AF8">
        <v>372.31</v>
      </c>
      <c r="AG8">
        <v>272.58999999999997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0</v>
      </c>
      <c r="AT8">
        <v>0.25</v>
      </c>
      <c r="AU8" t="s">
        <v>0</v>
      </c>
      <c r="AV8">
        <v>0</v>
      </c>
      <c r="AW8">
        <v>2</v>
      </c>
      <c r="AX8">
        <v>31140271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Y8*Source!I33</f>
        <v>0.625</v>
      </c>
      <c r="CY8">
        <f>AB8</f>
        <v>372.31</v>
      </c>
      <c r="CZ8">
        <f>AF8</f>
        <v>372.31</v>
      </c>
      <c r="DA8">
        <f>AJ8</f>
        <v>1</v>
      </c>
      <c r="DB8">
        <v>0</v>
      </c>
    </row>
    <row r="9" spans="1:106" x14ac:dyDescent="0.2">
      <c r="A9">
        <f>ROW(Source!A33)</f>
        <v>33</v>
      </c>
      <c r="B9">
        <v>31140108</v>
      </c>
      <c r="C9">
        <v>31140269</v>
      </c>
      <c r="D9">
        <v>30906770</v>
      </c>
      <c r="E9">
        <v>1</v>
      </c>
      <c r="F9">
        <v>1</v>
      </c>
      <c r="G9">
        <v>28875167</v>
      </c>
      <c r="H9">
        <v>2</v>
      </c>
      <c r="I9" t="s">
        <v>398</v>
      </c>
      <c r="J9" t="s">
        <v>399</v>
      </c>
      <c r="K9" t="s">
        <v>400</v>
      </c>
      <c r="L9">
        <v>1368</v>
      </c>
      <c r="N9">
        <v>1011</v>
      </c>
      <c r="O9" t="s">
        <v>397</v>
      </c>
      <c r="P9" t="s">
        <v>397</v>
      </c>
      <c r="Q9">
        <v>1</v>
      </c>
      <c r="W9">
        <v>0</v>
      </c>
      <c r="X9">
        <v>1993585968</v>
      </c>
      <c r="Y9">
        <v>0.5</v>
      </c>
      <c r="AA9">
        <v>0</v>
      </c>
      <c r="AB9">
        <v>3.1</v>
      </c>
      <c r="AC9">
        <v>1.94</v>
      </c>
      <c r="AD9">
        <v>0</v>
      </c>
      <c r="AE9">
        <v>0</v>
      </c>
      <c r="AF9">
        <v>3.1</v>
      </c>
      <c r="AG9">
        <v>1.94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0</v>
      </c>
      <c r="AT9">
        <v>0.5</v>
      </c>
      <c r="AU9" t="s">
        <v>0</v>
      </c>
      <c r="AV9">
        <v>0</v>
      </c>
      <c r="AW9">
        <v>2</v>
      </c>
      <c r="AX9">
        <v>31140272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Y9*Source!I33</f>
        <v>1.25</v>
      </c>
      <c r="CY9">
        <f>AB9</f>
        <v>3.1</v>
      </c>
      <c r="CZ9">
        <f>AF9</f>
        <v>3.1</v>
      </c>
      <c r="DA9">
        <f>AJ9</f>
        <v>1</v>
      </c>
      <c r="DB9">
        <v>0</v>
      </c>
    </row>
    <row r="10" spans="1:106" x14ac:dyDescent="0.2">
      <c r="A10">
        <f>ROW(Source!A33)</f>
        <v>33</v>
      </c>
      <c r="B10">
        <v>31140108</v>
      </c>
      <c r="C10">
        <v>31140269</v>
      </c>
      <c r="D10">
        <v>30906149</v>
      </c>
      <c r="E10">
        <v>1</v>
      </c>
      <c r="F10">
        <v>1</v>
      </c>
      <c r="G10">
        <v>28875167</v>
      </c>
      <c r="H10">
        <v>2</v>
      </c>
      <c r="I10" t="s">
        <v>401</v>
      </c>
      <c r="J10" t="s">
        <v>402</v>
      </c>
      <c r="K10" t="s">
        <v>403</v>
      </c>
      <c r="L10">
        <v>1368</v>
      </c>
      <c r="N10">
        <v>1011</v>
      </c>
      <c r="O10" t="s">
        <v>397</v>
      </c>
      <c r="P10" t="s">
        <v>397</v>
      </c>
      <c r="Q10">
        <v>1</v>
      </c>
      <c r="W10">
        <v>0</v>
      </c>
      <c r="X10">
        <v>-1491699581</v>
      </c>
      <c r="Y10">
        <v>0.09</v>
      </c>
      <c r="AA10">
        <v>0</v>
      </c>
      <c r="AB10">
        <v>966.9</v>
      </c>
      <c r="AC10">
        <v>369.14</v>
      </c>
      <c r="AD10">
        <v>0</v>
      </c>
      <c r="AE10">
        <v>0</v>
      </c>
      <c r="AF10">
        <v>966.9</v>
      </c>
      <c r="AG10">
        <v>369.14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0</v>
      </c>
      <c r="AT10">
        <v>0.09</v>
      </c>
      <c r="AU10" t="s">
        <v>0</v>
      </c>
      <c r="AV10">
        <v>0</v>
      </c>
      <c r="AW10">
        <v>2</v>
      </c>
      <c r="AX10">
        <v>31140273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Y10*Source!I33</f>
        <v>0.22499999999999998</v>
      </c>
      <c r="CY10">
        <f>AB10</f>
        <v>966.9</v>
      </c>
      <c r="CZ10">
        <f>AF10</f>
        <v>966.9</v>
      </c>
      <c r="DA10">
        <f>AJ10</f>
        <v>1</v>
      </c>
      <c r="DB10">
        <v>0</v>
      </c>
    </row>
    <row r="11" spans="1:106" x14ac:dyDescent="0.2">
      <c r="A11">
        <f>ROW(Source!A33)</f>
        <v>33</v>
      </c>
      <c r="B11">
        <v>31140108</v>
      </c>
      <c r="C11">
        <v>31140269</v>
      </c>
      <c r="D11">
        <v>30908089</v>
      </c>
      <c r="E11">
        <v>1</v>
      </c>
      <c r="F11">
        <v>1</v>
      </c>
      <c r="G11">
        <v>28875167</v>
      </c>
      <c r="H11">
        <v>3</v>
      </c>
      <c r="I11" t="s">
        <v>410</v>
      </c>
      <c r="J11" t="s">
        <v>411</v>
      </c>
      <c r="K11" t="s">
        <v>412</v>
      </c>
      <c r="L11">
        <v>1339</v>
      </c>
      <c r="N11">
        <v>1007</v>
      </c>
      <c r="O11" t="s">
        <v>16</v>
      </c>
      <c r="P11" t="s">
        <v>16</v>
      </c>
      <c r="Q11">
        <v>1</v>
      </c>
      <c r="W11">
        <v>0</v>
      </c>
      <c r="X11">
        <v>259637600</v>
      </c>
      <c r="Y11">
        <v>1.1499999999999999</v>
      </c>
      <c r="AA11">
        <v>1383.28</v>
      </c>
      <c r="AB11">
        <v>0</v>
      </c>
      <c r="AC11">
        <v>0</v>
      </c>
      <c r="AD11">
        <v>0</v>
      </c>
      <c r="AE11">
        <v>1383.28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0</v>
      </c>
      <c r="AT11">
        <v>1.1499999999999999</v>
      </c>
      <c r="AU11" t="s">
        <v>0</v>
      </c>
      <c r="AV11">
        <v>0</v>
      </c>
      <c r="AW11">
        <v>2</v>
      </c>
      <c r="AX11">
        <v>31140274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Y11*Source!I33</f>
        <v>2.875</v>
      </c>
      <c r="CY11">
        <f>AA11</f>
        <v>1383.28</v>
      </c>
      <c r="CZ11">
        <f>AE11</f>
        <v>1383.28</v>
      </c>
      <c r="DA11">
        <f>AI11</f>
        <v>1</v>
      </c>
      <c r="DB11">
        <v>0</v>
      </c>
    </row>
    <row r="12" spans="1:106" x14ac:dyDescent="0.2">
      <c r="A12">
        <f>ROW(Source!A33)</f>
        <v>33</v>
      </c>
      <c r="B12">
        <v>31140108</v>
      </c>
      <c r="C12">
        <v>31140269</v>
      </c>
      <c r="D12">
        <v>30908781</v>
      </c>
      <c r="E12">
        <v>1</v>
      </c>
      <c r="F12">
        <v>1</v>
      </c>
      <c r="G12">
        <v>28875167</v>
      </c>
      <c r="H12">
        <v>3</v>
      </c>
      <c r="I12" t="s">
        <v>407</v>
      </c>
      <c r="J12" t="s">
        <v>408</v>
      </c>
      <c r="K12" t="s">
        <v>409</v>
      </c>
      <c r="L12">
        <v>1339</v>
      </c>
      <c r="N12">
        <v>1007</v>
      </c>
      <c r="O12" t="s">
        <v>16</v>
      </c>
      <c r="P12" t="s">
        <v>16</v>
      </c>
      <c r="Q12">
        <v>1</v>
      </c>
      <c r="W12">
        <v>0</v>
      </c>
      <c r="X12">
        <v>1653821073</v>
      </c>
      <c r="Y12">
        <v>0.15</v>
      </c>
      <c r="AA12">
        <v>29.98</v>
      </c>
      <c r="AB12">
        <v>0</v>
      </c>
      <c r="AC12">
        <v>0</v>
      </c>
      <c r="AD12">
        <v>0</v>
      </c>
      <c r="AE12">
        <v>29.98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0</v>
      </c>
      <c r="AT12">
        <v>0.15</v>
      </c>
      <c r="AU12" t="s">
        <v>0</v>
      </c>
      <c r="AV12">
        <v>0</v>
      </c>
      <c r="AW12">
        <v>2</v>
      </c>
      <c r="AX12">
        <v>31140275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0.375</v>
      </c>
      <c r="CY12">
        <f>AA12</f>
        <v>29.98</v>
      </c>
      <c r="CZ12">
        <f>AE12</f>
        <v>29.98</v>
      </c>
      <c r="DA12">
        <f>AI12</f>
        <v>1</v>
      </c>
      <c r="DB12">
        <v>0</v>
      </c>
    </row>
    <row r="13" spans="1:106" x14ac:dyDescent="0.2">
      <c r="A13">
        <f>ROW(Source!A34)</f>
        <v>34</v>
      </c>
      <c r="B13">
        <v>31140108</v>
      </c>
      <c r="C13">
        <v>31140277</v>
      </c>
      <c r="D13">
        <v>30895155</v>
      </c>
      <c r="E13">
        <v>28875167</v>
      </c>
      <c r="F13">
        <v>1</v>
      </c>
      <c r="G13">
        <v>28875167</v>
      </c>
      <c r="H13">
        <v>1</v>
      </c>
      <c r="I13" t="s">
        <v>391</v>
      </c>
      <c r="J13" t="s">
        <v>0</v>
      </c>
      <c r="K13" t="s">
        <v>392</v>
      </c>
      <c r="L13">
        <v>1191</v>
      </c>
      <c r="N13">
        <v>1013</v>
      </c>
      <c r="O13" t="s">
        <v>393</v>
      </c>
      <c r="P13" t="s">
        <v>393</v>
      </c>
      <c r="Q13">
        <v>1</v>
      </c>
      <c r="W13">
        <v>0</v>
      </c>
      <c r="X13">
        <v>476480486</v>
      </c>
      <c r="Y13">
        <v>44.85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0</v>
      </c>
      <c r="AT13">
        <v>44.85</v>
      </c>
      <c r="AU13" t="s">
        <v>0</v>
      </c>
      <c r="AV13">
        <v>1</v>
      </c>
      <c r="AW13">
        <v>2</v>
      </c>
      <c r="AX13">
        <v>31140278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1.794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ROW(Source!A34)</f>
        <v>34</v>
      </c>
      <c r="B14">
        <v>31140108</v>
      </c>
      <c r="C14">
        <v>31140277</v>
      </c>
      <c r="D14">
        <v>30906934</v>
      </c>
      <c r="E14">
        <v>1</v>
      </c>
      <c r="F14">
        <v>1</v>
      </c>
      <c r="G14">
        <v>28875167</v>
      </c>
      <c r="H14">
        <v>3</v>
      </c>
      <c r="I14" t="s">
        <v>413</v>
      </c>
      <c r="J14" t="s">
        <v>414</v>
      </c>
      <c r="K14" t="s">
        <v>415</v>
      </c>
      <c r="L14">
        <v>1348</v>
      </c>
      <c r="N14">
        <v>1009</v>
      </c>
      <c r="O14" t="s">
        <v>150</v>
      </c>
      <c r="P14" t="s">
        <v>150</v>
      </c>
      <c r="Q14">
        <v>1000</v>
      </c>
      <c r="W14">
        <v>0</v>
      </c>
      <c r="X14">
        <v>1100087543</v>
      </c>
      <c r="Y14">
        <v>1.6E-2</v>
      </c>
      <c r="AA14">
        <v>13728.45</v>
      </c>
      <c r="AB14">
        <v>0</v>
      </c>
      <c r="AC14">
        <v>0</v>
      </c>
      <c r="AD14">
        <v>0</v>
      </c>
      <c r="AE14">
        <v>13728.45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0</v>
      </c>
      <c r="AT14">
        <v>1.6E-2</v>
      </c>
      <c r="AU14" t="s">
        <v>0</v>
      </c>
      <c r="AV14">
        <v>0</v>
      </c>
      <c r="AW14">
        <v>2</v>
      </c>
      <c r="AX14">
        <v>31140279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6.4000000000000005E-4</v>
      </c>
      <c r="CY14">
        <f>AA14</f>
        <v>13728.45</v>
      </c>
      <c r="CZ14">
        <f>AE14</f>
        <v>13728.45</v>
      </c>
      <c r="DA14">
        <f>AI14</f>
        <v>1</v>
      </c>
      <c r="DB14">
        <v>0</v>
      </c>
    </row>
    <row r="15" spans="1:106" x14ac:dyDescent="0.2">
      <c r="A15">
        <f>ROW(Source!A34)</f>
        <v>34</v>
      </c>
      <c r="B15">
        <v>31140108</v>
      </c>
      <c r="C15">
        <v>31140277</v>
      </c>
      <c r="D15">
        <v>30907002</v>
      </c>
      <c r="E15">
        <v>1</v>
      </c>
      <c r="F15">
        <v>1</v>
      </c>
      <c r="G15">
        <v>28875167</v>
      </c>
      <c r="H15">
        <v>3</v>
      </c>
      <c r="I15" t="s">
        <v>416</v>
      </c>
      <c r="J15" t="s">
        <v>417</v>
      </c>
      <c r="K15" t="s">
        <v>418</v>
      </c>
      <c r="L15">
        <v>1348</v>
      </c>
      <c r="N15">
        <v>1009</v>
      </c>
      <c r="O15" t="s">
        <v>150</v>
      </c>
      <c r="P15" t="s">
        <v>150</v>
      </c>
      <c r="Q15">
        <v>1000</v>
      </c>
      <c r="W15">
        <v>0</v>
      </c>
      <c r="X15">
        <v>-1051249692</v>
      </c>
      <c r="Y15">
        <v>0.24</v>
      </c>
      <c r="AA15">
        <v>39414.99</v>
      </c>
      <c r="AB15">
        <v>0</v>
      </c>
      <c r="AC15">
        <v>0</v>
      </c>
      <c r="AD15">
        <v>0</v>
      </c>
      <c r="AE15">
        <v>39414.99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0</v>
      </c>
      <c r="AT15">
        <v>0.24</v>
      </c>
      <c r="AU15" t="s">
        <v>0</v>
      </c>
      <c r="AV15">
        <v>0</v>
      </c>
      <c r="AW15">
        <v>2</v>
      </c>
      <c r="AX15">
        <v>31140280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9.5999999999999992E-3</v>
      </c>
      <c r="CY15">
        <f>AA15</f>
        <v>39414.99</v>
      </c>
      <c r="CZ15">
        <f>AE15</f>
        <v>39414.99</v>
      </c>
      <c r="DA15">
        <f>AI15</f>
        <v>1</v>
      </c>
      <c r="DB15">
        <v>0</v>
      </c>
    </row>
    <row r="16" spans="1:106" x14ac:dyDescent="0.2">
      <c r="A16">
        <f>ROW(Source!A34)</f>
        <v>34</v>
      </c>
      <c r="B16">
        <v>31140108</v>
      </c>
      <c r="C16">
        <v>31140277</v>
      </c>
      <c r="D16">
        <v>30908604</v>
      </c>
      <c r="E16">
        <v>1</v>
      </c>
      <c r="F16">
        <v>1</v>
      </c>
      <c r="G16">
        <v>28875167</v>
      </c>
      <c r="H16">
        <v>3</v>
      </c>
      <c r="I16" t="s">
        <v>419</v>
      </c>
      <c r="J16" t="s">
        <v>420</v>
      </c>
      <c r="K16" t="s">
        <v>421</v>
      </c>
      <c r="L16">
        <v>1346</v>
      </c>
      <c r="N16">
        <v>1009</v>
      </c>
      <c r="O16" t="s">
        <v>422</v>
      </c>
      <c r="P16" t="s">
        <v>422</v>
      </c>
      <c r="Q16">
        <v>1</v>
      </c>
      <c r="W16">
        <v>0</v>
      </c>
      <c r="X16">
        <v>-613561335</v>
      </c>
      <c r="Y16">
        <v>0.1</v>
      </c>
      <c r="AA16">
        <v>28.66</v>
      </c>
      <c r="AB16">
        <v>0</v>
      </c>
      <c r="AC16">
        <v>0</v>
      </c>
      <c r="AD16">
        <v>0</v>
      </c>
      <c r="AE16">
        <v>28.66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0</v>
      </c>
      <c r="AT16">
        <v>0.1</v>
      </c>
      <c r="AU16" t="s">
        <v>0</v>
      </c>
      <c r="AV16">
        <v>0</v>
      </c>
      <c r="AW16">
        <v>2</v>
      </c>
      <c r="AX16">
        <v>31140281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4.0000000000000001E-3</v>
      </c>
      <c r="CY16">
        <f>AA16</f>
        <v>28.66</v>
      </c>
      <c r="CZ16">
        <f>AE16</f>
        <v>28.66</v>
      </c>
      <c r="DA16">
        <f>AI16</f>
        <v>1</v>
      </c>
      <c r="DB16">
        <v>0</v>
      </c>
    </row>
    <row r="17" spans="1:106" x14ac:dyDescent="0.2">
      <c r="A17">
        <f>ROW(Source!A34)</f>
        <v>34</v>
      </c>
      <c r="B17">
        <v>31140108</v>
      </c>
      <c r="C17">
        <v>31140277</v>
      </c>
      <c r="D17">
        <v>30907122</v>
      </c>
      <c r="E17">
        <v>1</v>
      </c>
      <c r="F17">
        <v>1</v>
      </c>
      <c r="G17">
        <v>28875167</v>
      </c>
      <c r="H17">
        <v>3</v>
      </c>
      <c r="I17" t="s">
        <v>423</v>
      </c>
      <c r="J17" t="s">
        <v>424</v>
      </c>
      <c r="K17" t="s">
        <v>425</v>
      </c>
      <c r="L17">
        <v>1348</v>
      </c>
      <c r="N17">
        <v>1009</v>
      </c>
      <c r="O17" t="s">
        <v>150</v>
      </c>
      <c r="P17" t="s">
        <v>150</v>
      </c>
      <c r="Q17">
        <v>1000</v>
      </c>
      <c r="W17">
        <v>0</v>
      </c>
      <c r="X17">
        <v>2079485835</v>
      </c>
      <c r="Y17">
        <v>2.4E-2</v>
      </c>
      <c r="AA17">
        <v>47985.31</v>
      </c>
      <c r="AB17">
        <v>0</v>
      </c>
      <c r="AC17">
        <v>0</v>
      </c>
      <c r="AD17">
        <v>0</v>
      </c>
      <c r="AE17">
        <v>47985.31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0</v>
      </c>
      <c r="AT17">
        <v>2.4E-2</v>
      </c>
      <c r="AU17" t="s">
        <v>0</v>
      </c>
      <c r="AV17">
        <v>0</v>
      </c>
      <c r="AW17">
        <v>2</v>
      </c>
      <c r="AX17">
        <v>31140282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9.6000000000000002E-4</v>
      </c>
      <c r="CY17">
        <f>AA17</f>
        <v>47985.31</v>
      </c>
      <c r="CZ17">
        <f>AE17</f>
        <v>47985.31</v>
      </c>
      <c r="DA17">
        <f>AI17</f>
        <v>1</v>
      </c>
      <c r="DB17">
        <v>0</v>
      </c>
    </row>
    <row r="18" spans="1:106" x14ac:dyDescent="0.2">
      <c r="A18">
        <f>ROW(Source!A35)</f>
        <v>35</v>
      </c>
      <c r="B18">
        <v>31140108</v>
      </c>
      <c r="C18">
        <v>31140284</v>
      </c>
      <c r="D18">
        <v>30895155</v>
      </c>
      <c r="E18">
        <v>28875167</v>
      </c>
      <c r="F18">
        <v>1</v>
      </c>
      <c r="G18">
        <v>28875167</v>
      </c>
      <c r="H18">
        <v>1</v>
      </c>
      <c r="I18" t="s">
        <v>391</v>
      </c>
      <c r="J18" t="s">
        <v>0</v>
      </c>
      <c r="K18" t="s">
        <v>392</v>
      </c>
      <c r="L18">
        <v>1191</v>
      </c>
      <c r="N18">
        <v>1013</v>
      </c>
      <c r="O18" t="s">
        <v>393</v>
      </c>
      <c r="P18" t="s">
        <v>393</v>
      </c>
      <c r="Q18">
        <v>1</v>
      </c>
      <c r="W18">
        <v>0</v>
      </c>
      <c r="X18">
        <v>476480486</v>
      </c>
      <c r="Y18">
        <v>21.85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0</v>
      </c>
      <c r="AT18">
        <v>21.85</v>
      </c>
      <c r="AU18" t="s">
        <v>0</v>
      </c>
      <c r="AV18">
        <v>1</v>
      </c>
      <c r="AW18">
        <v>2</v>
      </c>
      <c r="AX18">
        <v>31140285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6.4676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ROW(Source!A35)</f>
        <v>35</v>
      </c>
      <c r="B19">
        <v>31140108</v>
      </c>
      <c r="C19">
        <v>31140284</v>
      </c>
      <c r="D19">
        <v>30906456</v>
      </c>
      <c r="E19">
        <v>1</v>
      </c>
      <c r="F19">
        <v>1</v>
      </c>
      <c r="G19">
        <v>28875167</v>
      </c>
      <c r="H19">
        <v>2</v>
      </c>
      <c r="I19" t="s">
        <v>426</v>
      </c>
      <c r="J19" t="s">
        <v>427</v>
      </c>
      <c r="K19" t="s">
        <v>428</v>
      </c>
      <c r="L19">
        <v>1368</v>
      </c>
      <c r="N19">
        <v>1011</v>
      </c>
      <c r="O19" t="s">
        <v>397</v>
      </c>
      <c r="P19" t="s">
        <v>397</v>
      </c>
      <c r="Q19">
        <v>1</v>
      </c>
      <c r="W19">
        <v>0</v>
      </c>
      <c r="X19">
        <v>-129465942</v>
      </c>
      <c r="Y19">
        <v>1.8</v>
      </c>
      <c r="AA19">
        <v>0</v>
      </c>
      <c r="AB19">
        <v>147.19999999999999</v>
      </c>
      <c r="AC19">
        <v>3.72</v>
      </c>
      <c r="AD19">
        <v>0</v>
      </c>
      <c r="AE19">
        <v>0</v>
      </c>
      <c r="AF19">
        <v>147.19999999999999</v>
      </c>
      <c r="AG19">
        <v>3.72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0</v>
      </c>
      <c r="AT19">
        <v>1.8</v>
      </c>
      <c r="AU19" t="s">
        <v>0</v>
      </c>
      <c r="AV19">
        <v>0</v>
      </c>
      <c r="AW19">
        <v>2</v>
      </c>
      <c r="AX19">
        <v>31140286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0.53279999999999994</v>
      </c>
      <c r="CY19">
        <f>AB19</f>
        <v>147.19999999999999</v>
      </c>
      <c r="CZ19">
        <f>AF19</f>
        <v>147.19999999999999</v>
      </c>
      <c r="DA19">
        <f>AJ19</f>
        <v>1</v>
      </c>
      <c r="DB19">
        <v>0</v>
      </c>
    </row>
    <row r="20" spans="1:106" x14ac:dyDescent="0.2">
      <c r="A20">
        <f>ROW(Source!A35)</f>
        <v>35</v>
      </c>
      <c r="B20">
        <v>31140108</v>
      </c>
      <c r="C20">
        <v>31140284</v>
      </c>
      <c r="D20">
        <v>30906947</v>
      </c>
      <c r="E20">
        <v>1</v>
      </c>
      <c r="F20">
        <v>1</v>
      </c>
      <c r="G20">
        <v>28875167</v>
      </c>
      <c r="H20">
        <v>3</v>
      </c>
      <c r="I20" t="s">
        <v>429</v>
      </c>
      <c r="J20" t="s">
        <v>430</v>
      </c>
      <c r="K20" t="s">
        <v>431</v>
      </c>
      <c r="L20">
        <v>1348</v>
      </c>
      <c r="N20">
        <v>1009</v>
      </c>
      <c r="O20" t="s">
        <v>150</v>
      </c>
      <c r="P20" t="s">
        <v>150</v>
      </c>
      <c r="Q20">
        <v>1000</v>
      </c>
      <c r="W20">
        <v>0</v>
      </c>
      <c r="X20">
        <v>-645493017</v>
      </c>
      <c r="Y20">
        <v>0.28999999999999998</v>
      </c>
      <c r="AA20">
        <v>127269.68</v>
      </c>
      <c r="AB20">
        <v>0</v>
      </c>
      <c r="AC20">
        <v>0</v>
      </c>
      <c r="AD20">
        <v>0</v>
      </c>
      <c r="AE20">
        <v>127269.68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0</v>
      </c>
      <c r="AT20">
        <v>0.28999999999999998</v>
      </c>
      <c r="AU20" t="s">
        <v>0</v>
      </c>
      <c r="AV20">
        <v>0</v>
      </c>
      <c r="AW20">
        <v>2</v>
      </c>
      <c r="AX20">
        <v>31140287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8.5839999999999986E-2</v>
      </c>
      <c r="CY20">
        <f>AA20</f>
        <v>127269.68</v>
      </c>
      <c r="CZ20">
        <f>AE20</f>
        <v>127269.68</v>
      </c>
      <c r="DA20">
        <f>AI20</f>
        <v>1</v>
      </c>
      <c r="DB20">
        <v>0</v>
      </c>
    </row>
    <row r="21" spans="1:106" x14ac:dyDescent="0.2">
      <c r="A21">
        <f>ROW(Source!A35)</f>
        <v>35</v>
      </c>
      <c r="B21">
        <v>31140108</v>
      </c>
      <c r="C21">
        <v>31140284</v>
      </c>
      <c r="D21">
        <v>30906934</v>
      </c>
      <c r="E21">
        <v>1</v>
      </c>
      <c r="F21">
        <v>1</v>
      </c>
      <c r="G21">
        <v>28875167</v>
      </c>
      <c r="H21">
        <v>3</v>
      </c>
      <c r="I21" t="s">
        <v>413</v>
      </c>
      <c r="J21" t="s">
        <v>414</v>
      </c>
      <c r="K21" t="s">
        <v>415</v>
      </c>
      <c r="L21">
        <v>1348</v>
      </c>
      <c r="N21">
        <v>1009</v>
      </c>
      <c r="O21" t="s">
        <v>150</v>
      </c>
      <c r="P21" t="s">
        <v>150</v>
      </c>
      <c r="Q21">
        <v>1000</v>
      </c>
      <c r="W21">
        <v>0</v>
      </c>
      <c r="X21">
        <v>1100087543</v>
      </c>
      <c r="Y21">
        <v>2.4E-2</v>
      </c>
      <c r="AA21">
        <v>13728.45</v>
      </c>
      <c r="AB21">
        <v>0</v>
      </c>
      <c r="AC21">
        <v>0</v>
      </c>
      <c r="AD21">
        <v>0</v>
      </c>
      <c r="AE21">
        <v>13728.45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0</v>
      </c>
      <c r="AT21">
        <v>2.4E-2</v>
      </c>
      <c r="AU21" t="s">
        <v>0</v>
      </c>
      <c r="AV21">
        <v>0</v>
      </c>
      <c r="AW21">
        <v>2</v>
      </c>
      <c r="AX21">
        <v>31140288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7.1040000000000001E-3</v>
      </c>
      <c r="CY21">
        <f>AA21</f>
        <v>13728.45</v>
      </c>
      <c r="CZ21">
        <f>AE21</f>
        <v>13728.45</v>
      </c>
      <c r="DA21">
        <f>AI21</f>
        <v>1</v>
      </c>
      <c r="DB21">
        <v>0</v>
      </c>
    </row>
    <row r="22" spans="1:106" x14ac:dyDescent="0.2">
      <c r="A22">
        <f>ROW(Source!A35)</f>
        <v>35</v>
      </c>
      <c r="B22">
        <v>31140108</v>
      </c>
      <c r="C22">
        <v>31140284</v>
      </c>
      <c r="D22">
        <v>30907122</v>
      </c>
      <c r="E22">
        <v>1</v>
      </c>
      <c r="F22">
        <v>1</v>
      </c>
      <c r="G22">
        <v>28875167</v>
      </c>
      <c r="H22">
        <v>3</v>
      </c>
      <c r="I22" t="s">
        <v>423</v>
      </c>
      <c r="J22" t="s">
        <v>424</v>
      </c>
      <c r="K22" t="s">
        <v>425</v>
      </c>
      <c r="L22">
        <v>1348</v>
      </c>
      <c r="N22">
        <v>1009</v>
      </c>
      <c r="O22" t="s">
        <v>150</v>
      </c>
      <c r="P22" t="s">
        <v>150</v>
      </c>
      <c r="Q22">
        <v>1000</v>
      </c>
      <c r="W22">
        <v>0</v>
      </c>
      <c r="X22">
        <v>2079485835</v>
      </c>
      <c r="Y22">
        <v>5.5E-2</v>
      </c>
      <c r="AA22">
        <v>47985.31</v>
      </c>
      <c r="AB22">
        <v>0</v>
      </c>
      <c r="AC22">
        <v>0</v>
      </c>
      <c r="AD22">
        <v>0</v>
      </c>
      <c r="AE22">
        <v>47985.31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0</v>
      </c>
      <c r="AT22">
        <v>5.5E-2</v>
      </c>
      <c r="AU22" t="s">
        <v>0</v>
      </c>
      <c r="AV22">
        <v>0</v>
      </c>
      <c r="AW22">
        <v>2</v>
      </c>
      <c r="AX22">
        <v>31140289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1.6279999999999999E-2</v>
      </c>
      <c r="CY22">
        <f>AA22</f>
        <v>47985.31</v>
      </c>
      <c r="CZ22">
        <f>AE22</f>
        <v>47985.31</v>
      </c>
      <c r="DA22">
        <f>AI22</f>
        <v>1</v>
      </c>
      <c r="DB22">
        <v>0</v>
      </c>
    </row>
    <row r="23" spans="1:106" x14ac:dyDescent="0.2">
      <c r="A23">
        <f>ROW(Source!A36)</f>
        <v>36</v>
      </c>
      <c r="B23">
        <v>31140108</v>
      </c>
      <c r="C23">
        <v>31140290</v>
      </c>
      <c r="D23">
        <v>30895155</v>
      </c>
      <c r="E23">
        <v>28875167</v>
      </c>
      <c r="F23">
        <v>1</v>
      </c>
      <c r="G23">
        <v>28875167</v>
      </c>
      <c r="H23">
        <v>1</v>
      </c>
      <c r="I23" t="s">
        <v>391</v>
      </c>
      <c r="J23" t="s">
        <v>0</v>
      </c>
      <c r="K23" t="s">
        <v>392</v>
      </c>
      <c r="L23">
        <v>1191</v>
      </c>
      <c r="N23">
        <v>1013</v>
      </c>
      <c r="O23" t="s">
        <v>393</v>
      </c>
      <c r="P23" t="s">
        <v>393</v>
      </c>
      <c r="Q23">
        <v>1</v>
      </c>
      <c r="W23">
        <v>0</v>
      </c>
      <c r="X23">
        <v>476480486</v>
      </c>
      <c r="Y23">
        <v>26.83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0</v>
      </c>
      <c r="AT23">
        <v>26.83</v>
      </c>
      <c r="AU23" t="s">
        <v>0</v>
      </c>
      <c r="AV23">
        <v>1</v>
      </c>
      <c r="AW23">
        <v>2</v>
      </c>
      <c r="AX23">
        <v>31140295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7.941679999999999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ROW(Source!A36)</f>
        <v>36</v>
      </c>
      <c r="B24">
        <v>31140108</v>
      </c>
      <c r="C24">
        <v>31140290</v>
      </c>
      <c r="D24">
        <v>30906318</v>
      </c>
      <c r="E24">
        <v>1</v>
      </c>
      <c r="F24">
        <v>1</v>
      </c>
      <c r="G24">
        <v>28875167</v>
      </c>
      <c r="H24">
        <v>2</v>
      </c>
      <c r="I24" t="s">
        <v>432</v>
      </c>
      <c r="J24" t="s">
        <v>433</v>
      </c>
      <c r="K24" t="s">
        <v>434</v>
      </c>
      <c r="L24">
        <v>1368</v>
      </c>
      <c r="N24">
        <v>1011</v>
      </c>
      <c r="O24" t="s">
        <v>397</v>
      </c>
      <c r="P24" t="s">
        <v>397</v>
      </c>
      <c r="Q24">
        <v>1</v>
      </c>
      <c r="W24">
        <v>0</v>
      </c>
      <c r="X24">
        <v>1866321507</v>
      </c>
      <c r="Y24">
        <v>9.7799999999999994</v>
      </c>
      <c r="AA24">
        <v>0</v>
      </c>
      <c r="AB24">
        <v>2.13</v>
      </c>
      <c r="AC24">
        <v>0.22</v>
      </c>
      <c r="AD24">
        <v>0</v>
      </c>
      <c r="AE24">
        <v>0</v>
      </c>
      <c r="AF24">
        <v>2.13</v>
      </c>
      <c r="AG24">
        <v>0.22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0</v>
      </c>
      <c r="AT24">
        <v>9.7799999999999994</v>
      </c>
      <c r="AU24" t="s">
        <v>0</v>
      </c>
      <c r="AV24">
        <v>0</v>
      </c>
      <c r="AW24">
        <v>2</v>
      </c>
      <c r="AX24">
        <v>31140296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2.8948799999999997</v>
      </c>
      <c r="CY24">
        <f>AB24</f>
        <v>2.13</v>
      </c>
      <c r="CZ24">
        <f>AF24</f>
        <v>2.13</v>
      </c>
      <c r="DA24">
        <f>AJ24</f>
        <v>1</v>
      </c>
      <c r="DB24">
        <v>0</v>
      </c>
    </row>
    <row r="25" spans="1:106" x14ac:dyDescent="0.2">
      <c r="A25">
        <f>ROW(Source!A36)</f>
        <v>36</v>
      </c>
      <c r="B25">
        <v>31140108</v>
      </c>
      <c r="C25">
        <v>31140290</v>
      </c>
      <c r="D25">
        <v>30908781</v>
      </c>
      <c r="E25">
        <v>1</v>
      </c>
      <c r="F25">
        <v>1</v>
      </c>
      <c r="G25">
        <v>28875167</v>
      </c>
      <c r="H25">
        <v>3</v>
      </c>
      <c r="I25" t="s">
        <v>407</v>
      </c>
      <c r="J25" t="s">
        <v>408</v>
      </c>
      <c r="K25" t="s">
        <v>409</v>
      </c>
      <c r="L25">
        <v>1339</v>
      </c>
      <c r="N25">
        <v>1007</v>
      </c>
      <c r="O25" t="s">
        <v>16</v>
      </c>
      <c r="P25" t="s">
        <v>16</v>
      </c>
      <c r="Q25">
        <v>1</v>
      </c>
      <c r="W25">
        <v>0</v>
      </c>
      <c r="X25">
        <v>1653821073</v>
      </c>
      <c r="Y25">
        <v>3.5</v>
      </c>
      <c r="AA25">
        <v>29.98</v>
      </c>
      <c r="AB25">
        <v>0</v>
      </c>
      <c r="AC25">
        <v>0</v>
      </c>
      <c r="AD25">
        <v>0</v>
      </c>
      <c r="AE25">
        <v>29.98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0</v>
      </c>
      <c r="AT25">
        <v>3.5</v>
      </c>
      <c r="AU25" t="s">
        <v>0</v>
      </c>
      <c r="AV25">
        <v>0</v>
      </c>
      <c r="AW25">
        <v>2</v>
      </c>
      <c r="AX25">
        <v>31140297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1.036</v>
      </c>
      <c r="CY25">
        <f>AA25</f>
        <v>29.98</v>
      </c>
      <c r="CZ25">
        <f>AE25</f>
        <v>29.98</v>
      </c>
      <c r="DA25">
        <f>AI25</f>
        <v>1</v>
      </c>
      <c r="DB25">
        <v>0</v>
      </c>
    </row>
    <row r="26" spans="1:106" x14ac:dyDescent="0.2">
      <c r="A26">
        <f>ROW(Source!A36)</f>
        <v>36</v>
      </c>
      <c r="B26">
        <v>31140108</v>
      </c>
      <c r="C26">
        <v>31140290</v>
      </c>
      <c r="D26">
        <v>30909713</v>
      </c>
      <c r="E26">
        <v>1</v>
      </c>
      <c r="F26">
        <v>1</v>
      </c>
      <c r="G26">
        <v>28875167</v>
      </c>
      <c r="H26">
        <v>3</v>
      </c>
      <c r="I26" t="s">
        <v>435</v>
      </c>
      <c r="J26" t="s">
        <v>436</v>
      </c>
      <c r="K26" t="s">
        <v>437</v>
      </c>
      <c r="L26">
        <v>1339</v>
      </c>
      <c r="N26">
        <v>1007</v>
      </c>
      <c r="O26" t="s">
        <v>16</v>
      </c>
      <c r="P26" t="s">
        <v>16</v>
      </c>
      <c r="Q26">
        <v>1</v>
      </c>
      <c r="W26">
        <v>0</v>
      </c>
      <c r="X26">
        <v>-1742542958</v>
      </c>
      <c r="Y26">
        <v>2.04</v>
      </c>
      <c r="AA26">
        <v>3079.71</v>
      </c>
      <c r="AB26">
        <v>0</v>
      </c>
      <c r="AC26">
        <v>0</v>
      </c>
      <c r="AD26">
        <v>0</v>
      </c>
      <c r="AE26">
        <v>3079.71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0</v>
      </c>
      <c r="AT26">
        <v>2.04</v>
      </c>
      <c r="AU26" t="s">
        <v>0</v>
      </c>
      <c r="AV26">
        <v>0</v>
      </c>
      <c r="AW26">
        <v>2</v>
      </c>
      <c r="AX26">
        <v>31140298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0.60383999999999993</v>
      </c>
      <c r="CY26">
        <f>AA26</f>
        <v>3079.71</v>
      </c>
      <c r="CZ26">
        <f>AE26</f>
        <v>3079.71</v>
      </c>
      <c r="DA26">
        <f>AI26</f>
        <v>1</v>
      </c>
      <c r="DB26">
        <v>0</v>
      </c>
    </row>
    <row r="27" spans="1:106" x14ac:dyDescent="0.2">
      <c r="A27">
        <f>ROW(Source!A37)</f>
        <v>37</v>
      </c>
      <c r="B27">
        <v>31140108</v>
      </c>
      <c r="C27">
        <v>31140299</v>
      </c>
      <c r="D27">
        <v>30895155</v>
      </c>
      <c r="E27">
        <v>28875167</v>
      </c>
      <c r="F27">
        <v>1</v>
      </c>
      <c r="G27">
        <v>28875167</v>
      </c>
      <c r="H27">
        <v>1</v>
      </c>
      <c r="I27" t="s">
        <v>391</v>
      </c>
      <c r="J27" t="s">
        <v>0</v>
      </c>
      <c r="K27" t="s">
        <v>392</v>
      </c>
      <c r="L27">
        <v>1191</v>
      </c>
      <c r="N27">
        <v>1013</v>
      </c>
      <c r="O27" t="s">
        <v>393</v>
      </c>
      <c r="P27" t="s">
        <v>393</v>
      </c>
      <c r="Q27">
        <v>1</v>
      </c>
      <c r="W27">
        <v>0</v>
      </c>
      <c r="X27">
        <v>476480486</v>
      </c>
      <c r="Y27">
        <v>121.9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0</v>
      </c>
      <c r="AT27">
        <v>121.9</v>
      </c>
      <c r="AU27" t="s">
        <v>0</v>
      </c>
      <c r="AV27">
        <v>1</v>
      </c>
      <c r="AW27">
        <v>2</v>
      </c>
      <c r="AX27">
        <v>31140303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36.0824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x14ac:dyDescent="0.2">
      <c r="A28">
        <f>ROW(Source!A37)</f>
        <v>37</v>
      </c>
      <c r="B28">
        <v>31140108</v>
      </c>
      <c r="C28">
        <v>31140299</v>
      </c>
      <c r="D28">
        <v>30907191</v>
      </c>
      <c r="E28">
        <v>1</v>
      </c>
      <c r="F28">
        <v>1</v>
      </c>
      <c r="G28">
        <v>28875167</v>
      </c>
      <c r="H28">
        <v>3</v>
      </c>
      <c r="I28" t="s">
        <v>438</v>
      </c>
      <c r="J28" t="s">
        <v>439</v>
      </c>
      <c r="K28" t="s">
        <v>440</v>
      </c>
      <c r="L28">
        <v>1327</v>
      </c>
      <c r="N28">
        <v>1005</v>
      </c>
      <c r="O28" t="s">
        <v>441</v>
      </c>
      <c r="P28" t="s">
        <v>441</v>
      </c>
      <c r="Q28">
        <v>1</v>
      </c>
      <c r="W28">
        <v>0</v>
      </c>
      <c r="X28">
        <v>-1117619532</v>
      </c>
      <c r="Y28">
        <v>102</v>
      </c>
      <c r="AA28">
        <v>247.54</v>
      </c>
      <c r="AB28">
        <v>0</v>
      </c>
      <c r="AC28">
        <v>0</v>
      </c>
      <c r="AD28">
        <v>0</v>
      </c>
      <c r="AE28">
        <v>247.54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0</v>
      </c>
      <c r="AT28">
        <v>102</v>
      </c>
      <c r="AU28" t="s">
        <v>0</v>
      </c>
      <c r="AV28">
        <v>0</v>
      </c>
      <c r="AW28">
        <v>2</v>
      </c>
      <c r="AX28">
        <v>31140304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30.192</v>
      </c>
      <c r="CY28">
        <f>AA28</f>
        <v>247.54</v>
      </c>
      <c r="CZ28">
        <f>AE28</f>
        <v>247.54</v>
      </c>
      <c r="DA28">
        <f>AI28</f>
        <v>1</v>
      </c>
      <c r="DB28">
        <v>0</v>
      </c>
    </row>
    <row r="29" spans="1:106" x14ac:dyDescent="0.2">
      <c r="A29">
        <f>ROW(Source!A37)</f>
        <v>37</v>
      </c>
      <c r="B29">
        <v>31140108</v>
      </c>
      <c r="C29">
        <v>31140299</v>
      </c>
      <c r="D29">
        <v>30909713</v>
      </c>
      <c r="E29">
        <v>1</v>
      </c>
      <c r="F29">
        <v>1</v>
      </c>
      <c r="G29">
        <v>28875167</v>
      </c>
      <c r="H29">
        <v>3</v>
      </c>
      <c r="I29" t="s">
        <v>435</v>
      </c>
      <c r="J29" t="s">
        <v>436</v>
      </c>
      <c r="K29" t="s">
        <v>437</v>
      </c>
      <c r="L29">
        <v>1339</v>
      </c>
      <c r="N29">
        <v>1007</v>
      </c>
      <c r="O29" t="s">
        <v>16</v>
      </c>
      <c r="P29" t="s">
        <v>16</v>
      </c>
      <c r="Q29">
        <v>1</v>
      </c>
      <c r="W29">
        <v>0</v>
      </c>
      <c r="X29">
        <v>-1742542958</v>
      </c>
      <c r="Y29">
        <v>2.54</v>
      </c>
      <c r="AA29">
        <v>3079.71</v>
      </c>
      <c r="AB29">
        <v>0</v>
      </c>
      <c r="AC29">
        <v>0</v>
      </c>
      <c r="AD29">
        <v>0</v>
      </c>
      <c r="AE29">
        <v>3079.71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0</v>
      </c>
      <c r="AT29">
        <v>2.54</v>
      </c>
      <c r="AU29" t="s">
        <v>0</v>
      </c>
      <c r="AV29">
        <v>0</v>
      </c>
      <c r="AW29">
        <v>2</v>
      </c>
      <c r="AX29">
        <v>31140305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0.75183999999999995</v>
      </c>
      <c r="CY29">
        <f>AA29</f>
        <v>3079.71</v>
      </c>
      <c r="CZ29">
        <f>AE29</f>
        <v>3079.71</v>
      </c>
      <c r="DA29">
        <f>AI29</f>
        <v>1</v>
      </c>
      <c r="DB29">
        <v>0</v>
      </c>
    </row>
    <row r="30" spans="1:106" x14ac:dyDescent="0.2">
      <c r="A30">
        <f>ROW(Source!A38)</f>
        <v>38</v>
      </c>
      <c r="B30">
        <v>31140108</v>
      </c>
      <c r="C30">
        <v>31140307</v>
      </c>
      <c r="D30">
        <v>30895155</v>
      </c>
      <c r="E30">
        <v>28875167</v>
      </c>
      <c r="F30">
        <v>1</v>
      </c>
      <c r="G30">
        <v>28875167</v>
      </c>
      <c r="H30">
        <v>1</v>
      </c>
      <c r="I30" t="s">
        <v>391</v>
      </c>
      <c r="J30" t="s">
        <v>0</v>
      </c>
      <c r="K30" t="s">
        <v>392</v>
      </c>
      <c r="L30">
        <v>1191</v>
      </c>
      <c r="N30">
        <v>1013</v>
      </c>
      <c r="O30" t="s">
        <v>393</v>
      </c>
      <c r="P30" t="s">
        <v>393</v>
      </c>
      <c r="Q30">
        <v>1</v>
      </c>
      <c r="W30">
        <v>0</v>
      </c>
      <c r="X30">
        <v>476480486</v>
      </c>
      <c r="Y30">
        <v>25.64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0</v>
      </c>
      <c r="AT30">
        <v>25.64</v>
      </c>
      <c r="AU30" t="s">
        <v>0</v>
      </c>
      <c r="AV30">
        <v>1</v>
      </c>
      <c r="AW30">
        <v>2</v>
      </c>
      <c r="AX30">
        <v>31140308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Y30*Source!I38</f>
        <v>8.1304440000000007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ROW(Source!A38)</f>
        <v>38</v>
      </c>
      <c r="B31">
        <v>31140108</v>
      </c>
      <c r="C31">
        <v>31140307</v>
      </c>
      <c r="D31">
        <v>30907556</v>
      </c>
      <c r="E31">
        <v>1</v>
      </c>
      <c r="F31">
        <v>1</v>
      </c>
      <c r="G31">
        <v>28875167</v>
      </c>
      <c r="H31">
        <v>3</v>
      </c>
      <c r="I31" t="s">
        <v>442</v>
      </c>
      <c r="J31" t="s">
        <v>443</v>
      </c>
      <c r="K31" t="s">
        <v>444</v>
      </c>
      <c r="L31">
        <v>1348</v>
      </c>
      <c r="N31">
        <v>1009</v>
      </c>
      <c r="O31" t="s">
        <v>150</v>
      </c>
      <c r="P31" t="s">
        <v>150</v>
      </c>
      <c r="Q31">
        <v>1000</v>
      </c>
      <c r="W31">
        <v>0</v>
      </c>
      <c r="X31">
        <v>1571432467</v>
      </c>
      <c r="Y31">
        <v>0.36</v>
      </c>
      <c r="AA31">
        <v>31493.279999999999</v>
      </c>
      <c r="AB31">
        <v>0</v>
      </c>
      <c r="AC31">
        <v>0</v>
      </c>
      <c r="AD31">
        <v>0</v>
      </c>
      <c r="AE31">
        <v>31493.279999999999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0</v>
      </c>
      <c r="AT31">
        <v>0.36</v>
      </c>
      <c r="AU31" t="s">
        <v>0</v>
      </c>
      <c r="AV31">
        <v>0</v>
      </c>
      <c r="AW31">
        <v>2</v>
      </c>
      <c r="AX31">
        <v>31140309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0.11415599999999999</v>
      </c>
      <c r="CY31">
        <f>AA31</f>
        <v>31493.279999999999</v>
      </c>
      <c r="CZ31">
        <f>AE31</f>
        <v>31493.279999999999</v>
      </c>
      <c r="DA31">
        <f>AI31</f>
        <v>1</v>
      </c>
      <c r="DB31">
        <v>0</v>
      </c>
    </row>
    <row r="32" spans="1:106" x14ac:dyDescent="0.2">
      <c r="A32">
        <f>ROW(Source!A39)</f>
        <v>39</v>
      </c>
      <c r="B32">
        <v>31140108</v>
      </c>
      <c r="C32">
        <v>31140311</v>
      </c>
      <c r="D32">
        <v>30895155</v>
      </c>
      <c r="E32">
        <v>28875167</v>
      </c>
      <c r="F32">
        <v>1</v>
      </c>
      <c r="G32">
        <v>28875167</v>
      </c>
      <c r="H32">
        <v>1</v>
      </c>
      <c r="I32" t="s">
        <v>391</v>
      </c>
      <c r="J32" t="s">
        <v>0</v>
      </c>
      <c r="K32" t="s">
        <v>392</v>
      </c>
      <c r="L32">
        <v>1191</v>
      </c>
      <c r="N32">
        <v>1013</v>
      </c>
      <c r="O32" t="s">
        <v>393</v>
      </c>
      <c r="P32" t="s">
        <v>393</v>
      </c>
      <c r="Q32">
        <v>1</v>
      </c>
      <c r="W32">
        <v>0</v>
      </c>
      <c r="X32">
        <v>476480486</v>
      </c>
      <c r="Y32">
        <v>205.6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0</v>
      </c>
      <c r="AT32">
        <v>205.6</v>
      </c>
      <c r="AU32" t="s">
        <v>0</v>
      </c>
      <c r="AV32">
        <v>1</v>
      </c>
      <c r="AW32">
        <v>2</v>
      </c>
      <c r="AX32">
        <v>31140312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Y32*Source!I39</f>
        <v>63.735999999999997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ROW(Source!A39)</f>
        <v>39</v>
      </c>
      <c r="B33">
        <v>31140108</v>
      </c>
      <c r="C33">
        <v>31140311</v>
      </c>
      <c r="D33">
        <v>30909701</v>
      </c>
      <c r="E33">
        <v>1</v>
      </c>
      <c r="F33">
        <v>1</v>
      </c>
      <c r="G33">
        <v>28875167</v>
      </c>
      <c r="H33">
        <v>3</v>
      </c>
      <c r="I33" t="s">
        <v>445</v>
      </c>
      <c r="J33" t="s">
        <v>446</v>
      </c>
      <c r="K33" t="s">
        <v>447</v>
      </c>
      <c r="L33">
        <v>1339</v>
      </c>
      <c r="N33">
        <v>1007</v>
      </c>
      <c r="O33" t="s">
        <v>16</v>
      </c>
      <c r="P33" t="s">
        <v>16</v>
      </c>
      <c r="Q33">
        <v>1</v>
      </c>
      <c r="W33">
        <v>0</v>
      </c>
      <c r="X33">
        <v>2145706081</v>
      </c>
      <c r="Y33">
        <v>2.2000000000000002</v>
      </c>
      <c r="AA33">
        <v>3388.43</v>
      </c>
      <c r="AB33">
        <v>0</v>
      </c>
      <c r="AC33">
        <v>0</v>
      </c>
      <c r="AD33">
        <v>0</v>
      </c>
      <c r="AE33">
        <v>3388.43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0</v>
      </c>
      <c r="AT33">
        <v>2.2000000000000002</v>
      </c>
      <c r="AU33" t="s">
        <v>0</v>
      </c>
      <c r="AV33">
        <v>0</v>
      </c>
      <c r="AW33">
        <v>2</v>
      </c>
      <c r="AX33">
        <v>31140313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0.68200000000000005</v>
      </c>
      <c r="CY33">
        <f>AA33</f>
        <v>3388.43</v>
      </c>
      <c r="CZ33">
        <f>AE33</f>
        <v>3388.43</v>
      </c>
      <c r="DA33">
        <f>AI33</f>
        <v>1</v>
      </c>
      <c r="DB33">
        <v>0</v>
      </c>
    </row>
    <row r="34" spans="1:106" x14ac:dyDescent="0.2">
      <c r="A34">
        <f>ROW(Source!A39)</f>
        <v>39</v>
      </c>
      <c r="B34">
        <v>31140108</v>
      </c>
      <c r="C34">
        <v>31140311</v>
      </c>
      <c r="D34">
        <v>30896783</v>
      </c>
      <c r="E34">
        <v>28875167</v>
      </c>
      <c r="F34">
        <v>1</v>
      </c>
      <c r="G34">
        <v>28875167</v>
      </c>
      <c r="H34">
        <v>3</v>
      </c>
      <c r="I34" t="s">
        <v>448</v>
      </c>
      <c r="J34" t="s">
        <v>0</v>
      </c>
      <c r="K34" t="s">
        <v>449</v>
      </c>
      <c r="L34">
        <v>1348</v>
      </c>
      <c r="N34">
        <v>1009</v>
      </c>
      <c r="O34" t="s">
        <v>150</v>
      </c>
      <c r="P34" t="s">
        <v>150</v>
      </c>
      <c r="Q34">
        <v>1000</v>
      </c>
      <c r="W34">
        <v>0</v>
      </c>
      <c r="X34">
        <v>1489638031</v>
      </c>
      <c r="Y34">
        <v>3.38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0</v>
      </c>
      <c r="AT34">
        <v>3.38</v>
      </c>
      <c r="AU34" t="s">
        <v>0</v>
      </c>
      <c r="AV34">
        <v>0</v>
      </c>
      <c r="AW34">
        <v>2</v>
      </c>
      <c r="AX34">
        <v>31140314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1.0478000000000001</v>
      </c>
      <c r="CY34">
        <f>AA34</f>
        <v>0</v>
      </c>
      <c r="CZ34">
        <f>AE34</f>
        <v>0</v>
      </c>
      <c r="DA34">
        <f>AI34</f>
        <v>1</v>
      </c>
      <c r="DB34">
        <v>0</v>
      </c>
    </row>
    <row r="35" spans="1:106" x14ac:dyDescent="0.2">
      <c r="A35">
        <f>ROW(Source!A40)</f>
        <v>40</v>
      </c>
      <c r="B35">
        <v>31140108</v>
      </c>
      <c r="C35">
        <v>31140316</v>
      </c>
      <c r="D35">
        <v>30895155</v>
      </c>
      <c r="E35">
        <v>28875167</v>
      </c>
      <c r="F35">
        <v>1</v>
      </c>
      <c r="G35">
        <v>28875167</v>
      </c>
      <c r="H35">
        <v>1</v>
      </c>
      <c r="I35" t="s">
        <v>391</v>
      </c>
      <c r="J35" t="s">
        <v>0</v>
      </c>
      <c r="K35" t="s">
        <v>392</v>
      </c>
      <c r="L35">
        <v>1191</v>
      </c>
      <c r="N35">
        <v>1013</v>
      </c>
      <c r="O35" t="s">
        <v>393</v>
      </c>
      <c r="P35" t="s">
        <v>393</v>
      </c>
      <c r="Q35">
        <v>1</v>
      </c>
      <c r="W35">
        <v>0</v>
      </c>
      <c r="X35">
        <v>476480486</v>
      </c>
      <c r="Y35">
        <v>24.4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0</v>
      </c>
      <c r="AT35">
        <v>24.4</v>
      </c>
      <c r="AU35" t="s">
        <v>0</v>
      </c>
      <c r="AV35">
        <v>1</v>
      </c>
      <c r="AW35">
        <v>2</v>
      </c>
      <c r="AX35">
        <v>31140317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Y35*Source!I40</f>
        <v>7.7445599999999999</v>
      </c>
      <c r="CY35">
        <f>AD35</f>
        <v>0</v>
      </c>
      <c r="CZ35">
        <f>AH35</f>
        <v>0</v>
      </c>
      <c r="DA35">
        <f>AL35</f>
        <v>1</v>
      </c>
      <c r="DB35">
        <v>0</v>
      </c>
    </row>
    <row r="36" spans="1:106" x14ac:dyDescent="0.2">
      <c r="A36">
        <f>ROW(Source!A40)</f>
        <v>40</v>
      </c>
      <c r="B36">
        <v>31140108</v>
      </c>
      <c r="C36">
        <v>31140316</v>
      </c>
      <c r="D36">
        <v>30908781</v>
      </c>
      <c r="E36">
        <v>1</v>
      </c>
      <c r="F36">
        <v>1</v>
      </c>
      <c r="G36">
        <v>28875167</v>
      </c>
      <c r="H36">
        <v>3</v>
      </c>
      <c r="I36" t="s">
        <v>407</v>
      </c>
      <c r="J36" t="s">
        <v>408</v>
      </c>
      <c r="K36" t="s">
        <v>409</v>
      </c>
      <c r="L36">
        <v>1339</v>
      </c>
      <c r="N36">
        <v>1007</v>
      </c>
      <c r="O36" t="s">
        <v>16</v>
      </c>
      <c r="P36" t="s">
        <v>16</v>
      </c>
      <c r="Q36">
        <v>1</v>
      </c>
      <c r="W36">
        <v>0</v>
      </c>
      <c r="X36">
        <v>1653821073</v>
      </c>
      <c r="Y36">
        <v>0.24</v>
      </c>
      <c r="AA36">
        <v>29.98</v>
      </c>
      <c r="AB36">
        <v>0</v>
      </c>
      <c r="AC36">
        <v>0</v>
      </c>
      <c r="AD36">
        <v>0</v>
      </c>
      <c r="AE36">
        <v>29.98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0</v>
      </c>
      <c r="AT36">
        <v>0.24</v>
      </c>
      <c r="AU36" t="s">
        <v>0</v>
      </c>
      <c r="AV36">
        <v>0</v>
      </c>
      <c r="AW36">
        <v>2</v>
      </c>
      <c r="AX36">
        <v>31140318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7.6176000000000008E-2</v>
      </c>
      <c r="CY36">
        <f t="shared" ref="CY36:CY42" si="0">AA36</f>
        <v>29.98</v>
      </c>
      <c r="CZ36">
        <f t="shared" ref="CZ36:CZ42" si="1">AE36</f>
        <v>29.98</v>
      </c>
      <c r="DA36">
        <f t="shared" ref="DA36:DA42" si="2">AI36</f>
        <v>1</v>
      </c>
      <c r="DB36">
        <v>0</v>
      </c>
    </row>
    <row r="37" spans="1:106" x14ac:dyDescent="0.2">
      <c r="A37">
        <f>ROW(Source!A40)</f>
        <v>40</v>
      </c>
      <c r="B37">
        <v>31140108</v>
      </c>
      <c r="C37">
        <v>31140316</v>
      </c>
      <c r="D37">
        <v>30908935</v>
      </c>
      <c r="E37">
        <v>1</v>
      </c>
      <c r="F37">
        <v>1</v>
      </c>
      <c r="G37">
        <v>28875167</v>
      </c>
      <c r="H37">
        <v>3</v>
      </c>
      <c r="I37" t="s">
        <v>450</v>
      </c>
      <c r="J37" t="s">
        <v>451</v>
      </c>
      <c r="K37" t="s">
        <v>452</v>
      </c>
      <c r="L37">
        <v>1348</v>
      </c>
      <c r="N37">
        <v>1009</v>
      </c>
      <c r="O37" t="s">
        <v>150</v>
      </c>
      <c r="P37" t="s">
        <v>150</v>
      </c>
      <c r="Q37">
        <v>1000</v>
      </c>
      <c r="W37">
        <v>0</v>
      </c>
      <c r="X37">
        <v>-1580207076</v>
      </c>
      <c r="Y37">
        <v>1.2E-2</v>
      </c>
      <c r="AA37">
        <v>2393.4699999999998</v>
      </c>
      <c r="AB37">
        <v>0</v>
      </c>
      <c r="AC37">
        <v>0</v>
      </c>
      <c r="AD37">
        <v>0</v>
      </c>
      <c r="AE37">
        <v>2393.4699999999998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0</v>
      </c>
      <c r="AT37">
        <v>1.2E-2</v>
      </c>
      <c r="AU37" t="s">
        <v>0</v>
      </c>
      <c r="AV37">
        <v>0</v>
      </c>
      <c r="AW37">
        <v>2</v>
      </c>
      <c r="AX37">
        <v>31140319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3.8088000000000002E-3</v>
      </c>
      <c r="CY37">
        <f t="shared" si="0"/>
        <v>2393.4699999999998</v>
      </c>
      <c r="CZ37">
        <f t="shared" si="1"/>
        <v>2393.4699999999998</v>
      </c>
      <c r="DA37">
        <f t="shared" si="2"/>
        <v>1</v>
      </c>
      <c r="DB37">
        <v>0</v>
      </c>
    </row>
    <row r="38" spans="1:106" x14ac:dyDescent="0.2">
      <c r="A38">
        <f>ROW(Source!A40)</f>
        <v>40</v>
      </c>
      <c r="B38">
        <v>31140108</v>
      </c>
      <c r="C38">
        <v>31140316</v>
      </c>
      <c r="D38">
        <v>30908941</v>
      </c>
      <c r="E38">
        <v>1</v>
      </c>
      <c r="F38">
        <v>1</v>
      </c>
      <c r="G38">
        <v>28875167</v>
      </c>
      <c r="H38">
        <v>3</v>
      </c>
      <c r="I38" t="s">
        <v>453</v>
      </c>
      <c r="J38" t="s">
        <v>454</v>
      </c>
      <c r="K38" t="s">
        <v>455</v>
      </c>
      <c r="L38">
        <v>1348</v>
      </c>
      <c r="N38">
        <v>1009</v>
      </c>
      <c r="O38" t="s">
        <v>150</v>
      </c>
      <c r="P38" t="s">
        <v>150</v>
      </c>
      <c r="Q38">
        <v>1000</v>
      </c>
      <c r="W38">
        <v>0</v>
      </c>
      <c r="X38">
        <v>-1485000216</v>
      </c>
      <c r="Y38">
        <v>6.4000000000000005E-4</v>
      </c>
      <c r="AA38">
        <v>35067.730000000003</v>
      </c>
      <c r="AB38">
        <v>0</v>
      </c>
      <c r="AC38">
        <v>0</v>
      </c>
      <c r="AD38">
        <v>0</v>
      </c>
      <c r="AE38">
        <v>35067.730000000003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0</v>
      </c>
      <c r="AT38">
        <v>6.4000000000000005E-4</v>
      </c>
      <c r="AU38" t="s">
        <v>0</v>
      </c>
      <c r="AV38">
        <v>0</v>
      </c>
      <c r="AW38">
        <v>2</v>
      </c>
      <c r="AX38">
        <v>31140320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Y38*Source!I40</f>
        <v>2.0313600000000003E-4</v>
      </c>
      <c r="CY38">
        <f t="shared" si="0"/>
        <v>35067.730000000003</v>
      </c>
      <c r="CZ38">
        <f t="shared" si="1"/>
        <v>35067.730000000003</v>
      </c>
      <c r="DA38">
        <f t="shared" si="2"/>
        <v>1</v>
      </c>
      <c r="DB38">
        <v>0</v>
      </c>
    </row>
    <row r="39" spans="1:106" x14ac:dyDescent="0.2">
      <c r="A39">
        <f>ROW(Source!A40)</f>
        <v>40</v>
      </c>
      <c r="B39">
        <v>31140108</v>
      </c>
      <c r="C39">
        <v>31140316</v>
      </c>
      <c r="D39">
        <v>30909132</v>
      </c>
      <c r="E39">
        <v>1</v>
      </c>
      <c r="F39">
        <v>1</v>
      </c>
      <c r="G39">
        <v>28875167</v>
      </c>
      <c r="H39">
        <v>3</v>
      </c>
      <c r="I39" t="s">
        <v>456</v>
      </c>
      <c r="J39" t="s">
        <v>457</v>
      </c>
      <c r="K39" t="s">
        <v>458</v>
      </c>
      <c r="L39">
        <v>1327</v>
      </c>
      <c r="N39">
        <v>1005</v>
      </c>
      <c r="O39" t="s">
        <v>441</v>
      </c>
      <c r="P39" t="s">
        <v>441</v>
      </c>
      <c r="Q39">
        <v>1</v>
      </c>
      <c r="W39">
        <v>0</v>
      </c>
      <c r="X39">
        <v>899841616</v>
      </c>
      <c r="Y39">
        <v>0.8</v>
      </c>
      <c r="AA39">
        <v>165.36</v>
      </c>
      <c r="AB39">
        <v>0</v>
      </c>
      <c r="AC39">
        <v>0</v>
      </c>
      <c r="AD39">
        <v>0</v>
      </c>
      <c r="AE39">
        <v>165.36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0</v>
      </c>
      <c r="AT39">
        <v>0.8</v>
      </c>
      <c r="AU39" t="s">
        <v>0</v>
      </c>
      <c r="AV39">
        <v>0</v>
      </c>
      <c r="AW39">
        <v>2</v>
      </c>
      <c r="AX39">
        <v>31140321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Y39*Source!I40</f>
        <v>0.25392000000000003</v>
      </c>
      <c r="CY39">
        <f t="shared" si="0"/>
        <v>165.36</v>
      </c>
      <c r="CZ39">
        <f t="shared" si="1"/>
        <v>165.36</v>
      </c>
      <c r="DA39">
        <f t="shared" si="2"/>
        <v>1</v>
      </c>
      <c r="DB39">
        <v>0</v>
      </c>
    </row>
    <row r="40" spans="1:106" x14ac:dyDescent="0.2">
      <c r="A40">
        <f>ROW(Source!A40)</f>
        <v>40</v>
      </c>
      <c r="B40">
        <v>31140108</v>
      </c>
      <c r="C40">
        <v>31140316</v>
      </c>
      <c r="D40">
        <v>30909151</v>
      </c>
      <c r="E40">
        <v>1</v>
      </c>
      <c r="F40">
        <v>1</v>
      </c>
      <c r="G40">
        <v>28875167</v>
      </c>
      <c r="H40">
        <v>3</v>
      </c>
      <c r="I40" t="s">
        <v>459</v>
      </c>
      <c r="J40" t="s">
        <v>460</v>
      </c>
      <c r="K40" t="s">
        <v>461</v>
      </c>
      <c r="L40">
        <v>1348</v>
      </c>
      <c r="N40">
        <v>1009</v>
      </c>
      <c r="O40" t="s">
        <v>150</v>
      </c>
      <c r="P40" t="s">
        <v>150</v>
      </c>
      <c r="Q40">
        <v>1000</v>
      </c>
      <c r="W40">
        <v>0</v>
      </c>
      <c r="X40">
        <v>843538113</v>
      </c>
      <c r="Y40">
        <v>6.4000000000000003E-3</v>
      </c>
      <c r="AA40">
        <v>15222.65</v>
      </c>
      <c r="AB40">
        <v>0</v>
      </c>
      <c r="AC40">
        <v>0</v>
      </c>
      <c r="AD40">
        <v>0</v>
      </c>
      <c r="AE40">
        <v>15222.65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0</v>
      </c>
      <c r="AT40">
        <v>6.4000000000000003E-3</v>
      </c>
      <c r="AU40" t="s">
        <v>0</v>
      </c>
      <c r="AV40">
        <v>0</v>
      </c>
      <c r="AW40">
        <v>2</v>
      </c>
      <c r="AX40">
        <v>31140322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Y40*Source!I40</f>
        <v>2.0313600000000003E-3</v>
      </c>
      <c r="CY40">
        <f t="shared" si="0"/>
        <v>15222.65</v>
      </c>
      <c r="CZ40">
        <f t="shared" si="1"/>
        <v>15222.65</v>
      </c>
      <c r="DA40">
        <f t="shared" si="2"/>
        <v>1</v>
      </c>
      <c r="DB40">
        <v>0</v>
      </c>
    </row>
    <row r="41" spans="1:106" x14ac:dyDescent="0.2">
      <c r="A41">
        <f>ROW(Source!A40)</f>
        <v>40</v>
      </c>
      <c r="B41">
        <v>31140108</v>
      </c>
      <c r="C41">
        <v>31140316</v>
      </c>
      <c r="D41">
        <v>30908843</v>
      </c>
      <c r="E41">
        <v>1</v>
      </c>
      <c r="F41">
        <v>1</v>
      </c>
      <c r="G41">
        <v>28875167</v>
      </c>
      <c r="H41">
        <v>3</v>
      </c>
      <c r="I41" t="s">
        <v>462</v>
      </c>
      <c r="J41" t="s">
        <v>463</v>
      </c>
      <c r="K41" t="s">
        <v>464</v>
      </c>
      <c r="L41">
        <v>1348</v>
      </c>
      <c r="N41">
        <v>1009</v>
      </c>
      <c r="O41" t="s">
        <v>150</v>
      </c>
      <c r="P41" t="s">
        <v>150</v>
      </c>
      <c r="Q41">
        <v>1000</v>
      </c>
      <c r="W41">
        <v>0</v>
      </c>
      <c r="X41">
        <v>-1979692298</v>
      </c>
      <c r="Y41">
        <v>2.4299999999999999E-3</v>
      </c>
      <c r="AA41">
        <v>398091.73</v>
      </c>
      <c r="AB41">
        <v>0</v>
      </c>
      <c r="AC41">
        <v>0</v>
      </c>
      <c r="AD41">
        <v>0</v>
      </c>
      <c r="AE41">
        <v>398091.73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0</v>
      </c>
      <c r="AT41">
        <v>2.4299999999999999E-3</v>
      </c>
      <c r="AU41" t="s">
        <v>0</v>
      </c>
      <c r="AV41">
        <v>0</v>
      </c>
      <c r="AW41">
        <v>2</v>
      </c>
      <c r="AX41">
        <v>31140323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Y41*Source!I40</f>
        <v>7.7128199999999998E-4</v>
      </c>
      <c r="CY41">
        <f t="shared" si="0"/>
        <v>398091.73</v>
      </c>
      <c r="CZ41">
        <f t="shared" si="1"/>
        <v>398091.73</v>
      </c>
      <c r="DA41">
        <f t="shared" si="2"/>
        <v>1</v>
      </c>
      <c r="DB41">
        <v>0</v>
      </c>
    </row>
    <row r="42" spans="1:106" x14ac:dyDescent="0.2">
      <c r="A42">
        <f>ROW(Source!A40)</f>
        <v>40</v>
      </c>
      <c r="B42">
        <v>31140108</v>
      </c>
      <c r="C42">
        <v>31140316</v>
      </c>
      <c r="D42">
        <v>30907252</v>
      </c>
      <c r="E42">
        <v>1</v>
      </c>
      <c r="F42">
        <v>1</v>
      </c>
      <c r="G42">
        <v>28875167</v>
      </c>
      <c r="H42">
        <v>3</v>
      </c>
      <c r="I42" t="s">
        <v>465</v>
      </c>
      <c r="J42" t="s">
        <v>466</v>
      </c>
      <c r="K42" t="s">
        <v>467</v>
      </c>
      <c r="L42">
        <v>1348</v>
      </c>
      <c r="N42">
        <v>1009</v>
      </c>
      <c r="O42" t="s">
        <v>150</v>
      </c>
      <c r="P42" t="s">
        <v>150</v>
      </c>
      <c r="Q42">
        <v>1000</v>
      </c>
      <c r="W42">
        <v>0</v>
      </c>
      <c r="X42">
        <v>-1082216174</v>
      </c>
      <c r="Y42">
        <v>6.7000000000000004E-2</v>
      </c>
      <c r="AA42">
        <v>55020.23</v>
      </c>
      <c r="AB42">
        <v>0</v>
      </c>
      <c r="AC42">
        <v>0</v>
      </c>
      <c r="AD42">
        <v>0</v>
      </c>
      <c r="AE42">
        <v>55020.23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0</v>
      </c>
      <c r="AT42">
        <v>6.7000000000000004E-2</v>
      </c>
      <c r="AU42" t="s">
        <v>0</v>
      </c>
      <c r="AV42">
        <v>0</v>
      </c>
      <c r="AW42">
        <v>2</v>
      </c>
      <c r="AX42">
        <v>31140324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Y42*Source!I40</f>
        <v>2.1265800000000001E-2</v>
      </c>
      <c r="CY42">
        <f t="shared" si="0"/>
        <v>55020.23</v>
      </c>
      <c r="CZ42">
        <f t="shared" si="1"/>
        <v>55020.23</v>
      </c>
      <c r="DA42">
        <f t="shared" si="2"/>
        <v>1</v>
      </c>
      <c r="DB42">
        <v>0</v>
      </c>
    </row>
    <row r="43" spans="1:106" x14ac:dyDescent="0.2">
      <c r="A43">
        <f>ROW(Source!A41)</f>
        <v>41</v>
      </c>
      <c r="B43">
        <v>31140108</v>
      </c>
      <c r="C43">
        <v>31140326</v>
      </c>
      <c r="D43">
        <v>30895155</v>
      </c>
      <c r="E43">
        <v>28875167</v>
      </c>
      <c r="F43">
        <v>1</v>
      </c>
      <c r="G43">
        <v>28875167</v>
      </c>
      <c r="H43">
        <v>1</v>
      </c>
      <c r="I43" t="s">
        <v>391</v>
      </c>
      <c r="J43" t="s">
        <v>0</v>
      </c>
      <c r="K43" t="s">
        <v>392</v>
      </c>
      <c r="L43">
        <v>1191</v>
      </c>
      <c r="N43">
        <v>1013</v>
      </c>
      <c r="O43" t="s">
        <v>393</v>
      </c>
      <c r="P43" t="s">
        <v>393</v>
      </c>
      <c r="Q43">
        <v>1</v>
      </c>
      <c r="W43">
        <v>0</v>
      </c>
      <c r="X43">
        <v>476480486</v>
      </c>
      <c r="Y43">
        <v>30.1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0</v>
      </c>
      <c r="AT43">
        <v>30.1</v>
      </c>
      <c r="AU43" t="s">
        <v>0</v>
      </c>
      <c r="AV43">
        <v>1</v>
      </c>
      <c r="AW43">
        <v>2</v>
      </c>
      <c r="AX43">
        <v>31140327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7.4046000000000003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ROW(Source!A41)</f>
        <v>41</v>
      </c>
      <c r="B44">
        <v>31140108</v>
      </c>
      <c r="C44">
        <v>31140326</v>
      </c>
      <c r="D44">
        <v>30908781</v>
      </c>
      <c r="E44">
        <v>1</v>
      </c>
      <c r="F44">
        <v>1</v>
      </c>
      <c r="G44">
        <v>28875167</v>
      </c>
      <c r="H44">
        <v>3</v>
      </c>
      <c r="I44" t="s">
        <v>407</v>
      </c>
      <c r="J44" t="s">
        <v>408</v>
      </c>
      <c r="K44" t="s">
        <v>409</v>
      </c>
      <c r="L44">
        <v>1339</v>
      </c>
      <c r="N44">
        <v>1007</v>
      </c>
      <c r="O44" t="s">
        <v>16</v>
      </c>
      <c r="P44" t="s">
        <v>16</v>
      </c>
      <c r="Q44">
        <v>1</v>
      </c>
      <c r="W44">
        <v>0</v>
      </c>
      <c r="X44">
        <v>1653821073</v>
      </c>
      <c r="Y44">
        <v>0.24</v>
      </c>
      <c r="AA44">
        <v>29.98</v>
      </c>
      <c r="AB44">
        <v>0</v>
      </c>
      <c r="AC44">
        <v>0</v>
      </c>
      <c r="AD44">
        <v>0</v>
      </c>
      <c r="AE44">
        <v>29.98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0</v>
      </c>
      <c r="AT44">
        <v>0.24</v>
      </c>
      <c r="AU44" t="s">
        <v>0</v>
      </c>
      <c r="AV44">
        <v>0</v>
      </c>
      <c r="AW44">
        <v>2</v>
      </c>
      <c r="AX44">
        <v>31140328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5.9039999999999995E-2</v>
      </c>
      <c r="CY44">
        <f t="shared" ref="CY44:CY50" si="3">AA44</f>
        <v>29.98</v>
      </c>
      <c r="CZ44">
        <f t="shared" ref="CZ44:CZ50" si="4">AE44</f>
        <v>29.98</v>
      </c>
      <c r="DA44">
        <f t="shared" ref="DA44:DA50" si="5">AI44</f>
        <v>1</v>
      </c>
      <c r="DB44">
        <v>0</v>
      </c>
    </row>
    <row r="45" spans="1:106" x14ac:dyDescent="0.2">
      <c r="A45">
        <f>ROW(Source!A41)</f>
        <v>41</v>
      </c>
      <c r="B45">
        <v>31140108</v>
      </c>
      <c r="C45">
        <v>31140326</v>
      </c>
      <c r="D45">
        <v>30908935</v>
      </c>
      <c r="E45">
        <v>1</v>
      </c>
      <c r="F45">
        <v>1</v>
      </c>
      <c r="G45">
        <v>28875167</v>
      </c>
      <c r="H45">
        <v>3</v>
      </c>
      <c r="I45" t="s">
        <v>450</v>
      </c>
      <c r="J45" t="s">
        <v>451</v>
      </c>
      <c r="K45" t="s">
        <v>452</v>
      </c>
      <c r="L45">
        <v>1348</v>
      </c>
      <c r="N45">
        <v>1009</v>
      </c>
      <c r="O45" t="s">
        <v>150</v>
      </c>
      <c r="P45" t="s">
        <v>150</v>
      </c>
      <c r="Q45">
        <v>1000</v>
      </c>
      <c r="W45">
        <v>0</v>
      </c>
      <c r="X45">
        <v>-1580207076</v>
      </c>
      <c r="Y45">
        <v>1.2E-2</v>
      </c>
      <c r="AA45">
        <v>2393.4699999999998</v>
      </c>
      <c r="AB45">
        <v>0</v>
      </c>
      <c r="AC45">
        <v>0</v>
      </c>
      <c r="AD45">
        <v>0</v>
      </c>
      <c r="AE45">
        <v>2393.4699999999998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0</v>
      </c>
      <c r="AT45">
        <v>1.2E-2</v>
      </c>
      <c r="AU45" t="s">
        <v>0</v>
      </c>
      <c r="AV45">
        <v>0</v>
      </c>
      <c r="AW45">
        <v>2</v>
      </c>
      <c r="AX45">
        <v>31140329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2.9520000000000002E-3</v>
      </c>
      <c r="CY45">
        <f t="shared" si="3"/>
        <v>2393.4699999999998</v>
      </c>
      <c r="CZ45">
        <f t="shared" si="4"/>
        <v>2393.4699999999998</v>
      </c>
      <c r="DA45">
        <f t="shared" si="5"/>
        <v>1</v>
      </c>
      <c r="DB45">
        <v>0</v>
      </c>
    </row>
    <row r="46" spans="1:106" x14ac:dyDescent="0.2">
      <c r="A46">
        <f>ROW(Source!A41)</f>
        <v>41</v>
      </c>
      <c r="B46">
        <v>31140108</v>
      </c>
      <c r="C46">
        <v>31140326</v>
      </c>
      <c r="D46">
        <v>30908941</v>
      </c>
      <c r="E46">
        <v>1</v>
      </c>
      <c r="F46">
        <v>1</v>
      </c>
      <c r="G46">
        <v>28875167</v>
      </c>
      <c r="H46">
        <v>3</v>
      </c>
      <c r="I46" t="s">
        <v>453</v>
      </c>
      <c r="J46" t="s">
        <v>454</v>
      </c>
      <c r="K46" t="s">
        <v>455</v>
      </c>
      <c r="L46">
        <v>1348</v>
      </c>
      <c r="N46">
        <v>1009</v>
      </c>
      <c r="O46" t="s">
        <v>150</v>
      </c>
      <c r="P46" t="s">
        <v>150</v>
      </c>
      <c r="Q46">
        <v>1000</v>
      </c>
      <c r="W46">
        <v>0</v>
      </c>
      <c r="X46">
        <v>-1485000216</v>
      </c>
      <c r="Y46">
        <v>6.4000000000000005E-4</v>
      </c>
      <c r="AA46">
        <v>35067.730000000003</v>
      </c>
      <c r="AB46">
        <v>0</v>
      </c>
      <c r="AC46">
        <v>0</v>
      </c>
      <c r="AD46">
        <v>0</v>
      </c>
      <c r="AE46">
        <v>35067.730000000003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0</v>
      </c>
      <c r="AT46">
        <v>6.4000000000000005E-4</v>
      </c>
      <c r="AU46" t="s">
        <v>0</v>
      </c>
      <c r="AV46">
        <v>0</v>
      </c>
      <c r="AW46">
        <v>2</v>
      </c>
      <c r="AX46">
        <v>31140330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1.5744000000000001E-4</v>
      </c>
      <c r="CY46">
        <f t="shared" si="3"/>
        <v>35067.730000000003</v>
      </c>
      <c r="CZ46">
        <f t="shared" si="4"/>
        <v>35067.730000000003</v>
      </c>
      <c r="DA46">
        <f t="shared" si="5"/>
        <v>1</v>
      </c>
      <c r="DB46">
        <v>0</v>
      </c>
    </row>
    <row r="47" spans="1:106" x14ac:dyDescent="0.2">
      <c r="A47">
        <f>ROW(Source!A41)</f>
        <v>41</v>
      </c>
      <c r="B47">
        <v>31140108</v>
      </c>
      <c r="C47">
        <v>31140326</v>
      </c>
      <c r="D47">
        <v>30909132</v>
      </c>
      <c r="E47">
        <v>1</v>
      </c>
      <c r="F47">
        <v>1</v>
      </c>
      <c r="G47">
        <v>28875167</v>
      </c>
      <c r="H47">
        <v>3</v>
      </c>
      <c r="I47" t="s">
        <v>456</v>
      </c>
      <c r="J47" t="s">
        <v>457</v>
      </c>
      <c r="K47" t="s">
        <v>458</v>
      </c>
      <c r="L47">
        <v>1327</v>
      </c>
      <c r="N47">
        <v>1005</v>
      </c>
      <c r="O47" t="s">
        <v>441</v>
      </c>
      <c r="P47" t="s">
        <v>441</v>
      </c>
      <c r="Q47">
        <v>1</v>
      </c>
      <c r="W47">
        <v>0</v>
      </c>
      <c r="X47">
        <v>899841616</v>
      </c>
      <c r="Y47">
        <v>1.6</v>
      </c>
      <c r="AA47">
        <v>165.36</v>
      </c>
      <c r="AB47">
        <v>0</v>
      </c>
      <c r="AC47">
        <v>0</v>
      </c>
      <c r="AD47">
        <v>0</v>
      </c>
      <c r="AE47">
        <v>165.36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0</v>
      </c>
      <c r="AT47">
        <v>1.6</v>
      </c>
      <c r="AU47" t="s">
        <v>0</v>
      </c>
      <c r="AV47">
        <v>0</v>
      </c>
      <c r="AW47">
        <v>2</v>
      </c>
      <c r="AX47">
        <v>31140331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0.39360000000000001</v>
      </c>
      <c r="CY47">
        <f t="shared" si="3"/>
        <v>165.36</v>
      </c>
      <c r="CZ47">
        <f t="shared" si="4"/>
        <v>165.36</v>
      </c>
      <c r="DA47">
        <f t="shared" si="5"/>
        <v>1</v>
      </c>
      <c r="DB47">
        <v>0</v>
      </c>
    </row>
    <row r="48" spans="1:106" x14ac:dyDescent="0.2">
      <c r="A48">
        <f>ROW(Source!A41)</f>
        <v>41</v>
      </c>
      <c r="B48">
        <v>31140108</v>
      </c>
      <c r="C48">
        <v>31140326</v>
      </c>
      <c r="D48">
        <v>30909151</v>
      </c>
      <c r="E48">
        <v>1</v>
      </c>
      <c r="F48">
        <v>1</v>
      </c>
      <c r="G48">
        <v>28875167</v>
      </c>
      <c r="H48">
        <v>3</v>
      </c>
      <c r="I48" t="s">
        <v>459</v>
      </c>
      <c r="J48" t="s">
        <v>460</v>
      </c>
      <c r="K48" t="s">
        <v>461</v>
      </c>
      <c r="L48">
        <v>1348</v>
      </c>
      <c r="N48">
        <v>1009</v>
      </c>
      <c r="O48" t="s">
        <v>150</v>
      </c>
      <c r="P48" t="s">
        <v>150</v>
      </c>
      <c r="Q48">
        <v>1000</v>
      </c>
      <c r="W48">
        <v>0</v>
      </c>
      <c r="X48">
        <v>843538113</v>
      </c>
      <c r="Y48">
        <v>6.7999999999999996E-3</v>
      </c>
      <c r="AA48">
        <v>15222.65</v>
      </c>
      <c r="AB48">
        <v>0</v>
      </c>
      <c r="AC48">
        <v>0</v>
      </c>
      <c r="AD48">
        <v>0</v>
      </c>
      <c r="AE48">
        <v>15222.65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0</v>
      </c>
      <c r="AT48">
        <v>6.7999999999999996E-3</v>
      </c>
      <c r="AU48" t="s">
        <v>0</v>
      </c>
      <c r="AV48">
        <v>0</v>
      </c>
      <c r="AW48">
        <v>2</v>
      </c>
      <c r="AX48">
        <v>31140332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1.6727999999999999E-3</v>
      </c>
      <c r="CY48">
        <f t="shared" si="3"/>
        <v>15222.65</v>
      </c>
      <c r="CZ48">
        <f t="shared" si="4"/>
        <v>15222.65</v>
      </c>
      <c r="DA48">
        <f t="shared" si="5"/>
        <v>1</v>
      </c>
      <c r="DB48">
        <v>0</v>
      </c>
    </row>
    <row r="49" spans="1:106" x14ac:dyDescent="0.2">
      <c r="A49">
        <f>ROW(Source!A41)</f>
        <v>41</v>
      </c>
      <c r="B49">
        <v>31140108</v>
      </c>
      <c r="C49">
        <v>31140326</v>
      </c>
      <c r="D49">
        <v>30908843</v>
      </c>
      <c r="E49">
        <v>1</v>
      </c>
      <c r="F49">
        <v>1</v>
      </c>
      <c r="G49">
        <v>28875167</v>
      </c>
      <c r="H49">
        <v>3</v>
      </c>
      <c r="I49" t="s">
        <v>462</v>
      </c>
      <c r="J49" t="s">
        <v>463</v>
      </c>
      <c r="K49" t="s">
        <v>464</v>
      </c>
      <c r="L49">
        <v>1348</v>
      </c>
      <c r="N49">
        <v>1009</v>
      </c>
      <c r="O49" t="s">
        <v>150</v>
      </c>
      <c r="P49" t="s">
        <v>150</v>
      </c>
      <c r="Q49">
        <v>1000</v>
      </c>
      <c r="W49">
        <v>0</v>
      </c>
      <c r="X49">
        <v>-1979692298</v>
      </c>
      <c r="Y49">
        <v>2.4299999999999999E-3</v>
      </c>
      <c r="AA49">
        <v>398091.73</v>
      </c>
      <c r="AB49">
        <v>0</v>
      </c>
      <c r="AC49">
        <v>0</v>
      </c>
      <c r="AD49">
        <v>0</v>
      </c>
      <c r="AE49">
        <v>398091.73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0</v>
      </c>
      <c r="AT49">
        <v>2.4299999999999999E-3</v>
      </c>
      <c r="AU49" t="s">
        <v>0</v>
      </c>
      <c r="AV49">
        <v>0</v>
      </c>
      <c r="AW49">
        <v>2</v>
      </c>
      <c r="AX49">
        <v>31140333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5.9778000000000001E-4</v>
      </c>
      <c r="CY49">
        <f t="shared" si="3"/>
        <v>398091.73</v>
      </c>
      <c r="CZ49">
        <f t="shared" si="4"/>
        <v>398091.73</v>
      </c>
      <c r="DA49">
        <f t="shared" si="5"/>
        <v>1</v>
      </c>
      <c r="DB49">
        <v>0</v>
      </c>
    </row>
    <row r="50" spans="1:106" x14ac:dyDescent="0.2">
      <c r="A50">
        <f>ROW(Source!A41)</f>
        <v>41</v>
      </c>
      <c r="B50">
        <v>31140108</v>
      </c>
      <c r="C50">
        <v>31140326</v>
      </c>
      <c r="D50">
        <v>30907252</v>
      </c>
      <c r="E50">
        <v>1</v>
      </c>
      <c r="F50">
        <v>1</v>
      </c>
      <c r="G50">
        <v>28875167</v>
      </c>
      <c r="H50">
        <v>3</v>
      </c>
      <c r="I50" t="s">
        <v>465</v>
      </c>
      <c r="J50" t="s">
        <v>466</v>
      </c>
      <c r="K50" t="s">
        <v>467</v>
      </c>
      <c r="L50">
        <v>1348</v>
      </c>
      <c r="N50">
        <v>1009</v>
      </c>
      <c r="O50" t="s">
        <v>150</v>
      </c>
      <c r="P50" t="s">
        <v>150</v>
      </c>
      <c r="Q50">
        <v>1000</v>
      </c>
      <c r="W50">
        <v>0</v>
      </c>
      <c r="X50">
        <v>-1082216174</v>
      </c>
      <c r="Y50">
        <v>6.7000000000000004E-2</v>
      </c>
      <c r="AA50">
        <v>55020.23</v>
      </c>
      <c r="AB50">
        <v>0</v>
      </c>
      <c r="AC50">
        <v>0</v>
      </c>
      <c r="AD50">
        <v>0</v>
      </c>
      <c r="AE50">
        <v>55020.23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0</v>
      </c>
      <c r="AT50">
        <v>6.7000000000000004E-2</v>
      </c>
      <c r="AU50" t="s">
        <v>0</v>
      </c>
      <c r="AV50">
        <v>0</v>
      </c>
      <c r="AW50">
        <v>2</v>
      </c>
      <c r="AX50">
        <v>31140334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1.6482E-2</v>
      </c>
      <c r="CY50">
        <f t="shared" si="3"/>
        <v>55020.23</v>
      </c>
      <c r="CZ50">
        <f t="shared" si="4"/>
        <v>55020.23</v>
      </c>
      <c r="DA50">
        <f t="shared" si="5"/>
        <v>1</v>
      </c>
      <c r="DB50">
        <v>0</v>
      </c>
    </row>
    <row r="51" spans="1:106" x14ac:dyDescent="0.2">
      <c r="A51">
        <f>ROW(Source!A42)</f>
        <v>42</v>
      </c>
      <c r="B51">
        <v>31140108</v>
      </c>
      <c r="C51">
        <v>31140335</v>
      </c>
      <c r="D51">
        <v>30895155</v>
      </c>
      <c r="E51">
        <v>28875167</v>
      </c>
      <c r="F51">
        <v>1</v>
      </c>
      <c r="G51">
        <v>28875167</v>
      </c>
      <c r="H51">
        <v>1</v>
      </c>
      <c r="I51" t="s">
        <v>391</v>
      </c>
      <c r="J51" t="s">
        <v>0</v>
      </c>
      <c r="K51" t="s">
        <v>392</v>
      </c>
      <c r="L51">
        <v>1191</v>
      </c>
      <c r="N51">
        <v>1013</v>
      </c>
      <c r="O51" t="s">
        <v>393</v>
      </c>
      <c r="P51" t="s">
        <v>393</v>
      </c>
      <c r="Q51">
        <v>1</v>
      </c>
      <c r="W51">
        <v>0</v>
      </c>
      <c r="X51">
        <v>476480486</v>
      </c>
      <c r="Y51">
        <v>46.78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0</v>
      </c>
      <c r="AT51">
        <v>46.78</v>
      </c>
      <c r="AU51" t="s">
        <v>0</v>
      </c>
      <c r="AV51">
        <v>1</v>
      </c>
      <c r="AW51">
        <v>2</v>
      </c>
      <c r="AX51">
        <v>31140349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Y51*Source!I42</f>
        <v>11.2272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ROW(Source!A42)</f>
        <v>42</v>
      </c>
      <c r="B52">
        <v>31140108</v>
      </c>
      <c r="C52">
        <v>31140335</v>
      </c>
      <c r="D52">
        <v>30906778</v>
      </c>
      <c r="E52">
        <v>1</v>
      </c>
      <c r="F52">
        <v>1</v>
      </c>
      <c r="G52">
        <v>28875167</v>
      </c>
      <c r="H52">
        <v>2</v>
      </c>
      <c r="I52" t="s">
        <v>468</v>
      </c>
      <c r="J52" t="s">
        <v>469</v>
      </c>
      <c r="K52" t="s">
        <v>470</v>
      </c>
      <c r="L52">
        <v>1368</v>
      </c>
      <c r="N52">
        <v>1011</v>
      </c>
      <c r="O52" t="s">
        <v>397</v>
      </c>
      <c r="P52" t="s">
        <v>397</v>
      </c>
      <c r="Q52">
        <v>1</v>
      </c>
      <c r="W52">
        <v>0</v>
      </c>
      <c r="X52">
        <v>1856524055</v>
      </c>
      <c r="Y52">
        <v>13</v>
      </c>
      <c r="AA52">
        <v>0</v>
      </c>
      <c r="AB52">
        <v>5.45</v>
      </c>
      <c r="AC52">
        <v>2.25</v>
      </c>
      <c r="AD52">
        <v>0</v>
      </c>
      <c r="AE52">
        <v>0</v>
      </c>
      <c r="AF52">
        <v>5.45</v>
      </c>
      <c r="AG52">
        <v>2.25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0</v>
      </c>
      <c r="AT52">
        <v>13</v>
      </c>
      <c r="AU52" t="s">
        <v>0</v>
      </c>
      <c r="AV52">
        <v>0</v>
      </c>
      <c r="AW52">
        <v>2</v>
      </c>
      <c r="AX52">
        <v>31140350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Y52*Source!I42</f>
        <v>3.12</v>
      </c>
      <c r="CY52">
        <f>AB52</f>
        <v>5.45</v>
      </c>
      <c r="CZ52">
        <f>AF52</f>
        <v>5.45</v>
      </c>
      <c r="DA52">
        <f>AJ52</f>
        <v>1</v>
      </c>
      <c r="DB52">
        <v>0</v>
      </c>
    </row>
    <row r="53" spans="1:106" x14ac:dyDescent="0.2">
      <c r="A53">
        <f>ROW(Source!A42)</f>
        <v>42</v>
      </c>
      <c r="B53">
        <v>31140108</v>
      </c>
      <c r="C53">
        <v>31140335</v>
      </c>
      <c r="D53">
        <v>30906858</v>
      </c>
      <c r="E53">
        <v>1</v>
      </c>
      <c r="F53">
        <v>1</v>
      </c>
      <c r="G53">
        <v>28875167</v>
      </c>
      <c r="H53">
        <v>2</v>
      </c>
      <c r="I53" t="s">
        <v>471</v>
      </c>
      <c r="J53" t="s">
        <v>472</v>
      </c>
      <c r="K53" t="s">
        <v>473</v>
      </c>
      <c r="L53">
        <v>1368</v>
      </c>
      <c r="N53">
        <v>1011</v>
      </c>
      <c r="O53" t="s">
        <v>397</v>
      </c>
      <c r="P53" t="s">
        <v>397</v>
      </c>
      <c r="Q53">
        <v>1</v>
      </c>
      <c r="W53">
        <v>0</v>
      </c>
      <c r="X53">
        <v>-1418982918</v>
      </c>
      <c r="Y53">
        <v>0.15</v>
      </c>
      <c r="AA53">
        <v>0</v>
      </c>
      <c r="AB53">
        <v>7.36</v>
      </c>
      <c r="AC53">
        <v>0.74</v>
      </c>
      <c r="AD53">
        <v>0</v>
      </c>
      <c r="AE53">
        <v>0</v>
      </c>
      <c r="AF53">
        <v>7.36</v>
      </c>
      <c r="AG53">
        <v>0.74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0</v>
      </c>
      <c r="AT53">
        <v>0.15</v>
      </c>
      <c r="AU53" t="s">
        <v>0</v>
      </c>
      <c r="AV53">
        <v>0</v>
      </c>
      <c r="AW53">
        <v>2</v>
      </c>
      <c r="AX53">
        <v>31140351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Y53*Source!I42</f>
        <v>3.5999999999999997E-2</v>
      </c>
      <c r="CY53">
        <f>AB53</f>
        <v>7.36</v>
      </c>
      <c r="CZ53">
        <f>AF53</f>
        <v>7.36</v>
      </c>
      <c r="DA53">
        <f>AJ53</f>
        <v>1</v>
      </c>
      <c r="DB53">
        <v>0</v>
      </c>
    </row>
    <row r="54" spans="1:106" x14ac:dyDescent="0.2">
      <c r="A54">
        <f>ROW(Source!A42)</f>
        <v>42</v>
      </c>
      <c r="B54">
        <v>31140108</v>
      </c>
      <c r="C54">
        <v>31140335</v>
      </c>
      <c r="D54">
        <v>30907938</v>
      </c>
      <c r="E54">
        <v>1</v>
      </c>
      <c r="F54">
        <v>1</v>
      </c>
      <c r="G54">
        <v>28875167</v>
      </c>
      <c r="H54">
        <v>3</v>
      </c>
      <c r="I54" t="s">
        <v>474</v>
      </c>
      <c r="J54" t="s">
        <v>475</v>
      </c>
      <c r="K54" t="s">
        <v>476</v>
      </c>
      <c r="L54">
        <v>1348</v>
      </c>
      <c r="N54">
        <v>1009</v>
      </c>
      <c r="O54" t="s">
        <v>150</v>
      </c>
      <c r="P54" t="s">
        <v>150</v>
      </c>
      <c r="Q54">
        <v>1000</v>
      </c>
      <c r="W54">
        <v>0</v>
      </c>
      <c r="X54">
        <v>-738792026</v>
      </c>
      <c r="Y54">
        <v>7.3999999999999999E-4</v>
      </c>
      <c r="AA54">
        <v>121037.47</v>
      </c>
      <c r="AB54">
        <v>0</v>
      </c>
      <c r="AC54">
        <v>0</v>
      </c>
      <c r="AD54">
        <v>0</v>
      </c>
      <c r="AE54">
        <v>121037.47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0</v>
      </c>
      <c r="AT54">
        <v>7.3999999999999999E-4</v>
      </c>
      <c r="AU54" t="s">
        <v>0</v>
      </c>
      <c r="AV54">
        <v>0</v>
      </c>
      <c r="AW54">
        <v>2</v>
      </c>
      <c r="AX54">
        <v>31140352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Y54*Source!I42</f>
        <v>1.7759999999999998E-4</v>
      </c>
      <c r="CY54">
        <f t="shared" ref="CY54:CY63" si="6">AA54</f>
        <v>121037.47</v>
      </c>
      <c r="CZ54">
        <f t="shared" ref="CZ54:CZ63" si="7">AE54</f>
        <v>121037.47</v>
      </c>
      <c r="DA54">
        <f t="shared" ref="DA54:DA63" si="8">AI54</f>
        <v>1</v>
      </c>
      <c r="DB54">
        <v>0</v>
      </c>
    </row>
    <row r="55" spans="1:106" x14ac:dyDescent="0.2">
      <c r="A55">
        <f>ROW(Source!A42)</f>
        <v>42</v>
      </c>
      <c r="B55">
        <v>31140108</v>
      </c>
      <c r="C55">
        <v>31140335</v>
      </c>
      <c r="D55">
        <v>30907911</v>
      </c>
      <c r="E55">
        <v>1</v>
      </c>
      <c r="F55">
        <v>1</v>
      </c>
      <c r="G55">
        <v>28875167</v>
      </c>
      <c r="H55">
        <v>3</v>
      </c>
      <c r="I55" t="s">
        <v>477</v>
      </c>
      <c r="J55" t="s">
        <v>478</v>
      </c>
      <c r="K55" t="s">
        <v>479</v>
      </c>
      <c r="L55">
        <v>1355</v>
      </c>
      <c r="N55">
        <v>1010</v>
      </c>
      <c r="O55" t="s">
        <v>79</v>
      </c>
      <c r="P55" t="s">
        <v>79</v>
      </c>
      <c r="Q55">
        <v>100</v>
      </c>
      <c r="W55">
        <v>0</v>
      </c>
      <c r="X55">
        <v>-184875277</v>
      </c>
      <c r="Y55">
        <v>4</v>
      </c>
      <c r="AA55">
        <v>658.13</v>
      </c>
      <c r="AB55">
        <v>0</v>
      </c>
      <c r="AC55">
        <v>0</v>
      </c>
      <c r="AD55">
        <v>0</v>
      </c>
      <c r="AE55">
        <v>658.13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0</v>
      </c>
      <c r="AT55">
        <v>4</v>
      </c>
      <c r="AU55" t="s">
        <v>0</v>
      </c>
      <c r="AV55">
        <v>0</v>
      </c>
      <c r="AW55">
        <v>2</v>
      </c>
      <c r="AX55">
        <v>31140353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Y55*Source!I42</f>
        <v>0.96</v>
      </c>
      <c r="CY55">
        <f t="shared" si="6"/>
        <v>658.13</v>
      </c>
      <c r="CZ55">
        <f t="shared" si="7"/>
        <v>658.13</v>
      </c>
      <c r="DA55">
        <f t="shared" si="8"/>
        <v>1</v>
      </c>
      <c r="DB55">
        <v>0</v>
      </c>
    </row>
    <row r="56" spans="1:106" x14ac:dyDescent="0.2">
      <c r="A56">
        <f>ROW(Source!A42)</f>
        <v>42</v>
      </c>
      <c r="B56">
        <v>31140108</v>
      </c>
      <c r="C56">
        <v>31140335</v>
      </c>
      <c r="D56">
        <v>30909295</v>
      </c>
      <c r="E56">
        <v>1</v>
      </c>
      <c r="F56">
        <v>1</v>
      </c>
      <c r="G56">
        <v>28875167</v>
      </c>
      <c r="H56">
        <v>3</v>
      </c>
      <c r="I56" t="s">
        <v>480</v>
      </c>
      <c r="J56" t="s">
        <v>481</v>
      </c>
      <c r="K56" t="s">
        <v>482</v>
      </c>
      <c r="L56">
        <v>1301</v>
      </c>
      <c r="N56">
        <v>1003</v>
      </c>
      <c r="O56" t="s">
        <v>358</v>
      </c>
      <c r="P56" t="s">
        <v>358</v>
      </c>
      <c r="Q56">
        <v>1</v>
      </c>
      <c r="W56">
        <v>0</v>
      </c>
      <c r="X56">
        <v>-1500372951</v>
      </c>
      <c r="Y56">
        <v>100</v>
      </c>
      <c r="AA56">
        <v>19.95</v>
      </c>
      <c r="AB56">
        <v>0</v>
      </c>
      <c r="AC56">
        <v>0</v>
      </c>
      <c r="AD56">
        <v>0</v>
      </c>
      <c r="AE56">
        <v>19.95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0</v>
      </c>
      <c r="AT56">
        <v>100</v>
      </c>
      <c r="AU56" t="s">
        <v>0</v>
      </c>
      <c r="AV56">
        <v>0</v>
      </c>
      <c r="AW56">
        <v>2</v>
      </c>
      <c r="AX56">
        <v>31140354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Y56*Source!I42</f>
        <v>24</v>
      </c>
      <c r="CY56">
        <f t="shared" si="6"/>
        <v>19.95</v>
      </c>
      <c r="CZ56">
        <f t="shared" si="7"/>
        <v>19.95</v>
      </c>
      <c r="DA56">
        <f t="shared" si="8"/>
        <v>1</v>
      </c>
      <c r="DB56">
        <v>0</v>
      </c>
    </row>
    <row r="57" spans="1:106" x14ac:dyDescent="0.2">
      <c r="A57">
        <f>ROW(Source!A42)</f>
        <v>42</v>
      </c>
      <c r="B57">
        <v>31140108</v>
      </c>
      <c r="C57">
        <v>31140335</v>
      </c>
      <c r="D57">
        <v>30909296</v>
      </c>
      <c r="E57">
        <v>1</v>
      </c>
      <c r="F57">
        <v>1</v>
      </c>
      <c r="G57">
        <v>28875167</v>
      </c>
      <c r="H57">
        <v>3</v>
      </c>
      <c r="I57" t="s">
        <v>483</v>
      </c>
      <c r="J57" t="s">
        <v>484</v>
      </c>
      <c r="K57" t="s">
        <v>485</v>
      </c>
      <c r="L57">
        <v>1356</v>
      </c>
      <c r="N57">
        <v>1010</v>
      </c>
      <c r="O57" t="s">
        <v>486</v>
      </c>
      <c r="P57" t="s">
        <v>486</v>
      </c>
      <c r="Q57">
        <v>1000</v>
      </c>
      <c r="W57">
        <v>0</v>
      </c>
      <c r="X57">
        <v>-129295530</v>
      </c>
      <c r="Y57">
        <v>2E-3</v>
      </c>
      <c r="AA57">
        <v>10383.959999999999</v>
      </c>
      <c r="AB57">
        <v>0</v>
      </c>
      <c r="AC57">
        <v>0</v>
      </c>
      <c r="AD57">
        <v>0</v>
      </c>
      <c r="AE57">
        <v>10383.959999999999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0</v>
      </c>
      <c r="AT57">
        <v>2E-3</v>
      </c>
      <c r="AU57" t="s">
        <v>0</v>
      </c>
      <c r="AV57">
        <v>0</v>
      </c>
      <c r="AW57">
        <v>2</v>
      </c>
      <c r="AX57">
        <v>31140355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Y57*Source!I42</f>
        <v>4.8000000000000001E-4</v>
      </c>
      <c r="CY57">
        <f t="shared" si="6"/>
        <v>10383.959999999999</v>
      </c>
      <c r="CZ57">
        <f t="shared" si="7"/>
        <v>10383.959999999999</v>
      </c>
      <c r="DA57">
        <f t="shared" si="8"/>
        <v>1</v>
      </c>
      <c r="DB57">
        <v>0</v>
      </c>
    </row>
    <row r="58" spans="1:106" x14ac:dyDescent="0.2">
      <c r="A58">
        <f>ROW(Source!A42)</f>
        <v>42</v>
      </c>
      <c r="B58">
        <v>31140108</v>
      </c>
      <c r="C58">
        <v>31140335</v>
      </c>
      <c r="D58">
        <v>30909297</v>
      </c>
      <c r="E58">
        <v>1</v>
      </c>
      <c r="F58">
        <v>1</v>
      </c>
      <c r="G58">
        <v>28875167</v>
      </c>
      <c r="H58">
        <v>3</v>
      </c>
      <c r="I58" t="s">
        <v>487</v>
      </c>
      <c r="J58" t="s">
        <v>488</v>
      </c>
      <c r="K58" t="s">
        <v>489</v>
      </c>
      <c r="L58">
        <v>1356</v>
      </c>
      <c r="N58">
        <v>1010</v>
      </c>
      <c r="O58" t="s">
        <v>486</v>
      </c>
      <c r="P58" t="s">
        <v>486</v>
      </c>
      <c r="Q58">
        <v>1000</v>
      </c>
      <c r="W58">
        <v>0</v>
      </c>
      <c r="X58">
        <v>-608051949</v>
      </c>
      <c r="Y58">
        <v>1.4999999999999999E-2</v>
      </c>
      <c r="AA58">
        <v>10359.9</v>
      </c>
      <c r="AB58">
        <v>0</v>
      </c>
      <c r="AC58">
        <v>0</v>
      </c>
      <c r="AD58">
        <v>0</v>
      </c>
      <c r="AE58">
        <v>10359.9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0</v>
      </c>
      <c r="AT58">
        <v>1.4999999999999999E-2</v>
      </c>
      <c r="AU58" t="s">
        <v>0</v>
      </c>
      <c r="AV58">
        <v>0</v>
      </c>
      <c r="AW58">
        <v>2</v>
      </c>
      <c r="AX58">
        <v>31140356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Y58*Source!I42</f>
        <v>3.5999999999999999E-3</v>
      </c>
      <c r="CY58">
        <f t="shared" si="6"/>
        <v>10359.9</v>
      </c>
      <c r="CZ58">
        <f t="shared" si="7"/>
        <v>10359.9</v>
      </c>
      <c r="DA58">
        <f t="shared" si="8"/>
        <v>1</v>
      </c>
      <c r="DB58">
        <v>0</v>
      </c>
    </row>
    <row r="59" spans="1:106" x14ac:dyDescent="0.2">
      <c r="A59">
        <f>ROW(Source!A42)</f>
        <v>42</v>
      </c>
      <c r="B59">
        <v>31140108</v>
      </c>
      <c r="C59">
        <v>31140335</v>
      </c>
      <c r="D59">
        <v>30909298</v>
      </c>
      <c r="E59">
        <v>1</v>
      </c>
      <c r="F59">
        <v>1</v>
      </c>
      <c r="G59">
        <v>28875167</v>
      </c>
      <c r="H59">
        <v>3</v>
      </c>
      <c r="I59" t="s">
        <v>490</v>
      </c>
      <c r="J59" t="s">
        <v>491</v>
      </c>
      <c r="K59" t="s">
        <v>492</v>
      </c>
      <c r="L59">
        <v>1356</v>
      </c>
      <c r="N59">
        <v>1010</v>
      </c>
      <c r="O59" t="s">
        <v>486</v>
      </c>
      <c r="P59" t="s">
        <v>486</v>
      </c>
      <c r="Q59">
        <v>1000</v>
      </c>
      <c r="W59">
        <v>0</v>
      </c>
      <c r="X59">
        <v>-1609649891</v>
      </c>
      <c r="Y59">
        <v>2E-3</v>
      </c>
      <c r="AA59">
        <v>10795.6</v>
      </c>
      <c r="AB59">
        <v>0</v>
      </c>
      <c r="AC59">
        <v>0</v>
      </c>
      <c r="AD59">
        <v>0</v>
      </c>
      <c r="AE59">
        <v>10795.6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0</v>
      </c>
      <c r="AT59">
        <v>2E-3</v>
      </c>
      <c r="AU59" t="s">
        <v>0</v>
      </c>
      <c r="AV59">
        <v>0</v>
      </c>
      <c r="AW59">
        <v>2</v>
      </c>
      <c r="AX59">
        <v>31140357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4.8000000000000001E-4</v>
      </c>
      <c r="CY59">
        <f t="shared" si="6"/>
        <v>10795.6</v>
      </c>
      <c r="CZ59">
        <f t="shared" si="7"/>
        <v>10795.6</v>
      </c>
      <c r="DA59">
        <f t="shared" si="8"/>
        <v>1</v>
      </c>
      <c r="DB59">
        <v>0</v>
      </c>
    </row>
    <row r="60" spans="1:106" x14ac:dyDescent="0.2">
      <c r="A60">
        <f>ROW(Source!A42)</f>
        <v>42</v>
      </c>
      <c r="B60">
        <v>31140108</v>
      </c>
      <c r="C60">
        <v>31140335</v>
      </c>
      <c r="D60">
        <v>30909299</v>
      </c>
      <c r="E60">
        <v>1</v>
      </c>
      <c r="F60">
        <v>1</v>
      </c>
      <c r="G60">
        <v>28875167</v>
      </c>
      <c r="H60">
        <v>3</v>
      </c>
      <c r="I60" t="s">
        <v>493</v>
      </c>
      <c r="J60" t="s">
        <v>494</v>
      </c>
      <c r="K60" t="s">
        <v>495</v>
      </c>
      <c r="L60">
        <v>1356</v>
      </c>
      <c r="N60">
        <v>1010</v>
      </c>
      <c r="O60" t="s">
        <v>486</v>
      </c>
      <c r="P60" t="s">
        <v>486</v>
      </c>
      <c r="Q60">
        <v>1000</v>
      </c>
      <c r="W60">
        <v>0</v>
      </c>
      <c r="X60">
        <v>-403974863</v>
      </c>
      <c r="Y60">
        <v>1.4999999999999999E-2</v>
      </c>
      <c r="AA60">
        <v>10405.11</v>
      </c>
      <c r="AB60">
        <v>0</v>
      </c>
      <c r="AC60">
        <v>0</v>
      </c>
      <c r="AD60">
        <v>0</v>
      </c>
      <c r="AE60">
        <v>10405.11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0</v>
      </c>
      <c r="AT60">
        <v>1.4999999999999999E-2</v>
      </c>
      <c r="AU60" t="s">
        <v>0</v>
      </c>
      <c r="AV60">
        <v>0</v>
      </c>
      <c r="AW60">
        <v>2</v>
      </c>
      <c r="AX60">
        <v>31140358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Y60*Source!I42</f>
        <v>3.5999999999999999E-3</v>
      </c>
      <c r="CY60">
        <f t="shared" si="6"/>
        <v>10405.11</v>
      </c>
      <c r="CZ60">
        <f t="shared" si="7"/>
        <v>10405.11</v>
      </c>
      <c r="DA60">
        <f t="shared" si="8"/>
        <v>1</v>
      </c>
      <c r="DB60">
        <v>0</v>
      </c>
    </row>
    <row r="61" spans="1:106" x14ac:dyDescent="0.2">
      <c r="A61">
        <f>ROW(Source!A42)</f>
        <v>42</v>
      </c>
      <c r="B61">
        <v>31140108</v>
      </c>
      <c r="C61">
        <v>31140335</v>
      </c>
      <c r="D61">
        <v>30909300</v>
      </c>
      <c r="E61">
        <v>1</v>
      </c>
      <c r="F61">
        <v>1</v>
      </c>
      <c r="G61">
        <v>28875167</v>
      </c>
      <c r="H61">
        <v>3</v>
      </c>
      <c r="I61" t="s">
        <v>496</v>
      </c>
      <c r="J61" t="s">
        <v>497</v>
      </c>
      <c r="K61" t="s">
        <v>498</v>
      </c>
      <c r="L61">
        <v>1356</v>
      </c>
      <c r="N61">
        <v>1010</v>
      </c>
      <c r="O61" t="s">
        <v>486</v>
      </c>
      <c r="P61" t="s">
        <v>486</v>
      </c>
      <c r="Q61">
        <v>1000</v>
      </c>
      <c r="W61">
        <v>0</v>
      </c>
      <c r="X61">
        <v>-46035816</v>
      </c>
      <c r="Y61">
        <v>2E-3</v>
      </c>
      <c r="AA61">
        <v>16154.47</v>
      </c>
      <c r="AB61">
        <v>0</v>
      </c>
      <c r="AC61">
        <v>0</v>
      </c>
      <c r="AD61">
        <v>0</v>
      </c>
      <c r="AE61">
        <v>16154.47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0</v>
      </c>
      <c r="AT61">
        <v>2E-3</v>
      </c>
      <c r="AU61" t="s">
        <v>0</v>
      </c>
      <c r="AV61">
        <v>0</v>
      </c>
      <c r="AW61">
        <v>2</v>
      </c>
      <c r="AX61">
        <v>31140359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4.8000000000000001E-4</v>
      </c>
      <c r="CY61">
        <f t="shared" si="6"/>
        <v>16154.47</v>
      </c>
      <c r="CZ61">
        <f t="shared" si="7"/>
        <v>16154.47</v>
      </c>
      <c r="DA61">
        <f t="shared" si="8"/>
        <v>1</v>
      </c>
      <c r="DB61">
        <v>0</v>
      </c>
    </row>
    <row r="62" spans="1:106" x14ac:dyDescent="0.2">
      <c r="A62">
        <f>ROW(Source!A42)</f>
        <v>42</v>
      </c>
      <c r="B62">
        <v>31140108</v>
      </c>
      <c r="C62">
        <v>31140335</v>
      </c>
      <c r="D62">
        <v>30909301</v>
      </c>
      <c r="E62">
        <v>1</v>
      </c>
      <c r="F62">
        <v>1</v>
      </c>
      <c r="G62">
        <v>28875167</v>
      </c>
      <c r="H62">
        <v>3</v>
      </c>
      <c r="I62" t="s">
        <v>499</v>
      </c>
      <c r="J62" t="s">
        <v>500</v>
      </c>
      <c r="K62" t="s">
        <v>501</v>
      </c>
      <c r="L62">
        <v>1356</v>
      </c>
      <c r="N62">
        <v>1010</v>
      </c>
      <c r="O62" t="s">
        <v>486</v>
      </c>
      <c r="P62" t="s">
        <v>486</v>
      </c>
      <c r="Q62">
        <v>1000</v>
      </c>
      <c r="W62">
        <v>0</v>
      </c>
      <c r="X62">
        <v>-2125168460</v>
      </c>
      <c r="Y62">
        <v>4.0000000000000001E-3</v>
      </c>
      <c r="AA62">
        <v>10386.299999999999</v>
      </c>
      <c r="AB62">
        <v>0</v>
      </c>
      <c r="AC62">
        <v>0</v>
      </c>
      <c r="AD62">
        <v>0</v>
      </c>
      <c r="AE62">
        <v>10386.299999999999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0</v>
      </c>
      <c r="AT62">
        <v>4.0000000000000001E-3</v>
      </c>
      <c r="AU62" t="s">
        <v>0</v>
      </c>
      <c r="AV62">
        <v>0</v>
      </c>
      <c r="AW62">
        <v>2</v>
      </c>
      <c r="AX62">
        <v>31140360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9.6000000000000002E-4</v>
      </c>
      <c r="CY62">
        <f t="shared" si="6"/>
        <v>10386.299999999999</v>
      </c>
      <c r="CZ62">
        <f t="shared" si="7"/>
        <v>10386.299999999999</v>
      </c>
      <c r="DA62">
        <f t="shared" si="8"/>
        <v>1</v>
      </c>
      <c r="DB62">
        <v>0</v>
      </c>
    </row>
    <row r="63" spans="1:106" x14ac:dyDescent="0.2">
      <c r="A63">
        <f>ROW(Source!A42)</f>
        <v>42</v>
      </c>
      <c r="B63">
        <v>31140108</v>
      </c>
      <c r="C63">
        <v>31140335</v>
      </c>
      <c r="D63">
        <v>30910552</v>
      </c>
      <c r="E63">
        <v>1</v>
      </c>
      <c r="F63">
        <v>1</v>
      </c>
      <c r="G63">
        <v>28875167</v>
      </c>
      <c r="H63">
        <v>3</v>
      </c>
      <c r="I63" t="s">
        <v>502</v>
      </c>
      <c r="J63" t="s">
        <v>503</v>
      </c>
      <c r="K63" t="s">
        <v>504</v>
      </c>
      <c r="L63">
        <v>1354</v>
      </c>
      <c r="N63">
        <v>1010</v>
      </c>
      <c r="O63" t="s">
        <v>84</v>
      </c>
      <c r="P63" t="s">
        <v>84</v>
      </c>
      <c r="Q63">
        <v>1</v>
      </c>
      <c r="W63">
        <v>0</v>
      </c>
      <c r="X63">
        <v>818678808</v>
      </c>
      <c r="Y63">
        <v>4</v>
      </c>
      <c r="AA63">
        <v>497.86</v>
      </c>
      <c r="AB63">
        <v>0</v>
      </c>
      <c r="AC63">
        <v>0</v>
      </c>
      <c r="AD63">
        <v>0</v>
      </c>
      <c r="AE63">
        <v>497.86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0</v>
      </c>
      <c r="AT63">
        <v>4</v>
      </c>
      <c r="AU63" t="s">
        <v>0</v>
      </c>
      <c r="AV63">
        <v>0</v>
      </c>
      <c r="AW63">
        <v>2</v>
      </c>
      <c r="AX63">
        <v>31140361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0.96</v>
      </c>
      <c r="CY63">
        <f t="shared" si="6"/>
        <v>497.86</v>
      </c>
      <c r="CZ63">
        <f t="shared" si="7"/>
        <v>497.86</v>
      </c>
      <c r="DA63">
        <f t="shared" si="8"/>
        <v>1</v>
      </c>
      <c r="DB63">
        <v>0</v>
      </c>
    </row>
    <row r="64" spans="1:106" x14ac:dyDescent="0.2">
      <c r="A64">
        <f>ROW(Source!A43)</f>
        <v>43</v>
      </c>
      <c r="B64">
        <v>31140108</v>
      </c>
      <c r="C64">
        <v>31140362</v>
      </c>
      <c r="D64">
        <v>30895155</v>
      </c>
      <c r="E64">
        <v>28875167</v>
      </c>
      <c r="F64">
        <v>1</v>
      </c>
      <c r="G64">
        <v>28875167</v>
      </c>
      <c r="H64">
        <v>1</v>
      </c>
      <c r="I64" t="s">
        <v>391</v>
      </c>
      <c r="J64" t="s">
        <v>0</v>
      </c>
      <c r="K64" t="s">
        <v>392</v>
      </c>
      <c r="L64">
        <v>1191</v>
      </c>
      <c r="N64">
        <v>1013</v>
      </c>
      <c r="O64" t="s">
        <v>393</v>
      </c>
      <c r="P64" t="s">
        <v>393</v>
      </c>
      <c r="Q64">
        <v>1</v>
      </c>
      <c r="W64">
        <v>0</v>
      </c>
      <c r="X64">
        <v>476480486</v>
      </c>
      <c r="Y64">
        <v>3.55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0</v>
      </c>
      <c r="AT64">
        <v>3.55</v>
      </c>
      <c r="AU64" t="s">
        <v>0</v>
      </c>
      <c r="AV64">
        <v>1</v>
      </c>
      <c r="AW64">
        <v>2</v>
      </c>
      <c r="AX64">
        <v>31140372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0.85199999999999998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ROW(Source!A43)</f>
        <v>43</v>
      </c>
      <c r="B65">
        <v>31140108</v>
      </c>
      <c r="C65">
        <v>31140362</v>
      </c>
      <c r="D65">
        <v>30908607</v>
      </c>
      <c r="E65">
        <v>1</v>
      </c>
      <c r="F65">
        <v>1</v>
      </c>
      <c r="G65">
        <v>28875167</v>
      </c>
      <c r="H65">
        <v>3</v>
      </c>
      <c r="I65" t="s">
        <v>505</v>
      </c>
      <c r="J65" t="s">
        <v>506</v>
      </c>
      <c r="K65" t="s">
        <v>507</v>
      </c>
      <c r="L65">
        <v>1346</v>
      </c>
      <c r="N65">
        <v>1009</v>
      </c>
      <c r="O65" t="s">
        <v>422</v>
      </c>
      <c r="P65" t="s">
        <v>422</v>
      </c>
      <c r="Q65">
        <v>1</v>
      </c>
      <c r="W65">
        <v>0</v>
      </c>
      <c r="X65">
        <v>1224238716</v>
      </c>
      <c r="Y65">
        <v>0.16</v>
      </c>
      <c r="AA65">
        <v>135.63</v>
      </c>
      <c r="AB65">
        <v>0</v>
      </c>
      <c r="AC65">
        <v>0</v>
      </c>
      <c r="AD65">
        <v>0</v>
      </c>
      <c r="AE65">
        <v>135.63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0</v>
      </c>
      <c r="AT65">
        <v>0.16</v>
      </c>
      <c r="AU65" t="s">
        <v>0</v>
      </c>
      <c r="AV65">
        <v>0</v>
      </c>
      <c r="AW65">
        <v>2</v>
      </c>
      <c r="AX65">
        <v>31140373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3.8399999999999997E-2</v>
      </c>
      <c r="CY65">
        <f t="shared" ref="CY65:CY72" si="9">AA65</f>
        <v>135.63</v>
      </c>
      <c r="CZ65">
        <f t="shared" ref="CZ65:CZ72" si="10">AE65</f>
        <v>135.63</v>
      </c>
      <c r="DA65">
        <f t="shared" ref="DA65:DA72" si="11">AI65</f>
        <v>1</v>
      </c>
      <c r="DB65">
        <v>0</v>
      </c>
    </row>
    <row r="66" spans="1:106" x14ac:dyDescent="0.2">
      <c r="A66">
        <f>ROW(Source!A43)</f>
        <v>43</v>
      </c>
      <c r="B66">
        <v>31140108</v>
      </c>
      <c r="C66">
        <v>31140362</v>
      </c>
      <c r="D66">
        <v>30914742</v>
      </c>
      <c r="E66">
        <v>1</v>
      </c>
      <c r="F66">
        <v>1</v>
      </c>
      <c r="G66">
        <v>28875167</v>
      </c>
      <c r="H66">
        <v>3</v>
      </c>
      <c r="I66" t="s">
        <v>508</v>
      </c>
      <c r="J66" t="s">
        <v>509</v>
      </c>
      <c r="K66" t="s">
        <v>510</v>
      </c>
      <c r="L66">
        <v>1301</v>
      </c>
      <c r="N66">
        <v>1003</v>
      </c>
      <c r="O66" t="s">
        <v>358</v>
      </c>
      <c r="P66" t="s">
        <v>358</v>
      </c>
      <c r="Q66">
        <v>1</v>
      </c>
      <c r="W66">
        <v>0</v>
      </c>
      <c r="X66">
        <v>1043042085</v>
      </c>
      <c r="Y66">
        <v>5</v>
      </c>
      <c r="AA66">
        <v>3.23</v>
      </c>
      <c r="AB66">
        <v>0</v>
      </c>
      <c r="AC66">
        <v>0</v>
      </c>
      <c r="AD66">
        <v>0</v>
      </c>
      <c r="AE66">
        <v>3.23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0</v>
      </c>
      <c r="AT66">
        <v>5</v>
      </c>
      <c r="AU66" t="s">
        <v>0</v>
      </c>
      <c r="AV66">
        <v>0</v>
      </c>
      <c r="AW66">
        <v>2</v>
      </c>
      <c r="AX66">
        <v>31140374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1.2</v>
      </c>
      <c r="CY66">
        <f t="shared" si="9"/>
        <v>3.23</v>
      </c>
      <c r="CZ66">
        <f t="shared" si="10"/>
        <v>3.23</v>
      </c>
      <c r="DA66">
        <f t="shared" si="11"/>
        <v>1</v>
      </c>
      <c r="DB66">
        <v>0</v>
      </c>
    </row>
    <row r="67" spans="1:106" x14ac:dyDescent="0.2">
      <c r="A67">
        <f>ROW(Source!A43)</f>
        <v>43</v>
      </c>
      <c r="B67">
        <v>31140108</v>
      </c>
      <c r="C67">
        <v>31140362</v>
      </c>
      <c r="D67">
        <v>30914639</v>
      </c>
      <c r="E67">
        <v>1</v>
      </c>
      <c r="F67">
        <v>1</v>
      </c>
      <c r="G67">
        <v>28875167</v>
      </c>
      <c r="H67">
        <v>3</v>
      </c>
      <c r="I67" t="s">
        <v>511</v>
      </c>
      <c r="J67" t="s">
        <v>512</v>
      </c>
      <c r="K67" t="s">
        <v>513</v>
      </c>
      <c r="L67">
        <v>1356</v>
      </c>
      <c r="N67">
        <v>1010</v>
      </c>
      <c r="O67" t="s">
        <v>486</v>
      </c>
      <c r="P67" t="s">
        <v>486</v>
      </c>
      <c r="Q67">
        <v>1000</v>
      </c>
      <c r="W67">
        <v>0</v>
      </c>
      <c r="X67">
        <v>-1973012171</v>
      </c>
      <c r="Y67">
        <v>5.0000000000000001E-3</v>
      </c>
      <c r="AA67">
        <v>313.43</v>
      </c>
      <c r="AB67">
        <v>0</v>
      </c>
      <c r="AC67">
        <v>0</v>
      </c>
      <c r="AD67">
        <v>0</v>
      </c>
      <c r="AE67">
        <v>313.43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0</v>
      </c>
      <c r="AT67">
        <v>5.0000000000000001E-3</v>
      </c>
      <c r="AU67" t="s">
        <v>0</v>
      </c>
      <c r="AV67">
        <v>0</v>
      </c>
      <c r="AW67">
        <v>2</v>
      </c>
      <c r="AX67">
        <v>31140375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1.1999999999999999E-3</v>
      </c>
      <c r="CY67">
        <f t="shared" si="9"/>
        <v>313.43</v>
      </c>
      <c r="CZ67">
        <f t="shared" si="10"/>
        <v>313.43</v>
      </c>
      <c r="DA67">
        <f t="shared" si="11"/>
        <v>1</v>
      </c>
      <c r="DB67">
        <v>0</v>
      </c>
    </row>
    <row r="68" spans="1:106" x14ac:dyDescent="0.2">
      <c r="A68">
        <f>ROW(Source!A43)</f>
        <v>43</v>
      </c>
      <c r="B68">
        <v>31140108</v>
      </c>
      <c r="C68">
        <v>31140362</v>
      </c>
      <c r="D68">
        <v>30914923</v>
      </c>
      <c r="E68">
        <v>1</v>
      </c>
      <c r="F68">
        <v>1</v>
      </c>
      <c r="G68">
        <v>28875167</v>
      </c>
      <c r="H68">
        <v>3</v>
      </c>
      <c r="I68" t="s">
        <v>514</v>
      </c>
      <c r="J68" t="s">
        <v>515</v>
      </c>
      <c r="K68" t="s">
        <v>516</v>
      </c>
      <c r="L68">
        <v>1354</v>
      </c>
      <c r="N68">
        <v>1010</v>
      </c>
      <c r="O68" t="s">
        <v>84</v>
      </c>
      <c r="P68" t="s">
        <v>84</v>
      </c>
      <c r="Q68">
        <v>1</v>
      </c>
      <c r="W68">
        <v>0</v>
      </c>
      <c r="X68">
        <v>-1910502396</v>
      </c>
      <c r="Y68">
        <v>10</v>
      </c>
      <c r="AA68">
        <v>11.94</v>
      </c>
      <c r="AB68">
        <v>0</v>
      </c>
      <c r="AC68">
        <v>0</v>
      </c>
      <c r="AD68">
        <v>0</v>
      </c>
      <c r="AE68">
        <v>11.94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0</v>
      </c>
      <c r="AT68">
        <v>10</v>
      </c>
      <c r="AU68" t="s">
        <v>0</v>
      </c>
      <c r="AV68">
        <v>0</v>
      </c>
      <c r="AW68">
        <v>2</v>
      </c>
      <c r="AX68">
        <v>31140376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2.4</v>
      </c>
      <c r="CY68">
        <f t="shared" si="9"/>
        <v>11.94</v>
      </c>
      <c r="CZ68">
        <f t="shared" si="10"/>
        <v>11.94</v>
      </c>
      <c r="DA68">
        <f t="shared" si="11"/>
        <v>1</v>
      </c>
      <c r="DB68">
        <v>0</v>
      </c>
    </row>
    <row r="69" spans="1:106" x14ac:dyDescent="0.2">
      <c r="A69">
        <f>ROW(Source!A43)</f>
        <v>43</v>
      </c>
      <c r="B69">
        <v>31140108</v>
      </c>
      <c r="C69">
        <v>31140362</v>
      </c>
      <c r="D69">
        <v>30914954</v>
      </c>
      <c r="E69">
        <v>1</v>
      </c>
      <c r="F69">
        <v>1</v>
      </c>
      <c r="G69">
        <v>28875167</v>
      </c>
      <c r="H69">
        <v>3</v>
      </c>
      <c r="I69" t="s">
        <v>517</v>
      </c>
      <c r="J69" t="s">
        <v>518</v>
      </c>
      <c r="K69" t="s">
        <v>519</v>
      </c>
      <c r="L69">
        <v>1355</v>
      </c>
      <c r="N69">
        <v>1010</v>
      </c>
      <c r="O69" t="s">
        <v>79</v>
      </c>
      <c r="P69" t="s">
        <v>79</v>
      </c>
      <c r="Q69">
        <v>100</v>
      </c>
      <c r="W69">
        <v>0</v>
      </c>
      <c r="X69">
        <v>2082646862</v>
      </c>
      <c r="Y69">
        <v>0.26</v>
      </c>
      <c r="AA69">
        <v>95.09</v>
      </c>
      <c r="AB69">
        <v>0</v>
      </c>
      <c r="AC69">
        <v>0</v>
      </c>
      <c r="AD69">
        <v>0</v>
      </c>
      <c r="AE69">
        <v>95.09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0</v>
      </c>
      <c r="AT69">
        <v>0.26</v>
      </c>
      <c r="AU69" t="s">
        <v>0</v>
      </c>
      <c r="AV69">
        <v>0</v>
      </c>
      <c r="AW69">
        <v>2</v>
      </c>
      <c r="AX69">
        <v>31140377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Y69*Source!I43</f>
        <v>6.2399999999999997E-2</v>
      </c>
      <c r="CY69">
        <f t="shared" si="9"/>
        <v>95.09</v>
      </c>
      <c r="CZ69">
        <f t="shared" si="10"/>
        <v>95.09</v>
      </c>
      <c r="DA69">
        <f t="shared" si="11"/>
        <v>1</v>
      </c>
      <c r="DB69">
        <v>0</v>
      </c>
    </row>
    <row r="70" spans="1:106" x14ac:dyDescent="0.2">
      <c r="A70">
        <f>ROW(Source!A43)</f>
        <v>43</v>
      </c>
      <c r="B70">
        <v>31140108</v>
      </c>
      <c r="C70">
        <v>31140362</v>
      </c>
      <c r="D70">
        <v>30914676</v>
      </c>
      <c r="E70">
        <v>1</v>
      </c>
      <c r="F70">
        <v>1</v>
      </c>
      <c r="G70">
        <v>28875167</v>
      </c>
      <c r="H70">
        <v>3</v>
      </c>
      <c r="I70" t="s">
        <v>520</v>
      </c>
      <c r="J70" t="s">
        <v>521</v>
      </c>
      <c r="K70" t="s">
        <v>522</v>
      </c>
      <c r="L70">
        <v>1356</v>
      </c>
      <c r="N70">
        <v>1010</v>
      </c>
      <c r="O70" t="s">
        <v>486</v>
      </c>
      <c r="P70" t="s">
        <v>486</v>
      </c>
      <c r="Q70">
        <v>1000</v>
      </c>
      <c r="W70">
        <v>0</v>
      </c>
      <c r="X70">
        <v>-2097439660</v>
      </c>
      <c r="Y70">
        <v>0.02</v>
      </c>
      <c r="AA70">
        <v>145.29</v>
      </c>
      <c r="AB70">
        <v>0</v>
      </c>
      <c r="AC70">
        <v>0</v>
      </c>
      <c r="AD70">
        <v>0</v>
      </c>
      <c r="AE70">
        <v>145.29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0</v>
      </c>
      <c r="AT70">
        <v>0.02</v>
      </c>
      <c r="AU70" t="s">
        <v>0</v>
      </c>
      <c r="AV70">
        <v>0</v>
      </c>
      <c r="AW70">
        <v>2</v>
      </c>
      <c r="AX70">
        <v>31140378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Y70*Source!I43</f>
        <v>4.7999999999999996E-3</v>
      </c>
      <c r="CY70">
        <f t="shared" si="9"/>
        <v>145.29</v>
      </c>
      <c r="CZ70">
        <f t="shared" si="10"/>
        <v>145.29</v>
      </c>
      <c r="DA70">
        <f t="shared" si="11"/>
        <v>1</v>
      </c>
      <c r="DB70">
        <v>0</v>
      </c>
    </row>
    <row r="71" spans="1:106" x14ac:dyDescent="0.2">
      <c r="A71">
        <f>ROW(Source!A43)</f>
        <v>43</v>
      </c>
      <c r="B71">
        <v>31140108</v>
      </c>
      <c r="C71">
        <v>31140362</v>
      </c>
      <c r="D71">
        <v>30915862</v>
      </c>
      <c r="E71">
        <v>1</v>
      </c>
      <c r="F71">
        <v>1</v>
      </c>
      <c r="G71">
        <v>28875167</v>
      </c>
      <c r="H71">
        <v>3</v>
      </c>
      <c r="I71" t="s">
        <v>68</v>
      </c>
      <c r="J71" t="s">
        <v>71</v>
      </c>
      <c r="K71" t="s">
        <v>69</v>
      </c>
      <c r="L71">
        <v>1303</v>
      </c>
      <c r="N71">
        <v>1003</v>
      </c>
      <c r="O71" t="s">
        <v>70</v>
      </c>
      <c r="P71" t="s">
        <v>70</v>
      </c>
      <c r="Q71">
        <v>1000</v>
      </c>
      <c r="W71">
        <v>1</v>
      </c>
      <c r="X71">
        <v>-849538741</v>
      </c>
      <c r="Y71">
        <v>-0.10299999999999999</v>
      </c>
      <c r="AA71">
        <v>46307.35</v>
      </c>
      <c r="AB71">
        <v>0</v>
      </c>
      <c r="AC71">
        <v>0</v>
      </c>
      <c r="AD71">
        <v>0</v>
      </c>
      <c r="AE71">
        <v>46307.35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0</v>
      </c>
      <c r="AT71">
        <v>-0.10299999999999999</v>
      </c>
      <c r="AU71" t="s">
        <v>0</v>
      </c>
      <c r="AV71">
        <v>0</v>
      </c>
      <c r="AW71">
        <v>2</v>
      </c>
      <c r="AX71">
        <v>31140379</v>
      </c>
      <c r="AY71">
        <v>1</v>
      </c>
      <c r="AZ71">
        <v>6144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Y71*Source!I43</f>
        <v>-2.4719999999999999E-2</v>
      </c>
      <c r="CY71">
        <f t="shared" si="9"/>
        <v>46307.35</v>
      </c>
      <c r="CZ71">
        <f t="shared" si="10"/>
        <v>46307.35</v>
      </c>
      <c r="DA71">
        <f t="shared" si="11"/>
        <v>1</v>
      </c>
      <c r="DB71">
        <v>0</v>
      </c>
    </row>
    <row r="72" spans="1:106" x14ac:dyDescent="0.2">
      <c r="A72">
        <f>ROW(Source!A43)</f>
        <v>43</v>
      </c>
      <c r="B72">
        <v>31140108</v>
      </c>
      <c r="C72">
        <v>31140362</v>
      </c>
      <c r="D72">
        <v>30915641</v>
      </c>
      <c r="E72">
        <v>1</v>
      </c>
      <c r="F72">
        <v>1</v>
      </c>
      <c r="G72">
        <v>28875167</v>
      </c>
      <c r="H72">
        <v>3</v>
      </c>
      <c r="I72" t="s">
        <v>73</v>
      </c>
      <c r="J72" t="s">
        <v>75</v>
      </c>
      <c r="K72" t="s">
        <v>74</v>
      </c>
      <c r="L72">
        <v>1303</v>
      </c>
      <c r="N72">
        <v>1003</v>
      </c>
      <c r="O72" t="s">
        <v>70</v>
      </c>
      <c r="P72" t="s">
        <v>70</v>
      </c>
      <c r="Q72">
        <v>1000</v>
      </c>
      <c r="W72">
        <v>0</v>
      </c>
      <c r="X72">
        <v>720182202</v>
      </c>
      <c r="Y72">
        <v>0.10299999999999999</v>
      </c>
      <c r="AA72">
        <v>64503.9</v>
      </c>
      <c r="AB72">
        <v>0</v>
      </c>
      <c r="AC72">
        <v>0</v>
      </c>
      <c r="AD72">
        <v>0</v>
      </c>
      <c r="AE72">
        <v>64503.9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0</v>
      </c>
      <c r="AT72">
        <v>0.10299999999999999</v>
      </c>
      <c r="AU72" t="s">
        <v>0</v>
      </c>
      <c r="AV72">
        <v>0</v>
      </c>
      <c r="AW72">
        <v>1</v>
      </c>
      <c r="AX72">
        <v>-1</v>
      </c>
      <c r="AY72">
        <v>0</v>
      </c>
      <c r="AZ72">
        <v>0</v>
      </c>
      <c r="BA72" t="s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Y72*Source!I43</f>
        <v>2.4719999999999999E-2</v>
      </c>
      <c r="CY72">
        <f t="shared" si="9"/>
        <v>64503.9</v>
      </c>
      <c r="CZ72">
        <f t="shared" si="10"/>
        <v>64503.9</v>
      </c>
      <c r="DA72">
        <f t="shared" si="11"/>
        <v>1</v>
      </c>
      <c r="DB72">
        <v>0</v>
      </c>
    </row>
    <row r="73" spans="1:106" x14ac:dyDescent="0.2">
      <c r="A73">
        <f>ROW(Source!A46)</f>
        <v>46</v>
      </c>
      <c r="B73">
        <v>31140108</v>
      </c>
      <c r="C73">
        <v>31140382</v>
      </c>
      <c r="D73">
        <v>30895155</v>
      </c>
      <c r="E73">
        <v>28875167</v>
      </c>
      <c r="F73">
        <v>1</v>
      </c>
      <c r="G73">
        <v>28875167</v>
      </c>
      <c r="H73">
        <v>1</v>
      </c>
      <c r="I73" t="s">
        <v>391</v>
      </c>
      <c r="J73" t="s">
        <v>0</v>
      </c>
      <c r="K73" t="s">
        <v>392</v>
      </c>
      <c r="L73">
        <v>1191</v>
      </c>
      <c r="N73">
        <v>1013</v>
      </c>
      <c r="O73" t="s">
        <v>393</v>
      </c>
      <c r="P73" t="s">
        <v>393</v>
      </c>
      <c r="Q73">
        <v>1</v>
      </c>
      <c r="W73">
        <v>0</v>
      </c>
      <c r="X73">
        <v>476480486</v>
      </c>
      <c r="Y73">
        <v>151.80000000000001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0</v>
      </c>
      <c r="AT73">
        <v>151.80000000000001</v>
      </c>
      <c r="AU73" t="s">
        <v>0</v>
      </c>
      <c r="AV73">
        <v>1</v>
      </c>
      <c r="AW73">
        <v>2</v>
      </c>
      <c r="AX73">
        <v>31140385</v>
      </c>
      <c r="AY73">
        <v>1</v>
      </c>
      <c r="AZ73">
        <v>0</v>
      </c>
      <c r="BA73">
        <v>72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Y73*Source!I46</f>
        <v>6.072000000000001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x14ac:dyDescent="0.2">
      <c r="A74">
        <f>ROW(Source!A46)</f>
        <v>46</v>
      </c>
      <c r="B74">
        <v>31140108</v>
      </c>
      <c r="C74">
        <v>31140382</v>
      </c>
      <c r="D74">
        <v>0</v>
      </c>
      <c r="E74">
        <v>29799470</v>
      </c>
      <c r="F74">
        <v>1</v>
      </c>
      <c r="G74">
        <v>28875167</v>
      </c>
      <c r="H74">
        <v>3</v>
      </c>
      <c r="I74" t="s">
        <v>82</v>
      </c>
      <c r="J74" t="s">
        <v>0</v>
      </c>
      <c r="K74" t="s">
        <v>83</v>
      </c>
      <c r="L74">
        <v>1354</v>
      </c>
      <c r="N74">
        <v>1010</v>
      </c>
      <c r="O74" t="s">
        <v>84</v>
      </c>
      <c r="P74" t="s">
        <v>84</v>
      </c>
      <c r="Q74">
        <v>1</v>
      </c>
      <c r="W74">
        <v>0</v>
      </c>
      <c r="X74">
        <v>-1305494552</v>
      </c>
      <c r="Y74">
        <v>100</v>
      </c>
      <c r="AA74">
        <v>1549.04</v>
      </c>
      <c r="AB74">
        <v>0</v>
      </c>
      <c r="AC74">
        <v>0</v>
      </c>
      <c r="AD74">
        <v>0</v>
      </c>
      <c r="AE74">
        <v>1549.04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0</v>
      </c>
      <c r="AT74">
        <v>100</v>
      </c>
      <c r="AU74" t="s">
        <v>0</v>
      </c>
      <c r="AV74">
        <v>0</v>
      </c>
      <c r="AW74">
        <v>1</v>
      </c>
      <c r="AX74">
        <v>-1</v>
      </c>
      <c r="AY74">
        <v>0</v>
      </c>
      <c r="AZ74">
        <v>0</v>
      </c>
      <c r="BA74" t="s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Y74*Source!I46</f>
        <v>4</v>
      </c>
      <c r="CY74">
        <f>AA74</f>
        <v>1549.04</v>
      </c>
      <c r="CZ74">
        <f>AE74</f>
        <v>1549.04</v>
      </c>
      <c r="DA74">
        <f>AI74</f>
        <v>1</v>
      </c>
      <c r="DB74">
        <v>0</v>
      </c>
    </row>
    <row r="75" spans="1:106" x14ac:dyDescent="0.2">
      <c r="A75">
        <f>ROW(Source!A48)</f>
        <v>48</v>
      </c>
      <c r="B75">
        <v>31140108</v>
      </c>
      <c r="C75">
        <v>31140388</v>
      </c>
      <c r="D75">
        <v>30895155</v>
      </c>
      <c r="E75">
        <v>28875167</v>
      </c>
      <c r="F75">
        <v>1</v>
      </c>
      <c r="G75">
        <v>28875167</v>
      </c>
      <c r="H75">
        <v>1</v>
      </c>
      <c r="I75" t="s">
        <v>391</v>
      </c>
      <c r="J75" t="s">
        <v>0</v>
      </c>
      <c r="K75" t="s">
        <v>392</v>
      </c>
      <c r="L75">
        <v>1191</v>
      </c>
      <c r="N75">
        <v>1013</v>
      </c>
      <c r="O75" t="s">
        <v>393</v>
      </c>
      <c r="P75" t="s">
        <v>393</v>
      </c>
      <c r="Q75">
        <v>1</v>
      </c>
      <c r="W75">
        <v>0</v>
      </c>
      <c r="X75">
        <v>476480486</v>
      </c>
      <c r="Y75">
        <v>43.82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0</v>
      </c>
      <c r="AT75">
        <v>43.82</v>
      </c>
      <c r="AU75" t="s">
        <v>0</v>
      </c>
      <c r="AV75">
        <v>1</v>
      </c>
      <c r="AW75">
        <v>2</v>
      </c>
      <c r="AX75">
        <v>31140389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0.43820000000000003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ROW(Source!A48)</f>
        <v>48</v>
      </c>
      <c r="B76">
        <v>31140108</v>
      </c>
      <c r="C76">
        <v>31140388</v>
      </c>
      <c r="D76">
        <v>30906858</v>
      </c>
      <c r="E76">
        <v>1</v>
      </c>
      <c r="F76">
        <v>1</v>
      </c>
      <c r="G76">
        <v>28875167</v>
      </c>
      <c r="H76">
        <v>2</v>
      </c>
      <c r="I76" t="s">
        <v>471</v>
      </c>
      <c r="J76" t="s">
        <v>472</v>
      </c>
      <c r="K76" t="s">
        <v>473</v>
      </c>
      <c r="L76">
        <v>1368</v>
      </c>
      <c r="N76">
        <v>1011</v>
      </c>
      <c r="O76" t="s">
        <v>397</v>
      </c>
      <c r="P76" t="s">
        <v>397</v>
      </c>
      <c r="Q76">
        <v>1</v>
      </c>
      <c r="W76">
        <v>0</v>
      </c>
      <c r="X76">
        <v>-1418982918</v>
      </c>
      <c r="Y76">
        <v>6.9</v>
      </c>
      <c r="AA76">
        <v>0</v>
      </c>
      <c r="AB76">
        <v>7.36</v>
      </c>
      <c r="AC76">
        <v>0.74</v>
      </c>
      <c r="AD76">
        <v>0</v>
      </c>
      <c r="AE76">
        <v>0</v>
      </c>
      <c r="AF76">
        <v>7.36</v>
      </c>
      <c r="AG76">
        <v>0.74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0</v>
      </c>
      <c r="AT76">
        <v>6.9</v>
      </c>
      <c r="AU76" t="s">
        <v>0</v>
      </c>
      <c r="AV76">
        <v>0</v>
      </c>
      <c r="AW76">
        <v>2</v>
      </c>
      <c r="AX76">
        <v>31140390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6.9000000000000006E-2</v>
      </c>
      <c r="CY76">
        <f>AB76</f>
        <v>7.36</v>
      </c>
      <c r="CZ76">
        <f>AF76</f>
        <v>7.36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31140108</v>
      </c>
      <c r="C77">
        <v>31140388</v>
      </c>
      <c r="D77">
        <v>30914659</v>
      </c>
      <c r="E77">
        <v>1</v>
      </c>
      <c r="F77">
        <v>1</v>
      </c>
      <c r="G77">
        <v>28875167</v>
      </c>
      <c r="H77">
        <v>3</v>
      </c>
      <c r="I77" t="s">
        <v>91</v>
      </c>
      <c r="J77" t="s">
        <v>93</v>
      </c>
      <c r="K77" t="s">
        <v>92</v>
      </c>
      <c r="L77">
        <v>1354</v>
      </c>
      <c r="N77">
        <v>1010</v>
      </c>
      <c r="O77" t="s">
        <v>84</v>
      </c>
      <c r="P77" t="s">
        <v>84</v>
      </c>
      <c r="Q77">
        <v>1</v>
      </c>
      <c r="W77">
        <v>0</v>
      </c>
      <c r="X77">
        <v>2138921537</v>
      </c>
      <c r="Y77">
        <v>100</v>
      </c>
      <c r="AA77">
        <v>37.869999999999997</v>
      </c>
      <c r="AB77">
        <v>0</v>
      </c>
      <c r="AC77">
        <v>0</v>
      </c>
      <c r="AD77">
        <v>0</v>
      </c>
      <c r="AE77">
        <v>37.869999999999997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0</v>
      </c>
      <c r="AT77">
        <v>100</v>
      </c>
      <c r="AU77" t="s">
        <v>0</v>
      </c>
      <c r="AV77">
        <v>0</v>
      </c>
      <c r="AW77">
        <v>1</v>
      </c>
      <c r="AX77">
        <v>-1</v>
      </c>
      <c r="AY77">
        <v>0</v>
      </c>
      <c r="AZ77">
        <v>0</v>
      </c>
      <c r="BA77" t="s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1</v>
      </c>
      <c r="CY77">
        <f>AA77</f>
        <v>37.869999999999997</v>
      </c>
      <c r="CZ77">
        <f>AE77</f>
        <v>37.869999999999997</v>
      </c>
      <c r="DA77">
        <f>AI77</f>
        <v>1</v>
      </c>
      <c r="DB77">
        <v>0</v>
      </c>
    </row>
    <row r="78" spans="1:106" x14ac:dyDescent="0.2">
      <c r="A78">
        <f>ROW(Source!A50)</f>
        <v>50</v>
      </c>
      <c r="B78">
        <v>31140108</v>
      </c>
      <c r="C78">
        <v>31141187</v>
      </c>
      <c r="D78">
        <v>30895155</v>
      </c>
      <c r="E78">
        <v>28875167</v>
      </c>
      <c r="F78">
        <v>1</v>
      </c>
      <c r="G78">
        <v>28875167</v>
      </c>
      <c r="H78">
        <v>1</v>
      </c>
      <c r="I78" t="s">
        <v>391</v>
      </c>
      <c r="J78" t="s">
        <v>0</v>
      </c>
      <c r="K78" t="s">
        <v>392</v>
      </c>
      <c r="L78">
        <v>1191</v>
      </c>
      <c r="N78">
        <v>1013</v>
      </c>
      <c r="O78" t="s">
        <v>393</v>
      </c>
      <c r="P78" t="s">
        <v>393</v>
      </c>
      <c r="Q78">
        <v>1</v>
      </c>
      <c r="W78">
        <v>0</v>
      </c>
      <c r="X78">
        <v>476480486</v>
      </c>
      <c r="Y78">
        <v>67.16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0</v>
      </c>
      <c r="AT78">
        <v>67.16</v>
      </c>
      <c r="AU78" t="s">
        <v>0</v>
      </c>
      <c r="AV78">
        <v>1</v>
      </c>
      <c r="AW78">
        <v>2</v>
      </c>
      <c r="AX78">
        <v>31141188</v>
      </c>
      <c r="AY78">
        <v>1</v>
      </c>
      <c r="AZ78">
        <v>0</v>
      </c>
      <c r="BA78">
        <v>75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Y78*Source!I50</f>
        <v>10.7456</v>
      </c>
      <c r="CY78">
        <f>AD78</f>
        <v>0</v>
      </c>
      <c r="CZ78">
        <f>AH78</f>
        <v>0</v>
      </c>
      <c r="DA78">
        <f>AL78</f>
        <v>1</v>
      </c>
      <c r="DB78">
        <v>0</v>
      </c>
    </row>
    <row r="79" spans="1:106" x14ac:dyDescent="0.2">
      <c r="A79">
        <f>ROW(Source!A50)</f>
        <v>50</v>
      </c>
      <c r="B79">
        <v>31140108</v>
      </c>
      <c r="C79">
        <v>31141187</v>
      </c>
      <c r="D79">
        <v>30907851</v>
      </c>
      <c r="E79">
        <v>1</v>
      </c>
      <c r="F79">
        <v>1</v>
      </c>
      <c r="G79">
        <v>28875167</v>
      </c>
      <c r="H79">
        <v>3</v>
      </c>
      <c r="I79" t="s">
        <v>523</v>
      </c>
      <c r="J79" t="s">
        <v>524</v>
      </c>
      <c r="K79" t="s">
        <v>525</v>
      </c>
      <c r="L79">
        <v>1348</v>
      </c>
      <c r="N79">
        <v>1009</v>
      </c>
      <c r="O79" t="s">
        <v>150</v>
      </c>
      <c r="P79" t="s">
        <v>150</v>
      </c>
      <c r="Q79">
        <v>1000</v>
      </c>
      <c r="W79">
        <v>0</v>
      </c>
      <c r="X79">
        <v>19696855</v>
      </c>
      <c r="Y79">
        <v>1.1999999999999999E-3</v>
      </c>
      <c r="AA79">
        <v>93317.47</v>
      </c>
      <c r="AB79">
        <v>0</v>
      </c>
      <c r="AC79">
        <v>0</v>
      </c>
      <c r="AD79">
        <v>0</v>
      </c>
      <c r="AE79">
        <v>93317.47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0</v>
      </c>
      <c r="AT79">
        <v>1.1999999999999999E-3</v>
      </c>
      <c r="AU79" t="s">
        <v>0</v>
      </c>
      <c r="AV79">
        <v>0</v>
      </c>
      <c r="AW79">
        <v>2</v>
      </c>
      <c r="AX79">
        <v>31141189</v>
      </c>
      <c r="AY79">
        <v>1</v>
      </c>
      <c r="AZ79">
        <v>0</v>
      </c>
      <c r="BA79">
        <v>76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Y79*Source!I50</f>
        <v>1.9199999999999998E-4</v>
      </c>
      <c r="CY79">
        <f>AA79</f>
        <v>93317.47</v>
      </c>
      <c r="CZ79">
        <f>AE79</f>
        <v>93317.47</v>
      </c>
      <c r="DA79">
        <f>AI79</f>
        <v>1</v>
      </c>
      <c r="DB79">
        <v>0</v>
      </c>
    </row>
    <row r="80" spans="1:106" x14ac:dyDescent="0.2">
      <c r="A80">
        <f>ROW(Source!A50)</f>
        <v>50</v>
      </c>
      <c r="B80">
        <v>31140108</v>
      </c>
      <c r="C80">
        <v>31141187</v>
      </c>
      <c r="D80">
        <v>30911959</v>
      </c>
      <c r="E80">
        <v>1</v>
      </c>
      <c r="F80">
        <v>1</v>
      </c>
      <c r="G80">
        <v>28875167</v>
      </c>
      <c r="H80">
        <v>3</v>
      </c>
      <c r="I80" t="s">
        <v>526</v>
      </c>
      <c r="J80" t="s">
        <v>527</v>
      </c>
      <c r="K80" t="s">
        <v>528</v>
      </c>
      <c r="L80">
        <v>1301</v>
      </c>
      <c r="N80">
        <v>1003</v>
      </c>
      <c r="O80" t="s">
        <v>358</v>
      </c>
      <c r="P80" t="s">
        <v>358</v>
      </c>
      <c r="Q80">
        <v>1</v>
      </c>
      <c r="W80">
        <v>0</v>
      </c>
      <c r="X80">
        <v>2108255111</v>
      </c>
      <c r="Y80">
        <v>99.8</v>
      </c>
      <c r="AA80">
        <v>211.92</v>
      </c>
      <c r="AB80">
        <v>0</v>
      </c>
      <c r="AC80">
        <v>0</v>
      </c>
      <c r="AD80">
        <v>0</v>
      </c>
      <c r="AE80">
        <v>211.92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0</v>
      </c>
      <c r="AT80">
        <v>99.8</v>
      </c>
      <c r="AU80" t="s">
        <v>0</v>
      </c>
      <c r="AV80">
        <v>0</v>
      </c>
      <c r="AW80">
        <v>2</v>
      </c>
      <c r="AX80">
        <v>31141191</v>
      </c>
      <c r="AY80">
        <v>1</v>
      </c>
      <c r="AZ80">
        <v>0</v>
      </c>
      <c r="BA80">
        <v>77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Y80*Source!I50</f>
        <v>15.968</v>
      </c>
      <c r="CY80">
        <f>AA80</f>
        <v>211.92</v>
      </c>
      <c r="CZ80">
        <f>AE80</f>
        <v>211.92</v>
      </c>
      <c r="DA80">
        <f>AI80</f>
        <v>1</v>
      </c>
      <c r="DB80">
        <v>0</v>
      </c>
    </row>
    <row r="81" spans="1:106" x14ac:dyDescent="0.2">
      <c r="A81">
        <f>ROW(Source!A50)</f>
        <v>50</v>
      </c>
      <c r="B81">
        <v>31140108</v>
      </c>
      <c r="C81">
        <v>31141187</v>
      </c>
      <c r="D81">
        <v>30908781</v>
      </c>
      <c r="E81">
        <v>1</v>
      </c>
      <c r="F81">
        <v>1</v>
      </c>
      <c r="G81">
        <v>28875167</v>
      </c>
      <c r="H81">
        <v>3</v>
      </c>
      <c r="I81" t="s">
        <v>407</v>
      </c>
      <c r="J81" t="s">
        <v>408</v>
      </c>
      <c r="K81" t="s">
        <v>409</v>
      </c>
      <c r="L81">
        <v>1339</v>
      </c>
      <c r="N81">
        <v>1007</v>
      </c>
      <c r="O81" t="s">
        <v>16</v>
      </c>
      <c r="P81" t="s">
        <v>16</v>
      </c>
      <c r="Q81">
        <v>1</v>
      </c>
      <c r="W81">
        <v>0</v>
      </c>
      <c r="X81">
        <v>1653821073</v>
      </c>
      <c r="Y81">
        <v>0.19700000000000001</v>
      </c>
      <c r="AA81">
        <v>29.98</v>
      </c>
      <c r="AB81">
        <v>0</v>
      </c>
      <c r="AC81">
        <v>0</v>
      </c>
      <c r="AD81">
        <v>0</v>
      </c>
      <c r="AE81">
        <v>29.98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0</v>
      </c>
      <c r="AT81">
        <v>0.19700000000000001</v>
      </c>
      <c r="AU81" t="s">
        <v>0</v>
      </c>
      <c r="AV81">
        <v>0</v>
      </c>
      <c r="AW81">
        <v>2</v>
      </c>
      <c r="AX81">
        <v>31141190</v>
      </c>
      <c r="AY81">
        <v>1</v>
      </c>
      <c r="AZ81">
        <v>0</v>
      </c>
      <c r="BA81">
        <v>78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3.1519999999999999E-2</v>
      </c>
      <c r="CY81">
        <f>AA81</f>
        <v>29.98</v>
      </c>
      <c r="CZ81">
        <f>AE81</f>
        <v>29.98</v>
      </c>
      <c r="DA81">
        <f>AI81</f>
        <v>1</v>
      </c>
      <c r="DB81">
        <v>0</v>
      </c>
    </row>
    <row r="82" spans="1:106" x14ac:dyDescent="0.2">
      <c r="A82">
        <f>ROW(Source!A50)</f>
        <v>50</v>
      </c>
      <c r="B82">
        <v>31140108</v>
      </c>
      <c r="C82">
        <v>31141187</v>
      </c>
      <c r="D82">
        <v>30912317</v>
      </c>
      <c r="E82">
        <v>1</v>
      </c>
      <c r="F82">
        <v>1</v>
      </c>
      <c r="G82">
        <v>28875167</v>
      </c>
      <c r="H82">
        <v>3</v>
      </c>
      <c r="I82" t="s">
        <v>529</v>
      </c>
      <c r="J82" t="s">
        <v>530</v>
      </c>
      <c r="K82" t="s">
        <v>531</v>
      </c>
      <c r="L82">
        <v>1354</v>
      </c>
      <c r="N82">
        <v>1010</v>
      </c>
      <c r="O82" t="s">
        <v>84</v>
      </c>
      <c r="P82" t="s">
        <v>84</v>
      </c>
      <c r="Q82">
        <v>1</v>
      </c>
      <c r="W82">
        <v>0</v>
      </c>
      <c r="X82">
        <v>-1238461877</v>
      </c>
      <c r="Y82">
        <v>12</v>
      </c>
      <c r="AA82">
        <v>7.16</v>
      </c>
      <c r="AB82">
        <v>0</v>
      </c>
      <c r="AC82">
        <v>0</v>
      </c>
      <c r="AD82">
        <v>0</v>
      </c>
      <c r="AE82">
        <v>7.16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0</v>
      </c>
      <c r="AT82">
        <v>12</v>
      </c>
      <c r="AU82" t="s">
        <v>0</v>
      </c>
      <c r="AV82">
        <v>0</v>
      </c>
      <c r="AW82">
        <v>2</v>
      </c>
      <c r="AX82">
        <v>31141192</v>
      </c>
      <c r="AY82">
        <v>1</v>
      </c>
      <c r="AZ82">
        <v>0</v>
      </c>
      <c r="BA82">
        <v>79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1.92</v>
      </c>
      <c r="CY82">
        <f>AA82</f>
        <v>7.16</v>
      </c>
      <c r="CZ82">
        <f>AE82</f>
        <v>7.16</v>
      </c>
      <c r="DA82">
        <f>AI82</f>
        <v>1</v>
      </c>
      <c r="DB82">
        <v>0</v>
      </c>
    </row>
    <row r="83" spans="1:106" x14ac:dyDescent="0.2">
      <c r="A83">
        <f>ROW(Source!A51)</f>
        <v>51</v>
      </c>
      <c r="B83">
        <v>31140108</v>
      </c>
      <c r="C83">
        <v>31190196</v>
      </c>
      <c r="D83">
        <v>30895155</v>
      </c>
      <c r="E83">
        <v>28875167</v>
      </c>
      <c r="F83">
        <v>1</v>
      </c>
      <c r="G83">
        <v>28875167</v>
      </c>
      <c r="H83">
        <v>1</v>
      </c>
      <c r="I83" t="s">
        <v>391</v>
      </c>
      <c r="J83" t="s">
        <v>0</v>
      </c>
      <c r="K83" t="s">
        <v>392</v>
      </c>
      <c r="L83">
        <v>1191</v>
      </c>
      <c r="N83">
        <v>1013</v>
      </c>
      <c r="O83" t="s">
        <v>393</v>
      </c>
      <c r="P83" t="s">
        <v>393</v>
      </c>
      <c r="Q83">
        <v>1</v>
      </c>
      <c r="W83">
        <v>0</v>
      </c>
      <c r="X83">
        <v>476480486</v>
      </c>
      <c r="Y83">
        <v>23.12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0</v>
      </c>
      <c r="AT83">
        <v>23.12</v>
      </c>
      <c r="AU83" t="s">
        <v>0</v>
      </c>
      <c r="AV83">
        <v>1</v>
      </c>
      <c r="AW83">
        <v>2</v>
      </c>
      <c r="AX83">
        <v>31190197</v>
      </c>
      <c r="AY83">
        <v>1</v>
      </c>
      <c r="AZ83">
        <v>0</v>
      </c>
      <c r="BA83">
        <v>82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Y83*Source!I51</f>
        <v>0.27744000000000002</v>
      </c>
      <c r="CY83">
        <f>AD83</f>
        <v>0</v>
      </c>
      <c r="CZ83">
        <f>AH83</f>
        <v>0</v>
      </c>
      <c r="DA83">
        <f>AL83</f>
        <v>1</v>
      </c>
      <c r="DB83">
        <v>0</v>
      </c>
    </row>
    <row r="84" spans="1:106" x14ac:dyDescent="0.2">
      <c r="A84">
        <f>ROW(Source!A51)</f>
        <v>51</v>
      </c>
      <c r="B84">
        <v>31140108</v>
      </c>
      <c r="C84">
        <v>31190196</v>
      </c>
      <c r="D84">
        <v>30906934</v>
      </c>
      <c r="E84">
        <v>1</v>
      </c>
      <c r="F84">
        <v>1</v>
      </c>
      <c r="G84">
        <v>28875167</v>
      </c>
      <c r="H84">
        <v>3</v>
      </c>
      <c r="I84" t="s">
        <v>413</v>
      </c>
      <c r="J84" t="s">
        <v>414</v>
      </c>
      <c r="K84" t="s">
        <v>415</v>
      </c>
      <c r="L84">
        <v>1348</v>
      </c>
      <c r="N84">
        <v>1009</v>
      </c>
      <c r="O84" t="s">
        <v>150</v>
      </c>
      <c r="P84" t="s">
        <v>150</v>
      </c>
      <c r="Q84">
        <v>1000</v>
      </c>
      <c r="W84">
        <v>0</v>
      </c>
      <c r="X84">
        <v>1100087543</v>
      </c>
      <c r="Y84">
        <v>1.6E-2</v>
      </c>
      <c r="AA84">
        <v>13728.45</v>
      </c>
      <c r="AB84">
        <v>0</v>
      </c>
      <c r="AC84">
        <v>0</v>
      </c>
      <c r="AD84">
        <v>0</v>
      </c>
      <c r="AE84">
        <v>13728.45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0</v>
      </c>
      <c r="AT84">
        <v>1.6E-2</v>
      </c>
      <c r="AU84" t="s">
        <v>0</v>
      </c>
      <c r="AV84">
        <v>0</v>
      </c>
      <c r="AW84">
        <v>2</v>
      </c>
      <c r="AX84">
        <v>31190198</v>
      </c>
      <c r="AY84">
        <v>1</v>
      </c>
      <c r="AZ84">
        <v>0</v>
      </c>
      <c r="BA84">
        <v>83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Y84*Source!I51</f>
        <v>1.92E-4</v>
      </c>
      <c r="CY84">
        <f>AA84</f>
        <v>13728.45</v>
      </c>
      <c r="CZ84">
        <f>AE84</f>
        <v>13728.45</v>
      </c>
      <c r="DA84">
        <f>AI84</f>
        <v>1</v>
      </c>
      <c r="DB84">
        <v>0</v>
      </c>
    </row>
    <row r="85" spans="1:106" x14ac:dyDescent="0.2">
      <c r="A85">
        <f>ROW(Source!A51)</f>
        <v>51</v>
      </c>
      <c r="B85">
        <v>31140108</v>
      </c>
      <c r="C85">
        <v>31190196</v>
      </c>
      <c r="D85">
        <v>30907002</v>
      </c>
      <c r="E85">
        <v>1</v>
      </c>
      <c r="F85">
        <v>1</v>
      </c>
      <c r="G85">
        <v>28875167</v>
      </c>
      <c r="H85">
        <v>3</v>
      </c>
      <c r="I85" t="s">
        <v>416</v>
      </c>
      <c r="J85" t="s">
        <v>417</v>
      </c>
      <c r="K85" t="s">
        <v>418</v>
      </c>
      <c r="L85">
        <v>1348</v>
      </c>
      <c r="N85">
        <v>1009</v>
      </c>
      <c r="O85" t="s">
        <v>150</v>
      </c>
      <c r="P85" t="s">
        <v>150</v>
      </c>
      <c r="Q85">
        <v>1000</v>
      </c>
      <c r="W85">
        <v>0</v>
      </c>
      <c r="X85">
        <v>-1051249692</v>
      </c>
      <c r="Y85">
        <v>0.42</v>
      </c>
      <c r="AA85">
        <v>39414.99</v>
      </c>
      <c r="AB85">
        <v>0</v>
      </c>
      <c r="AC85">
        <v>0</v>
      </c>
      <c r="AD85">
        <v>0</v>
      </c>
      <c r="AE85">
        <v>39414.99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0</v>
      </c>
      <c r="AT85">
        <v>0.42</v>
      </c>
      <c r="AU85" t="s">
        <v>0</v>
      </c>
      <c r="AV85">
        <v>0</v>
      </c>
      <c r="AW85">
        <v>2</v>
      </c>
      <c r="AX85">
        <v>31190199</v>
      </c>
      <c r="AY85">
        <v>1</v>
      </c>
      <c r="AZ85">
        <v>0</v>
      </c>
      <c r="BA85">
        <v>84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Y85*Source!I51</f>
        <v>5.0400000000000002E-3</v>
      </c>
      <c r="CY85">
        <f>AA85</f>
        <v>39414.99</v>
      </c>
      <c r="CZ85">
        <f>AE85</f>
        <v>39414.99</v>
      </c>
      <c r="DA85">
        <f>AI85</f>
        <v>1</v>
      </c>
      <c r="DB85">
        <v>0</v>
      </c>
    </row>
    <row r="86" spans="1:106" x14ac:dyDescent="0.2">
      <c r="A86">
        <f>ROW(Source!A51)</f>
        <v>51</v>
      </c>
      <c r="B86">
        <v>31140108</v>
      </c>
      <c r="C86">
        <v>31190196</v>
      </c>
      <c r="D86">
        <v>30907084</v>
      </c>
      <c r="E86">
        <v>1</v>
      </c>
      <c r="F86">
        <v>1</v>
      </c>
      <c r="G86">
        <v>28875167</v>
      </c>
      <c r="H86">
        <v>3</v>
      </c>
      <c r="I86" t="s">
        <v>532</v>
      </c>
      <c r="J86" t="s">
        <v>533</v>
      </c>
      <c r="K86" t="s">
        <v>534</v>
      </c>
      <c r="L86">
        <v>1327</v>
      </c>
      <c r="N86">
        <v>1005</v>
      </c>
      <c r="O86" t="s">
        <v>441</v>
      </c>
      <c r="P86" t="s">
        <v>441</v>
      </c>
      <c r="Q86">
        <v>1</v>
      </c>
      <c r="W86">
        <v>0</v>
      </c>
      <c r="X86">
        <v>1126655523</v>
      </c>
      <c r="Y86">
        <v>220</v>
      </c>
      <c r="AA86">
        <v>61.31</v>
      </c>
      <c r="AB86">
        <v>0</v>
      </c>
      <c r="AC86">
        <v>0</v>
      </c>
      <c r="AD86">
        <v>0</v>
      </c>
      <c r="AE86">
        <v>61.31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0</v>
      </c>
      <c r="AT86">
        <v>220</v>
      </c>
      <c r="AU86" t="s">
        <v>0</v>
      </c>
      <c r="AV86">
        <v>0</v>
      </c>
      <c r="AW86">
        <v>2</v>
      </c>
      <c r="AX86">
        <v>31190200</v>
      </c>
      <c r="AY86">
        <v>1</v>
      </c>
      <c r="AZ86">
        <v>0</v>
      </c>
      <c r="BA86">
        <v>85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Y86*Source!I51</f>
        <v>2.64</v>
      </c>
      <c r="CY86">
        <f>AA86</f>
        <v>61.31</v>
      </c>
      <c r="CZ86">
        <f>AE86</f>
        <v>61.31</v>
      </c>
      <c r="DA86">
        <f>AI86</f>
        <v>1</v>
      </c>
      <c r="DB86">
        <v>0</v>
      </c>
    </row>
    <row r="87" spans="1:106" x14ac:dyDescent="0.2">
      <c r="A87">
        <f>ROW(Source!A51)</f>
        <v>51</v>
      </c>
      <c r="B87">
        <v>31140108</v>
      </c>
      <c r="C87">
        <v>31190196</v>
      </c>
      <c r="D87">
        <v>30907122</v>
      </c>
      <c r="E87">
        <v>1</v>
      </c>
      <c r="F87">
        <v>1</v>
      </c>
      <c r="G87">
        <v>28875167</v>
      </c>
      <c r="H87">
        <v>3</v>
      </c>
      <c r="I87" t="s">
        <v>423</v>
      </c>
      <c r="J87" t="s">
        <v>424</v>
      </c>
      <c r="K87" t="s">
        <v>425</v>
      </c>
      <c r="L87">
        <v>1348</v>
      </c>
      <c r="N87">
        <v>1009</v>
      </c>
      <c r="O87" t="s">
        <v>150</v>
      </c>
      <c r="P87" t="s">
        <v>150</v>
      </c>
      <c r="Q87">
        <v>1000</v>
      </c>
      <c r="W87">
        <v>0</v>
      </c>
      <c r="X87">
        <v>2079485835</v>
      </c>
      <c r="Y87">
        <v>2.4E-2</v>
      </c>
      <c r="AA87">
        <v>47985.31</v>
      </c>
      <c r="AB87">
        <v>0</v>
      </c>
      <c r="AC87">
        <v>0</v>
      </c>
      <c r="AD87">
        <v>0</v>
      </c>
      <c r="AE87">
        <v>47985.31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0</v>
      </c>
      <c r="AT87">
        <v>2.4E-2</v>
      </c>
      <c r="AU87" t="s">
        <v>0</v>
      </c>
      <c r="AV87">
        <v>0</v>
      </c>
      <c r="AW87">
        <v>2</v>
      </c>
      <c r="AX87">
        <v>31190201</v>
      </c>
      <c r="AY87">
        <v>1</v>
      </c>
      <c r="AZ87">
        <v>0</v>
      </c>
      <c r="BA87">
        <v>86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Y87*Source!I51</f>
        <v>2.8800000000000001E-4</v>
      </c>
      <c r="CY87">
        <f>AA87</f>
        <v>47985.31</v>
      </c>
      <c r="CZ87">
        <f>AE87</f>
        <v>47985.31</v>
      </c>
      <c r="DA87">
        <f>AI87</f>
        <v>1</v>
      </c>
      <c r="DB87">
        <v>0</v>
      </c>
    </row>
    <row r="88" spans="1:106" x14ac:dyDescent="0.2">
      <c r="A88">
        <f>ROW(Source!A51)</f>
        <v>51</v>
      </c>
      <c r="B88">
        <v>31140108</v>
      </c>
      <c r="C88">
        <v>31190196</v>
      </c>
      <c r="D88">
        <v>30909709</v>
      </c>
      <c r="E88">
        <v>1</v>
      </c>
      <c r="F88">
        <v>1</v>
      </c>
      <c r="G88">
        <v>28875167</v>
      </c>
      <c r="H88">
        <v>3</v>
      </c>
      <c r="I88" t="s">
        <v>535</v>
      </c>
      <c r="J88" t="s">
        <v>536</v>
      </c>
      <c r="K88" t="s">
        <v>537</v>
      </c>
      <c r="L88">
        <v>1339</v>
      </c>
      <c r="N88">
        <v>1007</v>
      </c>
      <c r="O88" t="s">
        <v>16</v>
      </c>
      <c r="P88" t="s">
        <v>16</v>
      </c>
      <c r="Q88">
        <v>1</v>
      </c>
      <c r="W88">
        <v>0</v>
      </c>
      <c r="X88">
        <v>-698274867</v>
      </c>
      <c r="Y88">
        <v>2.5</v>
      </c>
      <c r="AA88">
        <v>2685.66</v>
      </c>
      <c r="AB88">
        <v>0</v>
      </c>
      <c r="AC88">
        <v>0</v>
      </c>
      <c r="AD88">
        <v>0</v>
      </c>
      <c r="AE88">
        <v>2685.66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0</v>
      </c>
      <c r="AT88">
        <v>2.5</v>
      </c>
      <c r="AU88" t="s">
        <v>0</v>
      </c>
      <c r="AV88">
        <v>0</v>
      </c>
      <c r="AW88">
        <v>2</v>
      </c>
      <c r="AX88">
        <v>31190202</v>
      </c>
      <c r="AY88">
        <v>1</v>
      </c>
      <c r="AZ88">
        <v>0</v>
      </c>
      <c r="BA88">
        <v>87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Y88*Source!I51</f>
        <v>0.03</v>
      </c>
      <c r="CY88">
        <f>AA88</f>
        <v>2685.66</v>
      </c>
      <c r="CZ88">
        <f>AE88</f>
        <v>2685.66</v>
      </c>
      <c r="DA88">
        <f>AI88</f>
        <v>1</v>
      </c>
      <c r="DB88">
        <v>0</v>
      </c>
    </row>
    <row r="89" spans="1:106" x14ac:dyDescent="0.2">
      <c r="A89">
        <f>ROW(Source!A52)</f>
        <v>52</v>
      </c>
      <c r="B89">
        <v>31140108</v>
      </c>
      <c r="C89">
        <v>31190192</v>
      </c>
      <c r="D89">
        <v>30895155</v>
      </c>
      <c r="E89">
        <v>28875167</v>
      </c>
      <c r="F89">
        <v>1</v>
      </c>
      <c r="G89">
        <v>28875167</v>
      </c>
      <c r="H89">
        <v>1</v>
      </c>
      <c r="I89" t="s">
        <v>391</v>
      </c>
      <c r="J89" t="s">
        <v>0</v>
      </c>
      <c r="K89" t="s">
        <v>392</v>
      </c>
      <c r="L89">
        <v>1191</v>
      </c>
      <c r="N89">
        <v>1013</v>
      </c>
      <c r="O89" t="s">
        <v>393</v>
      </c>
      <c r="P89" t="s">
        <v>393</v>
      </c>
      <c r="Q89">
        <v>1</v>
      </c>
      <c r="W89">
        <v>0</v>
      </c>
      <c r="X89">
        <v>476480486</v>
      </c>
      <c r="Y89">
        <v>670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0</v>
      </c>
      <c r="AT89">
        <v>670</v>
      </c>
      <c r="AU89" t="s">
        <v>0</v>
      </c>
      <c r="AV89">
        <v>1</v>
      </c>
      <c r="AW89">
        <v>2</v>
      </c>
      <c r="AX89">
        <v>31190193</v>
      </c>
      <c r="AY89">
        <v>1</v>
      </c>
      <c r="AZ89">
        <v>0</v>
      </c>
      <c r="BA89">
        <v>88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Y89*Source!I52</f>
        <v>2.0100000000000002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ROW(Source!A52)</f>
        <v>52</v>
      </c>
      <c r="B90">
        <v>31140108</v>
      </c>
      <c r="C90">
        <v>31190192</v>
      </c>
      <c r="D90">
        <v>30907175</v>
      </c>
      <c r="E90">
        <v>1</v>
      </c>
      <c r="F90">
        <v>1</v>
      </c>
      <c r="G90">
        <v>28875167</v>
      </c>
      <c r="H90">
        <v>3</v>
      </c>
      <c r="I90" t="s">
        <v>538</v>
      </c>
      <c r="J90" t="s">
        <v>539</v>
      </c>
      <c r="K90" t="s">
        <v>540</v>
      </c>
      <c r="L90">
        <v>1356</v>
      </c>
      <c r="N90">
        <v>1010</v>
      </c>
      <c r="O90" t="s">
        <v>486</v>
      </c>
      <c r="P90" t="s">
        <v>486</v>
      </c>
      <c r="Q90">
        <v>1000</v>
      </c>
      <c r="W90">
        <v>0</v>
      </c>
      <c r="X90">
        <v>573698201</v>
      </c>
      <c r="Y90">
        <v>40</v>
      </c>
      <c r="AA90">
        <v>10205.92</v>
      </c>
      <c r="AB90">
        <v>0</v>
      </c>
      <c r="AC90">
        <v>0</v>
      </c>
      <c r="AD90">
        <v>0</v>
      </c>
      <c r="AE90">
        <v>10205.92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0</v>
      </c>
      <c r="AT90">
        <v>40</v>
      </c>
      <c r="AU90" t="s">
        <v>0</v>
      </c>
      <c r="AV90">
        <v>0</v>
      </c>
      <c r="AW90">
        <v>2</v>
      </c>
      <c r="AX90">
        <v>31190194</v>
      </c>
      <c r="AY90">
        <v>1</v>
      </c>
      <c r="AZ90">
        <v>0</v>
      </c>
      <c r="BA90">
        <v>89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Y90*Source!I52</f>
        <v>0.12</v>
      </c>
      <c r="CY90">
        <f>AA90</f>
        <v>10205.92</v>
      </c>
      <c r="CZ90">
        <f>AE90</f>
        <v>10205.92</v>
      </c>
      <c r="DA90">
        <f>AI90</f>
        <v>1</v>
      </c>
      <c r="DB90">
        <v>0</v>
      </c>
    </row>
    <row r="91" spans="1:106" x14ac:dyDescent="0.2">
      <c r="A91">
        <f>ROW(Source!A52)</f>
        <v>52</v>
      </c>
      <c r="B91">
        <v>31140108</v>
      </c>
      <c r="C91">
        <v>31190192</v>
      </c>
      <c r="D91">
        <v>30909706</v>
      </c>
      <c r="E91">
        <v>1</v>
      </c>
      <c r="F91">
        <v>1</v>
      </c>
      <c r="G91">
        <v>28875167</v>
      </c>
      <c r="H91">
        <v>3</v>
      </c>
      <c r="I91" t="s">
        <v>541</v>
      </c>
      <c r="J91" t="s">
        <v>542</v>
      </c>
      <c r="K91" t="s">
        <v>543</v>
      </c>
      <c r="L91">
        <v>1339</v>
      </c>
      <c r="N91">
        <v>1007</v>
      </c>
      <c r="O91" t="s">
        <v>16</v>
      </c>
      <c r="P91" t="s">
        <v>16</v>
      </c>
      <c r="Q91">
        <v>1</v>
      </c>
      <c r="W91">
        <v>0</v>
      </c>
      <c r="X91">
        <v>907702308</v>
      </c>
      <c r="Y91">
        <v>23.6</v>
      </c>
      <c r="AA91">
        <v>3455.09</v>
      </c>
      <c r="AB91">
        <v>0</v>
      </c>
      <c r="AC91">
        <v>0</v>
      </c>
      <c r="AD91">
        <v>0</v>
      </c>
      <c r="AE91">
        <v>3455.09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0</v>
      </c>
      <c r="AT91">
        <v>23.6</v>
      </c>
      <c r="AU91" t="s">
        <v>0</v>
      </c>
      <c r="AV91">
        <v>0</v>
      </c>
      <c r="AW91">
        <v>2</v>
      </c>
      <c r="AX91">
        <v>31190195</v>
      </c>
      <c r="AY91">
        <v>1</v>
      </c>
      <c r="AZ91">
        <v>0</v>
      </c>
      <c r="BA91">
        <v>90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Y91*Source!I52</f>
        <v>7.0800000000000002E-2</v>
      </c>
      <c r="CY91">
        <f>AA91</f>
        <v>3455.09</v>
      </c>
      <c r="CZ91">
        <f>AE91</f>
        <v>3455.09</v>
      </c>
      <c r="DA91">
        <f>AI91</f>
        <v>1</v>
      </c>
      <c r="DB91">
        <v>0</v>
      </c>
    </row>
    <row r="92" spans="1:106" x14ac:dyDescent="0.2">
      <c r="A92">
        <f>ROW(Source!A104)</f>
        <v>104</v>
      </c>
      <c r="B92">
        <v>31140108</v>
      </c>
      <c r="C92">
        <v>31190174</v>
      </c>
      <c r="D92">
        <v>30895155</v>
      </c>
      <c r="E92">
        <v>28875167</v>
      </c>
      <c r="F92">
        <v>1</v>
      </c>
      <c r="G92">
        <v>28875167</v>
      </c>
      <c r="H92">
        <v>1</v>
      </c>
      <c r="I92" t="s">
        <v>391</v>
      </c>
      <c r="J92" t="s">
        <v>0</v>
      </c>
      <c r="K92" t="s">
        <v>392</v>
      </c>
      <c r="L92">
        <v>1191</v>
      </c>
      <c r="N92">
        <v>1013</v>
      </c>
      <c r="O92" t="s">
        <v>393</v>
      </c>
      <c r="P92" t="s">
        <v>393</v>
      </c>
      <c r="Q92">
        <v>1</v>
      </c>
      <c r="W92">
        <v>0</v>
      </c>
      <c r="X92">
        <v>476480486</v>
      </c>
      <c r="Y92">
        <v>155.25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0</v>
      </c>
      <c r="AT92">
        <v>155.25</v>
      </c>
      <c r="AU92" t="s">
        <v>0</v>
      </c>
      <c r="AV92">
        <v>1</v>
      </c>
      <c r="AW92">
        <v>2</v>
      </c>
      <c r="AX92">
        <v>31190180</v>
      </c>
      <c r="AY92">
        <v>1</v>
      </c>
      <c r="AZ92">
        <v>0</v>
      </c>
      <c r="BA92">
        <v>91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Y92*Source!I104</f>
        <v>0.46575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 x14ac:dyDescent="0.2">
      <c r="A93">
        <f>ROW(Source!A104)</f>
        <v>104</v>
      </c>
      <c r="B93">
        <v>31140108</v>
      </c>
      <c r="C93">
        <v>31190174</v>
      </c>
      <c r="D93">
        <v>30906318</v>
      </c>
      <c r="E93">
        <v>1</v>
      </c>
      <c r="F93">
        <v>1</v>
      </c>
      <c r="G93">
        <v>28875167</v>
      </c>
      <c r="H93">
        <v>2</v>
      </c>
      <c r="I93" t="s">
        <v>432</v>
      </c>
      <c r="J93" t="s">
        <v>433</v>
      </c>
      <c r="K93" t="s">
        <v>434</v>
      </c>
      <c r="L93">
        <v>1368</v>
      </c>
      <c r="N93">
        <v>1011</v>
      </c>
      <c r="O93" t="s">
        <v>397</v>
      </c>
      <c r="P93" t="s">
        <v>397</v>
      </c>
      <c r="Q93">
        <v>1</v>
      </c>
      <c r="W93">
        <v>0</v>
      </c>
      <c r="X93">
        <v>1866321507</v>
      </c>
      <c r="Y93">
        <v>7.41</v>
      </c>
      <c r="AA93">
        <v>0</v>
      </c>
      <c r="AB93">
        <v>2.13</v>
      </c>
      <c r="AC93">
        <v>0.22</v>
      </c>
      <c r="AD93">
        <v>0</v>
      </c>
      <c r="AE93">
        <v>0</v>
      </c>
      <c r="AF93">
        <v>2.13</v>
      </c>
      <c r="AG93">
        <v>0.22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0</v>
      </c>
      <c r="AT93">
        <v>7.41</v>
      </c>
      <c r="AU93" t="s">
        <v>0</v>
      </c>
      <c r="AV93">
        <v>0</v>
      </c>
      <c r="AW93">
        <v>2</v>
      </c>
      <c r="AX93">
        <v>31190181</v>
      </c>
      <c r="AY93">
        <v>1</v>
      </c>
      <c r="AZ93">
        <v>0</v>
      </c>
      <c r="BA93">
        <v>92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Y93*Source!I104</f>
        <v>2.223E-2</v>
      </c>
      <c r="CY93">
        <f>AB93</f>
        <v>2.13</v>
      </c>
      <c r="CZ93">
        <f>AF93</f>
        <v>2.13</v>
      </c>
      <c r="DA93">
        <f>AJ93</f>
        <v>1</v>
      </c>
      <c r="DB93">
        <v>0</v>
      </c>
    </row>
    <row r="94" spans="1:106" x14ac:dyDescent="0.2">
      <c r="A94">
        <f>ROW(Source!A104)</f>
        <v>104</v>
      </c>
      <c r="B94">
        <v>31140108</v>
      </c>
      <c r="C94">
        <v>31190174</v>
      </c>
      <c r="D94">
        <v>30908614</v>
      </c>
      <c r="E94">
        <v>1</v>
      </c>
      <c r="F94">
        <v>1</v>
      </c>
      <c r="G94">
        <v>28875167</v>
      </c>
      <c r="H94">
        <v>3</v>
      </c>
      <c r="I94" t="s">
        <v>544</v>
      </c>
      <c r="J94" t="s">
        <v>545</v>
      </c>
      <c r="K94" t="s">
        <v>546</v>
      </c>
      <c r="L94">
        <v>1327</v>
      </c>
      <c r="N94">
        <v>1005</v>
      </c>
      <c r="O94" t="s">
        <v>441</v>
      </c>
      <c r="P94" t="s">
        <v>441</v>
      </c>
      <c r="Q94">
        <v>1</v>
      </c>
      <c r="W94">
        <v>0</v>
      </c>
      <c r="X94">
        <v>-1132375348</v>
      </c>
      <c r="Y94">
        <v>250</v>
      </c>
      <c r="AA94">
        <v>63.78</v>
      </c>
      <c r="AB94">
        <v>0</v>
      </c>
      <c r="AC94">
        <v>0</v>
      </c>
      <c r="AD94">
        <v>0</v>
      </c>
      <c r="AE94">
        <v>63.78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0</v>
      </c>
      <c r="AT94">
        <v>250</v>
      </c>
      <c r="AU94" t="s">
        <v>0</v>
      </c>
      <c r="AV94">
        <v>0</v>
      </c>
      <c r="AW94">
        <v>2</v>
      </c>
      <c r="AX94">
        <v>31190182</v>
      </c>
      <c r="AY94">
        <v>1</v>
      </c>
      <c r="AZ94">
        <v>0</v>
      </c>
      <c r="BA94">
        <v>93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Y94*Source!I104</f>
        <v>0.75</v>
      </c>
      <c r="CY94">
        <f>AA94</f>
        <v>63.78</v>
      </c>
      <c r="CZ94">
        <f>AE94</f>
        <v>63.78</v>
      </c>
      <c r="DA94">
        <f>AI94</f>
        <v>1</v>
      </c>
      <c r="DB94">
        <v>0</v>
      </c>
    </row>
    <row r="95" spans="1:106" x14ac:dyDescent="0.2">
      <c r="A95">
        <f>ROW(Source!A104)</f>
        <v>104</v>
      </c>
      <c r="B95">
        <v>31140108</v>
      </c>
      <c r="C95">
        <v>31190174</v>
      </c>
      <c r="D95">
        <v>30908781</v>
      </c>
      <c r="E95">
        <v>1</v>
      </c>
      <c r="F95">
        <v>1</v>
      </c>
      <c r="G95">
        <v>28875167</v>
      </c>
      <c r="H95">
        <v>3</v>
      </c>
      <c r="I95" t="s">
        <v>407</v>
      </c>
      <c r="J95" t="s">
        <v>408</v>
      </c>
      <c r="K95" t="s">
        <v>409</v>
      </c>
      <c r="L95">
        <v>1339</v>
      </c>
      <c r="N95">
        <v>1007</v>
      </c>
      <c r="O95" t="s">
        <v>16</v>
      </c>
      <c r="P95" t="s">
        <v>16</v>
      </c>
      <c r="Q95">
        <v>1</v>
      </c>
      <c r="W95">
        <v>0</v>
      </c>
      <c r="X95">
        <v>1653821073</v>
      </c>
      <c r="Y95">
        <v>1.75</v>
      </c>
      <c r="AA95">
        <v>29.98</v>
      </c>
      <c r="AB95">
        <v>0</v>
      </c>
      <c r="AC95">
        <v>0</v>
      </c>
      <c r="AD95">
        <v>0</v>
      </c>
      <c r="AE95">
        <v>29.98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0</v>
      </c>
      <c r="AT95">
        <v>1.75</v>
      </c>
      <c r="AU95" t="s">
        <v>0</v>
      </c>
      <c r="AV95">
        <v>0</v>
      </c>
      <c r="AW95">
        <v>2</v>
      </c>
      <c r="AX95">
        <v>31190183</v>
      </c>
      <c r="AY95">
        <v>1</v>
      </c>
      <c r="AZ95">
        <v>0</v>
      </c>
      <c r="BA95">
        <v>94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Y95*Source!I104</f>
        <v>5.2500000000000003E-3</v>
      </c>
      <c r="CY95">
        <f>AA95</f>
        <v>29.98</v>
      </c>
      <c r="CZ95">
        <f>AE95</f>
        <v>29.98</v>
      </c>
      <c r="DA95">
        <f>AI95</f>
        <v>1</v>
      </c>
      <c r="DB95">
        <v>0</v>
      </c>
    </row>
    <row r="96" spans="1:106" x14ac:dyDescent="0.2">
      <c r="A96">
        <f>ROW(Source!A104)</f>
        <v>104</v>
      </c>
      <c r="B96">
        <v>31140108</v>
      </c>
      <c r="C96">
        <v>31190174</v>
      </c>
      <c r="D96">
        <v>30909631</v>
      </c>
      <c r="E96">
        <v>1</v>
      </c>
      <c r="F96">
        <v>1</v>
      </c>
      <c r="G96">
        <v>28875167</v>
      </c>
      <c r="H96">
        <v>3</v>
      </c>
      <c r="I96" t="s">
        <v>547</v>
      </c>
      <c r="J96" t="s">
        <v>548</v>
      </c>
      <c r="K96" t="s">
        <v>549</v>
      </c>
      <c r="L96">
        <v>1339</v>
      </c>
      <c r="N96">
        <v>1007</v>
      </c>
      <c r="O96" t="s">
        <v>16</v>
      </c>
      <c r="P96" t="s">
        <v>16</v>
      </c>
      <c r="Q96">
        <v>1</v>
      </c>
      <c r="W96">
        <v>0</v>
      </c>
      <c r="X96">
        <v>-1613524913</v>
      </c>
      <c r="Y96">
        <v>102</v>
      </c>
      <c r="AA96">
        <v>3195.93</v>
      </c>
      <c r="AB96">
        <v>0</v>
      </c>
      <c r="AC96">
        <v>0</v>
      </c>
      <c r="AD96">
        <v>0</v>
      </c>
      <c r="AE96">
        <v>3195.93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0</v>
      </c>
      <c r="AT96">
        <v>102</v>
      </c>
      <c r="AU96" t="s">
        <v>0</v>
      </c>
      <c r="AV96">
        <v>0</v>
      </c>
      <c r="AW96">
        <v>2</v>
      </c>
      <c r="AX96">
        <v>31190184</v>
      </c>
      <c r="AY96">
        <v>1</v>
      </c>
      <c r="AZ96">
        <v>0</v>
      </c>
      <c r="BA96">
        <v>95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Y96*Source!I104</f>
        <v>0.30599999999999999</v>
      </c>
      <c r="CY96">
        <f>AA96</f>
        <v>3195.93</v>
      </c>
      <c r="CZ96">
        <f>AE96</f>
        <v>3195.93</v>
      </c>
      <c r="DA96">
        <f>AI96</f>
        <v>1</v>
      </c>
      <c r="DB96">
        <v>0</v>
      </c>
    </row>
    <row r="97" spans="1:106" x14ac:dyDescent="0.2">
      <c r="A97">
        <f>ROW(Source!A105)</f>
        <v>105</v>
      </c>
      <c r="B97">
        <v>31140108</v>
      </c>
      <c r="C97">
        <v>31190185</v>
      </c>
      <c r="D97">
        <v>30895155</v>
      </c>
      <c r="E97">
        <v>28875167</v>
      </c>
      <c r="F97">
        <v>1</v>
      </c>
      <c r="G97">
        <v>28875167</v>
      </c>
      <c r="H97">
        <v>1</v>
      </c>
      <c r="I97" t="s">
        <v>391</v>
      </c>
      <c r="J97" t="s">
        <v>0</v>
      </c>
      <c r="K97" t="s">
        <v>392</v>
      </c>
      <c r="L97">
        <v>1191</v>
      </c>
      <c r="N97">
        <v>1013</v>
      </c>
      <c r="O97" t="s">
        <v>393</v>
      </c>
      <c r="P97" t="s">
        <v>393</v>
      </c>
      <c r="Q97">
        <v>1</v>
      </c>
      <c r="W97">
        <v>0</v>
      </c>
      <c r="X97">
        <v>476480486</v>
      </c>
      <c r="Y97">
        <v>13.34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0</v>
      </c>
      <c r="AT97">
        <v>13.34</v>
      </c>
      <c r="AU97" t="s">
        <v>0</v>
      </c>
      <c r="AV97">
        <v>1</v>
      </c>
      <c r="AW97">
        <v>2</v>
      </c>
      <c r="AX97">
        <v>31190189</v>
      </c>
      <c r="AY97">
        <v>1</v>
      </c>
      <c r="AZ97">
        <v>0</v>
      </c>
      <c r="BA97">
        <v>96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Y97*Source!I105</f>
        <v>0.2001</v>
      </c>
      <c r="CY97">
        <f>AD97</f>
        <v>0</v>
      </c>
      <c r="CZ97">
        <f>AH97</f>
        <v>0</v>
      </c>
      <c r="DA97">
        <f>AL97</f>
        <v>1</v>
      </c>
      <c r="DB97">
        <v>0</v>
      </c>
    </row>
    <row r="98" spans="1:106" x14ac:dyDescent="0.2">
      <c r="A98">
        <f>ROW(Source!A105)</f>
        <v>105</v>
      </c>
      <c r="B98">
        <v>31140108</v>
      </c>
      <c r="C98">
        <v>31190185</v>
      </c>
      <c r="D98">
        <v>30907571</v>
      </c>
      <c r="E98">
        <v>1</v>
      </c>
      <c r="F98">
        <v>1</v>
      </c>
      <c r="G98">
        <v>28875167</v>
      </c>
      <c r="H98">
        <v>3</v>
      </c>
      <c r="I98" t="s">
        <v>550</v>
      </c>
      <c r="J98" t="s">
        <v>551</v>
      </c>
      <c r="K98" t="s">
        <v>552</v>
      </c>
      <c r="L98">
        <v>1348</v>
      </c>
      <c r="N98">
        <v>1009</v>
      </c>
      <c r="O98" t="s">
        <v>150</v>
      </c>
      <c r="P98" t="s">
        <v>150</v>
      </c>
      <c r="Q98">
        <v>1000</v>
      </c>
      <c r="W98">
        <v>0</v>
      </c>
      <c r="X98">
        <v>1877083900</v>
      </c>
      <c r="Y98">
        <v>2.8000000000000001E-2</v>
      </c>
      <c r="AA98">
        <v>49656.18</v>
      </c>
      <c r="AB98">
        <v>0</v>
      </c>
      <c r="AC98">
        <v>0</v>
      </c>
      <c r="AD98">
        <v>0</v>
      </c>
      <c r="AE98">
        <v>49656.18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0</v>
      </c>
      <c r="AT98">
        <v>2.8000000000000001E-2</v>
      </c>
      <c r="AU98" t="s">
        <v>0</v>
      </c>
      <c r="AV98">
        <v>0</v>
      </c>
      <c r="AW98">
        <v>2</v>
      </c>
      <c r="AX98">
        <v>31190190</v>
      </c>
      <c r="AY98">
        <v>1</v>
      </c>
      <c r="AZ98">
        <v>0</v>
      </c>
      <c r="BA98">
        <v>97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Y98*Source!I105</f>
        <v>4.2000000000000002E-4</v>
      </c>
      <c r="CY98">
        <f>AA98</f>
        <v>49656.18</v>
      </c>
      <c r="CZ98">
        <f>AE98</f>
        <v>49656.18</v>
      </c>
      <c r="DA98">
        <f>AI98</f>
        <v>1</v>
      </c>
      <c r="DB98">
        <v>0</v>
      </c>
    </row>
    <row r="99" spans="1:106" x14ac:dyDescent="0.2">
      <c r="A99">
        <f>ROW(Source!A105)</f>
        <v>105</v>
      </c>
      <c r="B99">
        <v>31140108</v>
      </c>
      <c r="C99">
        <v>31190185</v>
      </c>
      <c r="D99">
        <v>30909927</v>
      </c>
      <c r="E99">
        <v>1</v>
      </c>
      <c r="F99">
        <v>1</v>
      </c>
      <c r="G99">
        <v>28875167</v>
      </c>
      <c r="H99">
        <v>3</v>
      </c>
      <c r="I99" t="s">
        <v>553</v>
      </c>
      <c r="J99" t="s">
        <v>554</v>
      </c>
      <c r="K99" t="s">
        <v>555</v>
      </c>
      <c r="L99">
        <v>1348</v>
      </c>
      <c r="N99">
        <v>1009</v>
      </c>
      <c r="O99" t="s">
        <v>150</v>
      </c>
      <c r="P99" t="s">
        <v>150</v>
      </c>
      <c r="Q99">
        <v>1000</v>
      </c>
      <c r="W99">
        <v>0</v>
      </c>
      <c r="X99">
        <v>1555868557</v>
      </c>
      <c r="Y99">
        <v>1</v>
      </c>
      <c r="AA99">
        <v>34468.870000000003</v>
      </c>
      <c r="AB99">
        <v>0</v>
      </c>
      <c r="AC99">
        <v>0</v>
      </c>
      <c r="AD99">
        <v>0</v>
      </c>
      <c r="AE99">
        <v>34468.870000000003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0</v>
      </c>
      <c r="AT99">
        <v>1</v>
      </c>
      <c r="AU99" t="s">
        <v>0</v>
      </c>
      <c r="AV99">
        <v>0</v>
      </c>
      <c r="AW99">
        <v>2</v>
      </c>
      <c r="AX99">
        <v>31190191</v>
      </c>
      <c r="AY99">
        <v>1</v>
      </c>
      <c r="AZ99">
        <v>0</v>
      </c>
      <c r="BA99">
        <v>98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Y99*Source!I105</f>
        <v>1.4999999999999999E-2</v>
      </c>
      <c r="CY99">
        <f>AA99</f>
        <v>34468.870000000003</v>
      </c>
      <c r="CZ99">
        <f>AE99</f>
        <v>34468.870000000003</v>
      </c>
      <c r="DA99">
        <f>AI99</f>
        <v>1</v>
      </c>
      <c r="DB99">
        <v>0</v>
      </c>
    </row>
    <row r="100" spans="1:106" x14ac:dyDescent="0.2">
      <c r="A100">
        <f>ROW(Source!A157)</f>
        <v>157</v>
      </c>
      <c r="B100">
        <v>31140108</v>
      </c>
      <c r="C100">
        <v>31141290</v>
      </c>
      <c r="D100">
        <v>30895155</v>
      </c>
      <c r="E100">
        <v>28875167</v>
      </c>
      <c r="F100">
        <v>1</v>
      </c>
      <c r="G100">
        <v>28875167</v>
      </c>
      <c r="H100">
        <v>1</v>
      </c>
      <c r="I100" t="s">
        <v>391</v>
      </c>
      <c r="J100" t="s">
        <v>0</v>
      </c>
      <c r="K100" t="s">
        <v>392</v>
      </c>
      <c r="L100">
        <v>1191</v>
      </c>
      <c r="N100">
        <v>1013</v>
      </c>
      <c r="O100" t="s">
        <v>393</v>
      </c>
      <c r="P100" t="s">
        <v>393</v>
      </c>
      <c r="Q100">
        <v>1</v>
      </c>
      <c r="W100">
        <v>0</v>
      </c>
      <c r="X100">
        <v>476480486</v>
      </c>
      <c r="Y100">
        <v>49.1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0</v>
      </c>
      <c r="AT100">
        <v>49.1</v>
      </c>
      <c r="AU100" t="s">
        <v>0</v>
      </c>
      <c r="AV100">
        <v>1</v>
      </c>
      <c r="AW100">
        <v>2</v>
      </c>
      <c r="AX100">
        <v>31141291</v>
      </c>
      <c r="AY100">
        <v>1</v>
      </c>
      <c r="AZ100">
        <v>0</v>
      </c>
      <c r="BA100">
        <v>99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Y100*Source!I157</f>
        <v>66.285000000000011</v>
      </c>
      <c r="CY100">
        <f>AD100</f>
        <v>0</v>
      </c>
      <c r="CZ100">
        <f>AH100</f>
        <v>0</v>
      </c>
      <c r="DA100">
        <f>AL100</f>
        <v>1</v>
      </c>
      <c r="DB100">
        <v>0</v>
      </c>
    </row>
    <row r="101" spans="1:106" x14ac:dyDescent="0.2">
      <c r="A101">
        <f>ROW(Source!A157)</f>
        <v>157</v>
      </c>
      <c r="B101">
        <v>31140108</v>
      </c>
      <c r="C101">
        <v>31141290</v>
      </c>
      <c r="D101">
        <v>30896783</v>
      </c>
      <c r="E101">
        <v>28875167</v>
      </c>
      <c r="F101">
        <v>1</v>
      </c>
      <c r="G101">
        <v>28875167</v>
      </c>
      <c r="H101">
        <v>3</v>
      </c>
      <c r="I101" t="s">
        <v>448</v>
      </c>
      <c r="J101" t="s">
        <v>0</v>
      </c>
      <c r="K101" t="s">
        <v>449</v>
      </c>
      <c r="L101">
        <v>1348</v>
      </c>
      <c r="N101">
        <v>1009</v>
      </c>
      <c r="O101" t="s">
        <v>150</v>
      </c>
      <c r="P101" t="s">
        <v>150</v>
      </c>
      <c r="Q101">
        <v>1000</v>
      </c>
      <c r="W101">
        <v>0</v>
      </c>
      <c r="X101">
        <v>1489638031</v>
      </c>
      <c r="Y101">
        <v>4.5999999999999996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0</v>
      </c>
      <c r="AT101">
        <v>4.5999999999999996</v>
      </c>
      <c r="AU101" t="s">
        <v>0</v>
      </c>
      <c r="AV101">
        <v>0</v>
      </c>
      <c r="AW101">
        <v>2</v>
      </c>
      <c r="AX101">
        <v>31141292</v>
      </c>
      <c r="AY101">
        <v>1</v>
      </c>
      <c r="AZ101">
        <v>0</v>
      </c>
      <c r="BA101">
        <v>100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Y101*Source!I157</f>
        <v>6.21</v>
      </c>
      <c r="CY101">
        <f>AA101</f>
        <v>0</v>
      </c>
      <c r="CZ101">
        <f>AE101</f>
        <v>0</v>
      </c>
      <c r="DA101">
        <f>AI101</f>
        <v>1</v>
      </c>
      <c r="DB101">
        <v>0</v>
      </c>
    </row>
    <row r="102" spans="1:106" x14ac:dyDescent="0.2">
      <c r="A102">
        <f>ROW(Source!A184)</f>
        <v>184</v>
      </c>
      <c r="B102">
        <v>31140108</v>
      </c>
      <c r="C102">
        <v>31141334</v>
      </c>
      <c r="D102">
        <v>30895155</v>
      </c>
      <c r="E102">
        <v>28875167</v>
      </c>
      <c r="F102">
        <v>1</v>
      </c>
      <c r="G102">
        <v>28875167</v>
      </c>
      <c r="H102">
        <v>1</v>
      </c>
      <c r="I102" t="s">
        <v>391</v>
      </c>
      <c r="J102" t="s">
        <v>0</v>
      </c>
      <c r="K102" t="s">
        <v>392</v>
      </c>
      <c r="L102">
        <v>1191</v>
      </c>
      <c r="N102">
        <v>1013</v>
      </c>
      <c r="O102" t="s">
        <v>393</v>
      </c>
      <c r="P102" t="s">
        <v>393</v>
      </c>
      <c r="Q102">
        <v>1</v>
      </c>
      <c r="W102">
        <v>0</v>
      </c>
      <c r="X102">
        <v>476480486</v>
      </c>
      <c r="Y102">
        <v>44.85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0</v>
      </c>
      <c r="AT102">
        <v>44.85</v>
      </c>
      <c r="AU102" t="s">
        <v>0</v>
      </c>
      <c r="AV102">
        <v>1</v>
      </c>
      <c r="AW102">
        <v>2</v>
      </c>
      <c r="AX102">
        <v>31141335</v>
      </c>
      <c r="AY102">
        <v>1</v>
      </c>
      <c r="AZ102">
        <v>0</v>
      </c>
      <c r="BA102">
        <v>101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Y102*Source!I184</f>
        <v>60.547500000000007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ROW(Source!A184)</f>
        <v>184</v>
      </c>
      <c r="B103">
        <v>31140108</v>
      </c>
      <c r="C103">
        <v>31141334</v>
      </c>
      <c r="D103">
        <v>30906934</v>
      </c>
      <c r="E103">
        <v>1</v>
      </c>
      <c r="F103">
        <v>1</v>
      </c>
      <c r="G103">
        <v>28875167</v>
      </c>
      <c r="H103">
        <v>3</v>
      </c>
      <c r="I103" t="s">
        <v>413</v>
      </c>
      <c r="J103" t="s">
        <v>414</v>
      </c>
      <c r="K103" t="s">
        <v>415</v>
      </c>
      <c r="L103">
        <v>1348</v>
      </c>
      <c r="N103">
        <v>1009</v>
      </c>
      <c r="O103" t="s">
        <v>150</v>
      </c>
      <c r="P103" t="s">
        <v>150</v>
      </c>
      <c r="Q103">
        <v>1000</v>
      </c>
      <c r="W103">
        <v>0</v>
      </c>
      <c r="X103">
        <v>1100087543</v>
      </c>
      <c r="Y103">
        <v>1.6E-2</v>
      </c>
      <c r="AA103">
        <v>13728.45</v>
      </c>
      <c r="AB103">
        <v>0</v>
      </c>
      <c r="AC103">
        <v>0</v>
      </c>
      <c r="AD103">
        <v>0</v>
      </c>
      <c r="AE103">
        <v>13728.45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0</v>
      </c>
      <c r="AT103">
        <v>1.6E-2</v>
      </c>
      <c r="AU103" t="s">
        <v>0</v>
      </c>
      <c r="AV103">
        <v>0</v>
      </c>
      <c r="AW103">
        <v>2</v>
      </c>
      <c r="AX103">
        <v>31141336</v>
      </c>
      <c r="AY103">
        <v>1</v>
      </c>
      <c r="AZ103">
        <v>0</v>
      </c>
      <c r="BA103">
        <v>102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Y103*Source!I184</f>
        <v>2.1600000000000001E-2</v>
      </c>
      <c r="CY103">
        <f>AA103</f>
        <v>13728.45</v>
      </c>
      <c r="CZ103">
        <f>AE103</f>
        <v>13728.45</v>
      </c>
      <c r="DA103">
        <f>AI103</f>
        <v>1</v>
      </c>
      <c r="DB103">
        <v>0</v>
      </c>
    </row>
    <row r="104" spans="1:106" x14ac:dyDescent="0.2">
      <c r="A104">
        <f>ROW(Source!A184)</f>
        <v>184</v>
      </c>
      <c r="B104">
        <v>31140108</v>
      </c>
      <c r="C104">
        <v>31141334</v>
      </c>
      <c r="D104">
        <v>30907002</v>
      </c>
      <c r="E104">
        <v>1</v>
      </c>
      <c r="F104">
        <v>1</v>
      </c>
      <c r="G104">
        <v>28875167</v>
      </c>
      <c r="H104">
        <v>3</v>
      </c>
      <c r="I104" t="s">
        <v>416</v>
      </c>
      <c r="J104" t="s">
        <v>417</v>
      </c>
      <c r="K104" t="s">
        <v>418</v>
      </c>
      <c r="L104">
        <v>1348</v>
      </c>
      <c r="N104">
        <v>1009</v>
      </c>
      <c r="O104" t="s">
        <v>150</v>
      </c>
      <c r="P104" t="s">
        <v>150</v>
      </c>
      <c r="Q104">
        <v>1000</v>
      </c>
      <c r="W104">
        <v>0</v>
      </c>
      <c r="X104">
        <v>-1051249692</v>
      </c>
      <c r="Y104">
        <v>0.24</v>
      </c>
      <c r="AA104">
        <v>39414.99</v>
      </c>
      <c r="AB104">
        <v>0</v>
      </c>
      <c r="AC104">
        <v>0</v>
      </c>
      <c r="AD104">
        <v>0</v>
      </c>
      <c r="AE104">
        <v>39414.99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0</v>
      </c>
      <c r="AT104">
        <v>0.24</v>
      </c>
      <c r="AU104" t="s">
        <v>0</v>
      </c>
      <c r="AV104">
        <v>0</v>
      </c>
      <c r="AW104">
        <v>2</v>
      </c>
      <c r="AX104">
        <v>31141337</v>
      </c>
      <c r="AY104">
        <v>1</v>
      </c>
      <c r="AZ104">
        <v>0</v>
      </c>
      <c r="BA104">
        <v>103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Y104*Source!I184</f>
        <v>0.32400000000000001</v>
      </c>
      <c r="CY104">
        <f>AA104</f>
        <v>39414.99</v>
      </c>
      <c r="CZ104">
        <f>AE104</f>
        <v>39414.99</v>
      </c>
      <c r="DA104">
        <f>AI104</f>
        <v>1</v>
      </c>
      <c r="DB104">
        <v>0</v>
      </c>
    </row>
    <row r="105" spans="1:106" x14ac:dyDescent="0.2">
      <c r="A105">
        <f>ROW(Source!A184)</f>
        <v>184</v>
      </c>
      <c r="B105">
        <v>31140108</v>
      </c>
      <c r="C105">
        <v>31141334</v>
      </c>
      <c r="D105">
        <v>30908604</v>
      </c>
      <c r="E105">
        <v>1</v>
      </c>
      <c r="F105">
        <v>1</v>
      </c>
      <c r="G105">
        <v>28875167</v>
      </c>
      <c r="H105">
        <v>3</v>
      </c>
      <c r="I105" t="s">
        <v>419</v>
      </c>
      <c r="J105" t="s">
        <v>420</v>
      </c>
      <c r="K105" t="s">
        <v>421</v>
      </c>
      <c r="L105">
        <v>1346</v>
      </c>
      <c r="N105">
        <v>1009</v>
      </c>
      <c r="O105" t="s">
        <v>422</v>
      </c>
      <c r="P105" t="s">
        <v>422</v>
      </c>
      <c r="Q105">
        <v>1</v>
      </c>
      <c r="W105">
        <v>0</v>
      </c>
      <c r="X105">
        <v>-613561335</v>
      </c>
      <c r="Y105">
        <v>0.1</v>
      </c>
      <c r="AA105">
        <v>28.66</v>
      </c>
      <c r="AB105">
        <v>0</v>
      </c>
      <c r="AC105">
        <v>0</v>
      </c>
      <c r="AD105">
        <v>0</v>
      </c>
      <c r="AE105">
        <v>28.66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0</v>
      </c>
      <c r="AT105">
        <v>0.1</v>
      </c>
      <c r="AU105" t="s">
        <v>0</v>
      </c>
      <c r="AV105">
        <v>0</v>
      </c>
      <c r="AW105">
        <v>2</v>
      </c>
      <c r="AX105">
        <v>31141338</v>
      </c>
      <c r="AY105">
        <v>1</v>
      </c>
      <c r="AZ105">
        <v>0</v>
      </c>
      <c r="BA105">
        <v>104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Y105*Source!I184</f>
        <v>0.13500000000000001</v>
      </c>
      <c r="CY105">
        <f>AA105</f>
        <v>28.66</v>
      </c>
      <c r="CZ105">
        <f>AE105</f>
        <v>28.66</v>
      </c>
      <c r="DA105">
        <f>AI105</f>
        <v>1</v>
      </c>
      <c r="DB105">
        <v>0</v>
      </c>
    </row>
    <row r="106" spans="1:106" x14ac:dyDescent="0.2">
      <c r="A106">
        <f>ROW(Source!A184)</f>
        <v>184</v>
      </c>
      <c r="B106">
        <v>31140108</v>
      </c>
      <c r="C106">
        <v>31141334</v>
      </c>
      <c r="D106">
        <v>30907122</v>
      </c>
      <c r="E106">
        <v>1</v>
      </c>
      <c r="F106">
        <v>1</v>
      </c>
      <c r="G106">
        <v>28875167</v>
      </c>
      <c r="H106">
        <v>3</v>
      </c>
      <c r="I106" t="s">
        <v>423</v>
      </c>
      <c r="J106" t="s">
        <v>424</v>
      </c>
      <c r="K106" t="s">
        <v>425</v>
      </c>
      <c r="L106">
        <v>1348</v>
      </c>
      <c r="N106">
        <v>1009</v>
      </c>
      <c r="O106" t="s">
        <v>150</v>
      </c>
      <c r="P106" t="s">
        <v>150</v>
      </c>
      <c r="Q106">
        <v>1000</v>
      </c>
      <c r="W106">
        <v>0</v>
      </c>
      <c r="X106">
        <v>2079485835</v>
      </c>
      <c r="Y106">
        <v>2.4E-2</v>
      </c>
      <c r="AA106">
        <v>47985.31</v>
      </c>
      <c r="AB106">
        <v>0</v>
      </c>
      <c r="AC106">
        <v>0</v>
      </c>
      <c r="AD106">
        <v>0</v>
      </c>
      <c r="AE106">
        <v>47985.31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0</v>
      </c>
      <c r="AT106">
        <v>2.4E-2</v>
      </c>
      <c r="AU106" t="s">
        <v>0</v>
      </c>
      <c r="AV106">
        <v>0</v>
      </c>
      <c r="AW106">
        <v>2</v>
      </c>
      <c r="AX106">
        <v>31141339</v>
      </c>
      <c r="AY106">
        <v>1</v>
      </c>
      <c r="AZ106">
        <v>0</v>
      </c>
      <c r="BA106">
        <v>105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Y106*Source!I184</f>
        <v>3.2400000000000005E-2</v>
      </c>
      <c r="CY106">
        <f>AA106</f>
        <v>47985.31</v>
      </c>
      <c r="CZ106">
        <f>AE106</f>
        <v>47985.31</v>
      </c>
      <c r="DA106">
        <f>AI106</f>
        <v>1</v>
      </c>
      <c r="DB106">
        <v>0</v>
      </c>
    </row>
    <row r="107" spans="1:106" x14ac:dyDescent="0.2">
      <c r="A107">
        <f>ROW(Source!A185)</f>
        <v>185</v>
      </c>
      <c r="B107">
        <v>31140108</v>
      </c>
      <c r="C107">
        <v>31141341</v>
      </c>
      <c r="D107">
        <v>30895155</v>
      </c>
      <c r="E107">
        <v>28875167</v>
      </c>
      <c r="F107">
        <v>1</v>
      </c>
      <c r="G107">
        <v>28875167</v>
      </c>
      <c r="H107">
        <v>1</v>
      </c>
      <c r="I107" t="s">
        <v>391</v>
      </c>
      <c r="J107" t="s">
        <v>0</v>
      </c>
      <c r="K107" t="s">
        <v>392</v>
      </c>
      <c r="L107">
        <v>1191</v>
      </c>
      <c r="N107">
        <v>1013</v>
      </c>
      <c r="O107" t="s">
        <v>393</v>
      </c>
      <c r="P107" t="s">
        <v>393</v>
      </c>
      <c r="Q107">
        <v>1</v>
      </c>
      <c r="W107">
        <v>0</v>
      </c>
      <c r="X107">
        <v>476480486</v>
      </c>
      <c r="Y107">
        <v>205.6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0</v>
      </c>
      <c r="AT107">
        <v>205.6</v>
      </c>
      <c r="AU107" t="s">
        <v>0</v>
      </c>
      <c r="AV107">
        <v>1</v>
      </c>
      <c r="AW107">
        <v>2</v>
      </c>
      <c r="AX107">
        <v>31141342</v>
      </c>
      <c r="AY107">
        <v>1</v>
      </c>
      <c r="AZ107">
        <v>0</v>
      </c>
      <c r="BA107">
        <v>106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Y107*Source!I185</f>
        <v>27.756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x14ac:dyDescent="0.2">
      <c r="A108">
        <f>ROW(Source!A185)</f>
        <v>185</v>
      </c>
      <c r="B108">
        <v>31140108</v>
      </c>
      <c r="C108">
        <v>31141341</v>
      </c>
      <c r="D108">
        <v>30909701</v>
      </c>
      <c r="E108">
        <v>1</v>
      </c>
      <c r="F108">
        <v>1</v>
      </c>
      <c r="G108">
        <v>28875167</v>
      </c>
      <c r="H108">
        <v>3</v>
      </c>
      <c r="I108" t="s">
        <v>445</v>
      </c>
      <c r="J108" t="s">
        <v>446</v>
      </c>
      <c r="K108" t="s">
        <v>447</v>
      </c>
      <c r="L108">
        <v>1339</v>
      </c>
      <c r="N108">
        <v>1007</v>
      </c>
      <c r="O108" t="s">
        <v>16</v>
      </c>
      <c r="P108" t="s">
        <v>16</v>
      </c>
      <c r="Q108">
        <v>1</v>
      </c>
      <c r="W108">
        <v>0</v>
      </c>
      <c r="X108">
        <v>2145706081</v>
      </c>
      <c r="Y108">
        <v>2.2000000000000002</v>
      </c>
      <c r="AA108">
        <v>3388.43</v>
      </c>
      <c r="AB108">
        <v>0</v>
      </c>
      <c r="AC108">
        <v>0</v>
      </c>
      <c r="AD108">
        <v>0</v>
      </c>
      <c r="AE108">
        <v>3388.43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0</v>
      </c>
      <c r="AT108">
        <v>2.2000000000000002</v>
      </c>
      <c r="AU108" t="s">
        <v>0</v>
      </c>
      <c r="AV108">
        <v>0</v>
      </c>
      <c r="AW108">
        <v>2</v>
      </c>
      <c r="AX108">
        <v>31141343</v>
      </c>
      <c r="AY108">
        <v>1</v>
      </c>
      <c r="AZ108">
        <v>0</v>
      </c>
      <c r="BA108">
        <v>107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Y108*Source!I185</f>
        <v>0.29700000000000004</v>
      </c>
      <c r="CY108">
        <f>AA108</f>
        <v>3388.43</v>
      </c>
      <c r="CZ108">
        <f>AE108</f>
        <v>3388.43</v>
      </c>
      <c r="DA108">
        <f>AI108</f>
        <v>1</v>
      </c>
      <c r="DB108">
        <v>0</v>
      </c>
    </row>
    <row r="109" spans="1:106" x14ac:dyDescent="0.2">
      <c r="A109">
        <f>ROW(Source!A185)</f>
        <v>185</v>
      </c>
      <c r="B109">
        <v>31140108</v>
      </c>
      <c r="C109">
        <v>31141341</v>
      </c>
      <c r="D109">
        <v>30896783</v>
      </c>
      <c r="E109">
        <v>28875167</v>
      </c>
      <c r="F109">
        <v>1</v>
      </c>
      <c r="G109">
        <v>28875167</v>
      </c>
      <c r="H109">
        <v>3</v>
      </c>
      <c r="I109" t="s">
        <v>448</v>
      </c>
      <c r="J109" t="s">
        <v>0</v>
      </c>
      <c r="K109" t="s">
        <v>449</v>
      </c>
      <c r="L109">
        <v>1348</v>
      </c>
      <c r="N109">
        <v>1009</v>
      </c>
      <c r="O109" t="s">
        <v>150</v>
      </c>
      <c r="P109" t="s">
        <v>150</v>
      </c>
      <c r="Q109">
        <v>1000</v>
      </c>
      <c r="W109">
        <v>0</v>
      </c>
      <c r="X109">
        <v>1489638031</v>
      </c>
      <c r="Y109">
        <v>3.38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0</v>
      </c>
      <c r="AT109">
        <v>3.38</v>
      </c>
      <c r="AU109" t="s">
        <v>0</v>
      </c>
      <c r="AV109">
        <v>0</v>
      </c>
      <c r="AW109">
        <v>2</v>
      </c>
      <c r="AX109">
        <v>31141344</v>
      </c>
      <c r="AY109">
        <v>1</v>
      </c>
      <c r="AZ109">
        <v>0</v>
      </c>
      <c r="BA109">
        <v>108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Y109*Source!I185</f>
        <v>0.45630000000000004</v>
      </c>
      <c r="CY109">
        <f>AA109</f>
        <v>0</v>
      </c>
      <c r="CZ109">
        <f>AE109</f>
        <v>0</v>
      </c>
      <c r="DA109">
        <f>AI109</f>
        <v>1</v>
      </c>
      <c r="DB109">
        <v>0</v>
      </c>
    </row>
    <row r="110" spans="1:106" x14ac:dyDescent="0.2">
      <c r="A110">
        <f>ROW(Source!A186)</f>
        <v>186</v>
      </c>
      <c r="B110">
        <v>31140108</v>
      </c>
      <c r="C110">
        <v>31141346</v>
      </c>
      <c r="D110">
        <v>30895155</v>
      </c>
      <c r="E110">
        <v>28875167</v>
      </c>
      <c r="F110">
        <v>1</v>
      </c>
      <c r="G110">
        <v>28875167</v>
      </c>
      <c r="H110">
        <v>1</v>
      </c>
      <c r="I110" t="s">
        <v>391</v>
      </c>
      <c r="J110" t="s">
        <v>0</v>
      </c>
      <c r="K110" t="s">
        <v>392</v>
      </c>
      <c r="L110">
        <v>1191</v>
      </c>
      <c r="N110">
        <v>1013</v>
      </c>
      <c r="O110" t="s">
        <v>393</v>
      </c>
      <c r="P110" t="s">
        <v>393</v>
      </c>
      <c r="Q110">
        <v>1</v>
      </c>
      <c r="W110">
        <v>0</v>
      </c>
      <c r="X110">
        <v>476480486</v>
      </c>
      <c r="Y110">
        <v>63.94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0</v>
      </c>
      <c r="AT110">
        <v>63.94</v>
      </c>
      <c r="AU110" t="s">
        <v>0</v>
      </c>
      <c r="AV110">
        <v>1</v>
      </c>
      <c r="AW110">
        <v>2</v>
      </c>
      <c r="AX110">
        <v>31141347</v>
      </c>
      <c r="AY110">
        <v>1</v>
      </c>
      <c r="AZ110">
        <v>0</v>
      </c>
      <c r="BA110">
        <v>109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Y110*Source!I186</f>
        <v>86.319000000000003</v>
      </c>
      <c r="CY110">
        <f>AD110</f>
        <v>0</v>
      </c>
      <c r="CZ110">
        <f>AH110</f>
        <v>0</v>
      </c>
      <c r="DA110">
        <f>AL110</f>
        <v>1</v>
      </c>
      <c r="DB110">
        <v>0</v>
      </c>
    </row>
    <row r="111" spans="1:106" x14ac:dyDescent="0.2">
      <c r="A111">
        <f>ROW(Source!A186)</f>
        <v>186</v>
      </c>
      <c r="B111">
        <v>31140108</v>
      </c>
      <c r="C111">
        <v>31141346</v>
      </c>
      <c r="D111">
        <v>30906307</v>
      </c>
      <c r="E111">
        <v>1</v>
      </c>
      <c r="F111">
        <v>1</v>
      </c>
      <c r="G111">
        <v>28875167</v>
      </c>
      <c r="H111">
        <v>2</v>
      </c>
      <c r="I111" t="s">
        <v>556</v>
      </c>
      <c r="J111" t="s">
        <v>557</v>
      </c>
      <c r="K111" t="s">
        <v>558</v>
      </c>
      <c r="L111">
        <v>1368</v>
      </c>
      <c r="N111">
        <v>1011</v>
      </c>
      <c r="O111" t="s">
        <v>397</v>
      </c>
      <c r="P111" t="s">
        <v>397</v>
      </c>
      <c r="Q111">
        <v>1</v>
      </c>
      <c r="W111">
        <v>0</v>
      </c>
      <c r="X111">
        <v>-1595800860</v>
      </c>
      <c r="Y111">
        <v>5.12</v>
      </c>
      <c r="AA111">
        <v>0</v>
      </c>
      <c r="AB111">
        <v>434.34</v>
      </c>
      <c r="AC111">
        <v>241.96</v>
      </c>
      <c r="AD111">
        <v>0</v>
      </c>
      <c r="AE111">
        <v>0</v>
      </c>
      <c r="AF111">
        <v>434.34</v>
      </c>
      <c r="AG111">
        <v>241.96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0</v>
      </c>
      <c r="AT111">
        <v>5.12</v>
      </c>
      <c r="AU111" t="s">
        <v>0</v>
      </c>
      <c r="AV111">
        <v>0</v>
      </c>
      <c r="AW111">
        <v>2</v>
      </c>
      <c r="AX111">
        <v>31141348</v>
      </c>
      <c r="AY111">
        <v>1</v>
      </c>
      <c r="AZ111">
        <v>0</v>
      </c>
      <c r="BA111">
        <v>110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Y111*Source!I186</f>
        <v>6.9120000000000008</v>
      </c>
      <c r="CY111">
        <f>AB111</f>
        <v>434.34</v>
      </c>
      <c r="CZ111">
        <f>AF111</f>
        <v>434.34</v>
      </c>
      <c r="DA111">
        <f>AJ111</f>
        <v>1</v>
      </c>
      <c r="DB111">
        <v>0</v>
      </c>
    </row>
    <row r="112" spans="1:106" x14ac:dyDescent="0.2">
      <c r="A112">
        <f>ROW(Source!A186)</f>
        <v>186</v>
      </c>
      <c r="B112">
        <v>31140108</v>
      </c>
      <c r="C112">
        <v>31141346</v>
      </c>
      <c r="D112">
        <v>30908781</v>
      </c>
      <c r="E112">
        <v>1</v>
      </c>
      <c r="F112">
        <v>1</v>
      </c>
      <c r="G112">
        <v>28875167</v>
      </c>
      <c r="H112">
        <v>3</v>
      </c>
      <c r="I112" t="s">
        <v>407</v>
      </c>
      <c r="J112" t="s">
        <v>408</v>
      </c>
      <c r="K112" t="s">
        <v>409</v>
      </c>
      <c r="L112">
        <v>1339</v>
      </c>
      <c r="N112">
        <v>1007</v>
      </c>
      <c r="O112" t="s">
        <v>16</v>
      </c>
      <c r="P112" t="s">
        <v>16</v>
      </c>
      <c r="Q112">
        <v>1</v>
      </c>
      <c r="W112">
        <v>0</v>
      </c>
      <c r="X112">
        <v>1653821073</v>
      </c>
      <c r="Y112">
        <v>9.4799999999999995E-2</v>
      </c>
      <c r="AA112">
        <v>29.98</v>
      </c>
      <c r="AB112">
        <v>0</v>
      </c>
      <c r="AC112">
        <v>0</v>
      </c>
      <c r="AD112">
        <v>0</v>
      </c>
      <c r="AE112">
        <v>29.98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0</v>
      </c>
      <c r="AT112">
        <v>9.4799999999999995E-2</v>
      </c>
      <c r="AU112" t="s">
        <v>0</v>
      </c>
      <c r="AV112">
        <v>0</v>
      </c>
      <c r="AW112">
        <v>2</v>
      </c>
      <c r="AX112">
        <v>31141349</v>
      </c>
      <c r="AY112">
        <v>1</v>
      </c>
      <c r="AZ112">
        <v>0</v>
      </c>
      <c r="BA112">
        <v>111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Y112*Source!I186</f>
        <v>0.12798000000000001</v>
      </c>
      <c r="CY112">
        <f t="shared" ref="CY112:CY117" si="12">AA112</f>
        <v>29.98</v>
      </c>
      <c r="CZ112">
        <f t="shared" ref="CZ112:CZ117" si="13">AE112</f>
        <v>29.98</v>
      </c>
      <c r="DA112">
        <f t="shared" ref="DA112:DA117" si="14">AI112</f>
        <v>1</v>
      </c>
      <c r="DB112">
        <v>0</v>
      </c>
    </row>
    <row r="113" spans="1:106" x14ac:dyDescent="0.2">
      <c r="A113">
        <f>ROW(Source!A186)</f>
        <v>186</v>
      </c>
      <c r="B113">
        <v>31140108</v>
      </c>
      <c r="C113">
        <v>31141346</v>
      </c>
      <c r="D113">
        <v>30909081</v>
      </c>
      <c r="E113">
        <v>1</v>
      </c>
      <c r="F113">
        <v>1</v>
      </c>
      <c r="G113">
        <v>28875167</v>
      </c>
      <c r="H113">
        <v>3</v>
      </c>
      <c r="I113" t="s">
        <v>559</v>
      </c>
      <c r="J113" t="s">
        <v>560</v>
      </c>
      <c r="K113" t="s">
        <v>561</v>
      </c>
      <c r="L113">
        <v>1327</v>
      </c>
      <c r="N113">
        <v>1005</v>
      </c>
      <c r="O113" t="s">
        <v>441</v>
      </c>
      <c r="P113" t="s">
        <v>441</v>
      </c>
      <c r="Q113">
        <v>1</v>
      </c>
      <c r="W113">
        <v>0</v>
      </c>
      <c r="X113">
        <v>961608576</v>
      </c>
      <c r="Y113">
        <v>2.64</v>
      </c>
      <c r="AA113">
        <v>547.36</v>
      </c>
      <c r="AB113">
        <v>0</v>
      </c>
      <c r="AC113">
        <v>0</v>
      </c>
      <c r="AD113">
        <v>0</v>
      </c>
      <c r="AE113">
        <v>547.36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0</v>
      </c>
      <c r="AT113">
        <v>2.64</v>
      </c>
      <c r="AU113" t="s">
        <v>0</v>
      </c>
      <c r="AV113">
        <v>0</v>
      </c>
      <c r="AW113">
        <v>2</v>
      </c>
      <c r="AX113">
        <v>31141350</v>
      </c>
      <c r="AY113">
        <v>1</v>
      </c>
      <c r="AZ113">
        <v>0</v>
      </c>
      <c r="BA113">
        <v>112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Y113*Source!I186</f>
        <v>3.5640000000000005</v>
      </c>
      <c r="CY113">
        <f t="shared" si="12"/>
        <v>547.36</v>
      </c>
      <c r="CZ113">
        <f t="shared" si="13"/>
        <v>547.36</v>
      </c>
      <c r="DA113">
        <f t="shared" si="14"/>
        <v>1</v>
      </c>
      <c r="DB113">
        <v>0</v>
      </c>
    </row>
    <row r="114" spans="1:106" x14ac:dyDescent="0.2">
      <c r="A114">
        <f>ROW(Source!A186)</f>
        <v>186</v>
      </c>
      <c r="B114">
        <v>31140108</v>
      </c>
      <c r="C114">
        <v>31141346</v>
      </c>
      <c r="D114">
        <v>30909707</v>
      </c>
      <c r="E114">
        <v>1</v>
      </c>
      <c r="F114">
        <v>1</v>
      </c>
      <c r="G114">
        <v>28875167</v>
      </c>
      <c r="H114">
        <v>3</v>
      </c>
      <c r="I114" t="s">
        <v>562</v>
      </c>
      <c r="J114" t="s">
        <v>563</v>
      </c>
      <c r="K114" t="s">
        <v>564</v>
      </c>
      <c r="L114">
        <v>1339</v>
      </c>
      <c r="N114">
        <v>1007</v>
      </c>
      <c r="O114" t="s">
        <v>16</v>
      </c>
      <c r="P114" t="s">
        <v>16</v>
      </c>
      <c r="Q114">
        <v>1</v>
      </c>
      <c r="W114">
        <v>0</v>
      </c>
      <c r="X114">
        <v>1382155603</v>
      </c>
      <c r="Y114">
        <v>0.224</v>
      </c>
      <c r="AA114">
        <v>3455.09</v>
      </c>
      <c r="AB114">
        <v>0</v>
      </c>
      <c r="AC114">
        <v>0</v>
      </c>
      <c r="AD114">
        <v>0</v>
      </c>
      <c r="AE114">
        <v>3455.09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0</v>
      </c>
      <c r="AT114">
        <v>0.224</v>
      </c>
      <c r="AU114" t="s">
        <v>0</v>
      </c>
      <c r="AV114">
        <v>0</v>
      </c>
      <c r="AW114">
        <v>2</v>
      </c>
      <c r="AX114">
        <v>31141351</v>
      </c>
      <c r="AY114">
        <v>1</v>
      </c>
      <c r="AZ114">
        <v>0</v>
      </c>
      <c r="BA114">
        <v>113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Y114*Source!I186</f>
        <v>0.3024</v>
      </c>
      <c r="CY114">
        <f t="shared" si="12"/>
        <v>3455.09</v>
      </c>
      <c r="CZ114">
        <f t="shared" si="13"/>
        <v>3455.09</v>
      </c>
      <c r="DA114">
        <f t="shared" si="14"/>
        <v>1</v>
      </c>
      <c r="DB114">
        <v>0</v>
      </c>
    </row>
    <row r="115" spans="1:106" x14ac:dyDescent="0.2">
      <c r="A115">
        <f>ROW(Source!A186)</f>
        <v>186</v>
      </c>
      <c r="B115">
        <v>31140108</v>
      </c>
      <c r="C115">
        <v>31141346</v>
      </c>
      <c r="D115">
        <v>30909701</v>
      </c>
      <c r="E115">
        <v>1</v>
      </c>
      <c r="F115">
        <v>1</v>
      </c>
      <c r="G115">
        <v>28875167</v>
      </c>
      <c r="H115">
        <v>3</v>
      </c>
      <c r="I115" t="s">
        <v>445</v>
      </c>
      <c r="J115" t="s">
        <v>446</v>
      </c>
      <c r="K115" t="s">
        <v>447</v>
      </c>
      <c r="L115">
        <v>1339</v>
      </c>
      <c r="N115">
        <v>1007</v>
      </c>
      <c r="O115" t="s">
        <v>16</v>
      </c>
      <c r="P115" t="s">
        <v>16</v>
      </c>
      <c r="Q115">
        <v>1</v>
      </c>
      <c r="W115">
        <v>0</v>
      </c>
      <c r="X115">
        <v>2145706081</v>
      </c>
      <c r="Y115">
        <v>1.1200000000000001</v>
      </c>
      <c r="AA115">
        <v>3388.43</v>
      </c>
      <c r="AB115">
        <v>0</v>
      </c>
      <c r="AC115">
        <v>0</v>
      </c>
      <c r="AD115">
        <v>0</v>
      </c>
      <c r="AE115">
        <v>3388.43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0</v>
      </c>
      <c r="AT115">
        <v>1.1200000000000001</v>
      </c>
      <c r="AU115" t="s">
        <v>0</v>
      </c>
      <c r="AV115">
        <v>0</v>
      </c>
      <c r="AW115">
        <v>2</v>
      </c>
      <c r="AX115">
        <v>31141352</v>
      </c>
      <c r="AY115">
        <v>1</v>
      </c>
      <c r="AZ115">
        <v>0</v>
      </c>
      <c r="BA115">
        <v>114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Y115*Source!I186</f>
        <v>1.5120000000000002</v>
      </c>
      <c r="CY115">
        <f t="shared" si="12"/>
        <v>3388.43</v>
      </c>
      <c r="CZ115">
        <f t="shared" si="13"/>
        <v>3388.43</v>
      </c>
      <c r="DA115">
        <f t="shared" si="14"/>
        <v>1</v>
      </c>
      <c r="DB115">
        <v>0</v>
      </c>
    </row>
    <row r="116" spans="1:106" x14ac:dyDescent="0.2">
      <c r="A116">
        <f>ROW(Source!A186)</f>
        <v>186</v>
      </c>
      <c r="B116">
        <v>31140108</v>
      </c>
      <c r="C116">
        <v>31141346</v>
      </c>
      <c r="D116">
        <v>30909784</v>
      </c>
      <c r="E116">
        <v>1</v>
      </c>
      <c r="F116">
        <v>1</v>
      </c>
      <c r="G116">
        <v>28875167</v>
      </c>
      <c r="H116">
        <v>3</v>
      </c>
      <c r="I116" t="s">
        <v>565</v>
      </c>
      <c r="J116" t="s">
        <v>566</v>
      </c>
      <c r="K116" t="s">
        <v>567</v>
      </c>
      <c r="L116">
        <v>1348</v>
      </c>
      <c r="N116">
        <v>1009</v>
      </c>
      <c r="O116" t="s">
        <v>150</v>
      </c>
      <c r="P116" t="s">
        <v>150</v>
      </c>
      <c r="Q116">
        <v>1000</v>
      </c>
      <c r="W116">
        <v>0</v>
      </c>
      <c r="X116">
        <v>-967002472</v>
      </c>
      <c r="Y116">
        <v>0.44800000000000001</v>
      </c>
      <c r="AA116">
        <v>4574.8999999999996</v>
      </c>
      <c r="AB116">
        <v>0</v>
      </c>
      <c r="AC116">
        <v>0</v>
      </c>
      <c r="AD116">
        <v>0</v>
      </c>
      <c r="AE116">
        <v>4574.8999999999996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0</v>
      </c>
      <c r="AT116">
        <v>0.44800000000000001</v>
      </c>
      <c r="AU116" t="s">
        <v>0</v>
      </c>
      <c r="AV116">
        <v>0</v>
      </c>
      <c r="AW116">
        <v>2</v>
      </c>
      <c r="AX116">
        <v>31141353</v>
      </c>
      <c r="AY116">
        <v>1</v>
      </c>
      <c r="AZ116">
        <v>0</v>
      </c>
      <c r="BA116">
        <v>115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Y116*Source!I186</f>
        <v>0.6048</v>
      </c>
      <c r="CY116">
        <f t="shared" si="12"/>
        <v>4574.8999999999996</v>
      </c>
      <c r="CZ116">
        <f t="shared" si="13"/>
        <v>4574.8999999999996</v>
      </c>
      <c r="DA116">
        <f t="shared" si="14"/>
        <v>1</v>
      </c>
      <c r="DB116">
        <v>0</v>
      </c>
    </row>
    <row r="117" spans="1:106" x14ac:dyDescent="0.2">
      <c r="A117">
        <f>ROW(Source!A186)</f>
        <v>186</v>
      </c>
      <c r="B117">
        <v>31140108</v>
      </c>
      <c r="C117">
        <v>31141346</v>
      </c>
      <c r="D117">
        <v>30909789</v>
      </c>
      <c r="E117">
        <v>1</v>
      </c>
      <c r="F117">
        <v>1</v>
      </c>
      <c r="G117">
        <v>28875167</v>
      </c>
      <c r="H117">
        <v>3</v>
      </c>
      <c r="I117" t="s">
        <v>568</v>
      </c>
      <c r="J117" t="s">
        <v>569</v>
      </c>
      <c r="K117" t="s">
        <v>570</v>
      </c>
      <c r="L117">
        <v>1348</v>
      </c>
      <c r="N117">
        <v>1009</v>
      </c>
      <c r="O117" t="s">
        <v>150</v>
      </c>
      <c r="P117" t="s">
        <v>150</v>
      </c>
      <c r="Q117">
        <v>1000</v>
      </c>
      <c r="W117">
        <v>0</v>
      </c>
      <c r="X117">
        <v>178026074</v>
      </c>
      <c r="Y117">
        <v>8.9599999999999999E-2</v>
      </c>
      <c r="AA117">
        <v>6209.74</v>
      </c>
      <c r="AB117">
        <v>0</v>
      </c>
      <c r="AC117">
        <v>0</v>
      </c>
      <c r="AD117">
        <v>0</v>
      </c>
      <c r="AE117">
        <v>6209.74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0</v>
      </c>
      <c r="AT117">
        <v>8.9599999999999999E-2</v>
      </c>
      <c r="AU117" t="s">
        <v>0</v>
      </c>
      <c r="AV117">
        <v>0</v>
      </c>
      <c r="AW117">
        <v>2</v>
      </c>
      <c r="AX117">
        <v>31141354</v>
      </c>
      <c r="AY117">
        <v>1</v>
      </c>
      <c r="AZ117">
        <v>0</v>
      </c>
      <c r="BA117">
        <v>116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Y117*Source!I186</f>
        <v>0.12096000000000001</v>
      </c>
      <c r="CY117">
        <f t="shared" si="12"/>
        <v>6209.74</v>
      </c>
      <c r="CZ117">
        <f t="shared" si="13"/>
        <v>6209.74</v>
      </c>
      <c r="DA117">
        <f t="shared" si="14"/>
        <v>1</v>
      </c>
      <c r="DB117">
        <v>0</v>
      </c>
    </row>
    <row r="118" spans="1:106" x14ac:dyDescent="0.2">
      <c r="A118">
        <f>ROW(Source!A189)</f>
        <v>189</v>
      </c>
      <c r="B118">
        <v>31140108</v>
      </c>
      <c r="C118">
        <v>31141359</v>
      </c>
      <c r="D118">
        <v>30895155</v>
      </c>
      <c r="E118">
        <v>28875167</v>
      </c>
      <c r="F118">
        <v>1</v>
      </c>
      <c r="G118">
        <v>28875167</v>
      </c>
      <c r="H118">
        <v>1</v>
      </c>
      <c r="I118" t="s">
        <v>391</v>
      </c>
      <c r="J118" t="s">
        <v>0</v>
      </c>
      <c r="K118" t="s">
        <v>392</v>
      </c>
      <c r="L118">
        <v>1191</v>
      </c>
      <c r="N118">
        <v>1013</v>
      </c>
      <c r="O118" t="s">
        <v>393</v>
      </c>
      <c r="P118" t="s">
        <v>393</v>
      </c>
      <c r="Q118">
        <v>1</v>
      </c>
      <c r="W118">
        <v>0</v>
      </c>
      <c r="X118">
        <v>476480486</v>
      </c>
      <c r="Y118">
        <v>27.8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0</v>
      </c>
      <c r="AT118">
        <v>27.8</v>
      </c>
      <c r="AU118" t="s">
        <v>0</v>
      </c>
      <c r="AV118">
        <v>1</v>
      </c>
      <c r="AW118">
        <v>2</v>
      </c>
      <c r="AX118">
        <v>31141360</v>
      </c>
      <c r="AY118">
        <v>1</v>
      </c>
      <c r="AZ118">
        <v>0</v>
      </c>
      <c r="BA118">
        <v>117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Y118*Source!I189</f>
        <v>70.89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ROW(Source!A189)</f>
        <v>189</v>
      </c>
      <c r="B119">
        <v>31140108</v>
      </c>
      <c r="C119">
        <v>31141359</v>
      </c>
      <c r="D119">
        <v>30908781</v>
      </c>
      <c r="E119">
        <v>1</v>
      </c>
      <c r="F119">
        <v>1</v>
      </c>
      <c r="G119">
        <v>28875167</v>
      </c>
      <c r="H119">
        <v>3</v>
      </c>
      <c r="I119" t="s">
        <v>407</v>
      </c>
      <c r="J119" t="s">
        <v>408</v>
      </c>
      <c r="K119" t="s">
        <v>409</v>
      </c>
      <c r="L119">
        <v>1339</v>
      </c>
      <c r="N119">
        <v>1007</v>
      </c>
      <c r="O119" t="s">
        <v>16</v>
      </c>
      <c r="P119" t="s">
        <v>16</v>
      </c>
      <c r="Q119">
        <v>1</v>
      </c>
      <c r="W119">
        <v>0</v>
      </c>
      <c r="X119">
        <v>1653821073</v>
      </c>
      <c r="Y119">
        <v>0.24</v>
      </c>
      <c r="AA119">
        <v>29.98</v>
      </c>
      <c r="AB119">
        <v>0</v>
      </c>
      <c r="AC119">
        <v>0</v>
      </c>
      <c r="AD119">
        <v>0</v>
      </c>
      <c r="AE119">
        <v>29.98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0</v>
      </c>
      <c r="AT119">
        <v>0.24</v>
      </c>
      <c r="AU119" t="s">
        <v>0</v>
      </c>
      <c r="AV119">
        <v>0</v>
      </c>
      <c r="AW119">
        <v>2</v>
      </c>
      <c r="AX119">
        <v>31141361</v>
      </c>
      <c r="AY119">
        <v>1</v>
      </c>
      <c r="AZ119">
        <v>0</v>
      </c>
      <c r="BA119">
        <v>118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Y119*Source!I189</f>
        <v>0.61199999999999999</v>
      </c>
      <c r="CY119">
        <f t="shared" ref="CY119:CY125" si="15">AA119</f>
        <v>29.98</v>
      </c>
      <c r="CZ119">
        <f t="shared" ref="CZ119:CZ125" si="16">AE119</f>
        <v>29.98</v>
      </c>
      <c r="DA119">
        <f t="shared" ref="DA119:DA125" si="17">AI119</f>
        <v>1</v>
      </c>
      <c r="DB119">
        <v>0</v>
      </c>
    </row>
    <row r="120" spans="1:106" x14ac:dyDescent="0.2">
      <c r="A120">
        <f>ROW(Source!A189)</f>
        <v>189</v>
      </c>
      <c r="B120">
        <v>31140108</v>
      </c>
      <c r="C120">
        <v>31141359</v>
      </c>
      <c r="D120">
        <v>30908935</v>
      </c>
      <c r="E120">
        <v>1</v>
      </c>
      <c r="F120">
        <v>1</v>
      </c>
      <c r="G120">
        <v>28875167</v>
      </c>
      <c r="H120">
        <v>3</v>
      </c>
      <c r="I120" t="s">
        <v>450</v>
      </c>
      <c r="J120" t="s">
        <v>451</v>
      </c>
      <c r="K120" t="s">
        <v>452</v>
      </c>
      <c r="L120">
        <v>1348</v>
      </c>
      <c r="N120">
        <v>1009</v>
      </c>
      <c r="O120" t="s">
        <v>150</v>
      </c>
      <c r="P120" t="s">
        <v>150</v>
      </c>
      <c r="Q120">
        <v>1000</v>
      </c>
      <c r="W120">
        <v>0</v>
      </c>
      <c r="X120">
        <v>-1580207076</v>
      </c>
      <c r="Y120">
        <v>2.5499999999999998E-2</v>
      </c>
      <c r="AA120">
        <v>2393.4699999999998</v>
      </c>
      <c r="AB120">
        <v>0</v>
      </c>
      <c r="AC120">
        <v>0</v>
      </c>
      <c r="AD120">
        <v>0</v>
      </c>
      <c r="AE120">
        <v>2393.4699999999998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0</v>
      </c>
      <c r="AT120">
        <v>2.5499999999999998E-2</v>
      </c>
      <c r="AU120" t="s">
        <v>0</v>
      </c>
      <c r="AV120">
        <v>0</v>
      </c>
      <c r="AW120">
        <v>2</v>
      </c>
      <c r="AX120">
        <v>31141362</v>
      </c>
      <c r="AY120">
        <v>1</v>
      </c>
      <c r="AZ120">
        <v>0</v>
      </c>
      <c r="BA120">
        <v>119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Y120*Source!I189</f>
        <v>6.5024999999999986E-2</v>
      </c>
      <c r="CY120">
        <f t="shared" si="15"/>
        <v>2393.4699999999998</v>
      </c>
      <c r="CZ120">
        <f t="shared" si="16"/>
        <v>2393.4699999999998</v>
      </c>
      <c r="DA120">
        <f t="shared" si="17"/>
        <v>1</v>
      </c>
      <c r="DB120">
        <v>0</v>
      </c>
    </row>
    <row r="121" spans="1:106" x14ac:dyDescent="0.2">
      <c r="A121">
        <f>ROW(Source!A189)</f>
        <v>189</v>
      </c>
      <c r="B121">
        <v>31140108</v>
      </c>
      <c r="C121">
        <v>31141359</v>
      </c>
      <c r="D121">
        <v>30908941</v>
      </c>
      <c r="E121">
        <v>1</v>
      </c>
      <c r="F121">
        <v>1</v>
      </c>
      <c r="G121">
        <v>28875167</v>
      </c>
      <c r="H121">
        <v>3</v>
      </c>
      <c r="I121" t="s">
        <v>453</v>
      </c>
      <c r="J121" t="s">
        <v>454</v>
      </c>
      <c r="K121" t="s">
        <v>455</v>
      </c>
      <c r="L121">
        <v>1348</v>
      </c>
      <c r="N121">
        <v>1009</v>
      </c>
      <c r="O121" t="s">
        <v>150</v>
      </c>
      <c r="P121" t="s">
        <v>150</v>
      </c>
      <c r="Q121">
        <v>1000</v>
      </c>
      <c r="W121">
        <v>0</v>
      </c>
      <c r="X121">
        <v>-1485000216</v>
      </c>
      <c r="Y121">
        <v>1.0200000000000001E-3</v>
      </c>
      <c r="AA121">
        <v>35067.730000000003</v>
      </c>
      <c r="AB121">
        <v>0</v>
      </c>
      <c r="AC121">
        <v>0</v>
      </c>
      <c r="AD121">
        <v>0</v>
      </c>
      <c r="AE121">
        <v>35067.730000000003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0</v>
      </c>
      <c r="AT121">
        <v>1.0200000000000001E-3</v>
      </c>
      <c r="AU121" t="s">
        <v>0</v>
      </c>
      <c r="AV121">
        <v>0</v>
      </c>
      <c r="AW121">
        <v>2</v>
      </c>
      <c r="AX121">
        <v>31141363</v>
      </c>
      <c r="AY121">
        <v>1</v>
      </c>
      <c r="AZ121">
        <v>0</v>
      </c>
      <c r="BA121">
        <v>120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Y121*Source!I189</f>
        <v>2.601E-3</v>
      </c>
      <c r="CY121">
        <f t="shared" si="15"/>
        <v>35067.730000000003</v>
      </c>
      <c r="CZ121">
        <f t="shared" si="16"/>
        <v>35067.730000000003</v>
      </c>
      <c r="DA121">
        <f t="shared" si="17"/>
        <v>1</v>
      </c>
      <c r="DB121">
        <v>0</v>
      </c>
    </row>
    <row r="122" spans="1:106" x14ac:dyDescent="0.2">
      <c r="A122">
        <f>ROW(Source!A189)</f>
        <v>189</v>
      </c>
      <c r="B122">
        <v>31140108</v>
      </c>
      <c r="C122">
        <v>31141359</v>
      </c>
      <c r="D122">
        <v>30909132</v>
      </c>
      <c r="E122">
        <v>1</v>
      </c>
      <c r="F122">
        <v>1</v>
      </c>
      <c r="G122">
        <v>28875167</v>
      </c>
      <c r="H122">
        <v>3</v>
      </c>
      <c r="I122" t="s">
        <v>456</v>
      </c>
      <c r="J122" t="s">
        <v>457</v>
      </c>
      <c r="K122" t="s">
        <v>458</v>
      </c>
      <c r="L122">
        <v>1327</v>
      </c>
      <c r="N122">
        <v>1005</v>
      </c>
      <c r="O122" t="s">
        <v>441</v>
      </c>
      <c r="P122" t="s">
        <v>441</v>
      </c>
      <c r="Q122">
        <v>1</v>
      </c>
      <c r="W122">
        <v>0</v>
      </c>
      <c r="X122">
        <v>899841616</v>
      </c>
      <c r="Y122">
        <v>0.8</v>
      </c>
      <c r="AA122">
        <v>165.36</v>
      </c>
      <c r="AB122">
        <v>0</v>
      </c>
      <c r="AC122">
        <v>0</v>
      </c>
      <c r="AD122">
        <v>0</v>
      </c>
      <c r="AE122">
        <v>165.36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0</v>
      </c>
      <c r="AT122">
        <v>0.8</v>
      </c>
      <c r="AU122" t="s">
        <v>0</v>
      </c>
      <c r="AV122">
        <v>0</v>
      </c>
      <c r="AW122">
        <v>2</v>
      </c>
      <c r="AX122">
        <v>31141364</v>
      </c>
      <c r="AY122">
        <v>1</v>
      </c>
      <c r="AZ122">
        <v>0</v>
      </c>
      <c r="BA122">
        <v>121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Y122*Source!I189</f>
        <v>2.04</v>
      </c>
      <c r="CY122">
        <f t="shared" si="15"/>
        <v>165.36</v>
      </c>
      <c r="CZ122">
        <f t="shared" si="16"/>
        <v>165.36</v>
      </c>
      <c r="DA122">
        <f t="shared" si="17"/>
        <v>1</v>
      </c>
      <c r="DB122">
        <v>0</v>
      </c>
    </row>
    <row r="123" spans="1:106" x14ac:dyDescent="0.2">
      <c r="A123">
        <f>ROW(Source!A189)</f>
        <v>189</v>
      </c>
      <c r="B123">
        <v>31140108</v>
      </c>
      <c r="C123">
        <v>31141359</v>
      </c>
      <c r="D123">
        <v>30909151</v>
      </c>
      <c r="E123">
        <v>1</v>
      </c>
      <c r="F123">
        <v>1</v>
      </c>
      <c r="G123">
        <v>28875167</v>
      </c>
      <c r="H123">
        <v>3</v>
      </c>
      <c r="I123" t="s">
        <v>459</v>
      </c>
      <c r="J123" t="s">
        <v>460</v>
      </c>
      <c r="K123" t="s">
        <v>461</v>
      </c>
      <c r="L123">
        <v>1348</v>
      </c>
      <c r="N123">
        <v>1009</v>
      </c>
      <c r="O123" t="s">
        <v>150</v>
      </c>
      <c r="P123" t="s">
        <v>150</v>
      </c>
      <c r="Q123">
        <v>1000</v>
      </c>
      <c r="W123">
        <v>0</v>
      </c>
      <c r="X123">
        <v>843538113</v>
      </c>
      <c r="Y123">
        <v>7.1999999999999998E-3</v>
      </c>
      <c r="AA123">
        <v>15222.65</v>
      </c>
      <c r="AB123">
        <v>0</v>
      </c>
      <c r="AC123">
        <v>0</v>
      </c>
      <c r="AD123">
        <v>0</v>
      </c>
      <c r="AE123">
        <v>15222.65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0</v>
      </c>
      <c r="AT123">
        <v>7.1999999999999998E-3</v>
      </c>
      <c r="AU123" t="s">
        <v>0</v>
      </c>
      <c r="AV123">
        <v>0</v>
      </c>
      <c r="AW123">
        <v>2</v>
      </c>
      <c r="AX123">
        <v>31141365</v>
      </c>
      <c r="AY123">
        <v>1</v>
      </c>
      <c r="AZ123">
        <v>0</v>
      </c>
      <c r="BA123">
        <v>122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Y123*Source!I189</f>
        <v>1.8359999999999998E-2</v>
      </c>
      <c r="CY123">
        <f t="shared" si="15"/>
        <v>15222.65</v>
      </c>
      <c r="CZ123">
        <f t="shared" si="16"/>
        <v>15222.65</v>
      </c>
      <c r="DA123">
        <f t="shared" si="17"/>
        <v>1</v>
      </c>
      <c r="DB123">
        <v>0</v>
      </c>
    </row>
    <row r="124" spans="1:106" x14ac:dyDescent="0.2">
      <c r="A124">
        <f>ROW(Source!A189)</f>
        <v>189</v>
      </c>
      <c r="B124">
        <v>31140108</v>
      </c>
      <c r="C124">
        <v>31141359</v>
      </c>
      <c r="D124">
        <v>30908843</v>
      </c>
      <c r="E124">
        <v>1</v>
      </c>
      <c r="F124">
        <v>1</v>
      </c>
      <c r="G124">
        <v>28875167</v>
      </c>
      <c r="H124">
        <v>3</v>
      </c>
      <c r="I124" t="s">
        <v>462</v>
      </c>
      <c r="J124" t="s">
        <v>463</v>
      </c>
      <c r="K124" t="s">
        <v>464</v>
      </c>
      <c r="L124">
        <v>1348</v>
      </c>
      <c r="N124">
        <v>1009</v>
      </c>
      <c r="O124" t="s">
        <v>150</v>
      </c>
      <c r="P124" t="s">
        <v>150</v>
      </c>
      <c r="Q124">
        <v>1000</v>
      </c>
      <c r="W124">
        <v>0</v>
      </c>
      <c r="X124">
        <v>-1979692298</v>
      </c>
      <c r="Y124">
        <v>4.0200000000000001E-3</v>
      </c>
      <c r="AA124">
        <v>398091.73</v>
      </c>
      <c r="AB124">
        <v>0</v>
      </c>
      <c r="AC124">
        <v>0</v>
      </c>
      <c r="AD124">
        <v>0</v>
      </c>
      <c r="AE124">
        <v>398091.73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0</v>
      </c>
      <c r="AT124">
        <v>4.0200000000000001E-3</v>
      </c>
      <c r="AU124" t="s">
        <v>0</v>
      </c>
      <c r="AV124">
        <v>0</v>
      </c>
      <c r="AW124">
        <v>2</v>
      </c>
      <c r="AX124">
        <v>31141366</v>
      </c>
      <c r="AY124">
        <v>1</v>
      </c>
      <c r="AZ124">
        <v>0</v>
      </c>
      <c r="BA124">
        <v>123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Y124*Source!I189</f>
        <v>1.0251E-2</v>
      </c>
      <c r="CY124">
        <f t="shared" si="15"/>
        <v>398091.73</v>
      </c>
      <c r="CZ124">
        <f t="shared" si="16"/>
        <v>398091.73</v>
      </c>
      <c r="DA124">
        <f t="shared" si="17"/>
        <v>1</v>
      </c>
      <c r="DB124">
        <v>0</v>
      </c>
    </row>
    <row r="125" spans="1:106" x14ac:dyDescent="0.2">
      <c r="A125">
        <f>ROW(Source!A189)</f>
        <v>189</v>
      </c>
      <c r="B125">
        <v>31140108</v>
      </c>
      <c r="C125">
        <v>31141359</v>
      </c>
      <c r="D125">
        <v>30907252</v>
      </c>
      <c r="E125">
        <v>1</v>
      </c>
      <c r="F125">
        <v>1</v>
      </c>
      <c r="G125">
        <v>28875167</v>
      </c>
      <c r="H125">
        <v>3</v>
      </c>
      <c r="I125" t="s">
        <v>465</v>
      </c>
      <c r="J125" t="s">
        <v>466</v>
      </c>
      <c r="K125" t="s">
        <v>467</v>
      </c>
      <c r="L125">
        <v>1348</v>
      </c>
      <c r="N125">
        <v>1009</v>
      </c>
      <c r="O125" t="s">
        <v>150</v>
      </c>
      <c r="P125" t="s">
        <v>150</v>
      </c>
      <c r="Q125">
        <v>1000</v>
      </c>
      <c r="W125">
        <v>0</v>
      </c>
      <c r="X125">
        <v>-1082216174</v>
      </c>
      <c r="Y125">
        <v>7.0999999999999994E-2</v>
      </c>
      <c r="AA125">
        <v>55020.23</v>
      </c>
      <c r="AB125">
        <v>0</v>
      </c>
      <c r="AC125">
        <v>0</v>
      </c>
      <c r="AD125">
        <v>0</v>
      </c>
      <c r="AE125">
        <v>55020.23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0</v>
      </c>
      <c r="AT125">
        <v>7.0999999999999994E-2</v>
      </c>
      <c r="AU125" t="s">
        <v>0</v>
      </c>
      <c r="AV125">
        <v>0</v>
      </c>
      <c r="AW125">
        <v>2</v>
      </c>
      <c r="AX125">
        <v>31141367</v>
      </c>
      <c r="AY125">
        <v>1</v>
      </c>
      <c r="AZ125">
        <v>0</v>
      </c>
      <c r="BA125">
        <v>124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Y125*Source!I189</f>
        <v>0.18104999999999996</v>
      </c>
      <c r="CY125">
        <f t="shared" si="15"/>
        <v>55020.23</v>
      </c>
      <c r="CZ125">
        <f t="shared" si="16"/>
        <v>55020.23</v>
      </c>
      <c r="DA125">
        <f t="shared" si="17"/>
        <v>1</v>
      </c>
      <c r="DB125">
        <v>0</v>
      </c>
    </row>
    <row r="126" spans="1:106" x14ac:dyDescent="0.2">
      <c r="A126">
        <f>ROW(Source!A241)</f>
        <v>241</v>
      </c>
      <c r="B126">
        <v>31140108</v>
      </c>
      <c r="C126">
        <v>31190339</v>
      </c>
      <c r="D126">
        <v>30895155</v>
      </c>
      <c r="E126">
        <v>28875167</v>
      </c>
      <c r="F126">
        <v>1</v>
      </c>
      <c r="G126">
        <v>28875167</v>
      </c>
      <c r="H126">
        <v>1</v>
      </c>
      <c r="I126" t="s">
        <v>391</v>
      </c>
      <c r="J126" t="s">
        <v>0</v>
      </c>
      <c r="K126" t="s">
        <v>392</v>
      </c>
      <c r="L126">
        <v>1191</v>
      </c>
      <c r="N126">
        <v>1013</v>
      </c>
      <c r="O126" t="s">
        <v>393</v>
      </c>
      <c r="P126" t="s">
        <v>393</v>
      </c>
      <c r="Q126">
        <v>1</v>
      </c>
      <c r="W126">
        <v>0</v>
      </c>
      <c r="X126">
        <v>476480486</v>
      </c>
      <c r="Y126">
        <v>11.39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0</v>
      </c>
      <c r="AT126">
        <v>11.39</v>
      </c>
      <c r="AU126" t="s">
        <v>0</v>
      </c>
      <c r="AV126">
        <v>1</v>
      </c>
      <c r="AW126">
        <v>2</v>
      </c>
      <c r="AX126">
        <v>31190340</v>
      </c>
      <c r="AY126">
        <v>1</v>
      </c>
      <c r="AZ126">
        <v>0</v>
      </c>
      <c r="BA126">
        <v>125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Y126*Source!I241</f>
        <v>16.515499999999999</v>
      </c>
      <c r="CY126">
        <f>AD126</f>
        <v>0</v>
      </c>
      <c r="CZ126">
        <f>AH126</f>
        <v>0</v>
      </c>
      <c r="DA126">
        <f>AL126</f>
        <v>1</v>
      </c>
      <c r="DB126">
        <v>0</v>
      </c>
    </row>
    <row r="127" spans="1:106" x14ac:dyDescent="0.2">
      <c r="A127">
        <f>ROW(Source!A241)</f>
        <v>241</v>
      </c>
      <c r="B127">
        <v>31140108</v>
      </c>
      <c r="C127">
        <v>31190339</v>
      </c>
      <c r="D127">
        <v>30896783</v>
      </c>
      <c r="E127">
        <v>28875167</v>
      </c>
      <c r="F127">
        <v>1</v>
      </c>
      <c r="G127">
        <v>28875167</v>
      </c>
      <c r="H127">
        <v>3</v>
      </c>
      <c r="I127" t="s">
        <v>448</v>
      </c>
      <c r="J127" t="s">
        <v>0</v>
      </c>
      <c r="K127" t="s">
        <v>449</v>
      </c>
      <c r="L127">
        <v>1348</v>
      </c>
      <c r="N127">
        <v>1009</v>
      </c>
      <c r="O127" t="s">
        <v>150</v>
      </c>
      <c r="P127" t="s">
        <v>150</v>
      </c>
      <c r="Q127">
        <v>1000</v>
      </c>
      <c r="W127">
        <v>0</v>
      </c>
      <c r="X127">
        <v>1489638031</v>
      </c>
      <c r="Y127">
        <v>0.47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0</v>
      </c>
      <c r="AT127">
        <v>0.47</v>
      </c>
      <c r="AU127" t="s">
        <v>0</v>
      </c>
      <c r="AV127">
        <v>0</v>
      </c>
      <c r="AW127">
        <v>2</v>
      </c>
      <c r="AX127">
        <v>31190341</v>
      </c>
      <c r="AY127">
        <v>1</v>
      </c>
      <c r="AZ127">
        <v>0</v>
      </c>
      <c r="BA127">
        <v>126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Y127*Source!I241</f>
        <v>0.68149999999999999</v>
      </c>
      <c r="CY127">
        <f>AA127</f>
        <v>0</v>
      </c>
      <c r="CZ127">
        <f>AE127</f>
        <v>0</v>
      </c>
      <c r="DA127">
        <f>AI127</f>
        <v>1</v>
      </c>
      <c r="DB127">
        <v>0</v>
      </c>
    </row>
    <row r="128" spans="1:106" x14ac:dyDescent="0.2">
      <c r="A128">
        <f>ROW(Source!A242)</f>
        <v>242</v>
      </c>
      <c r="B128">
        <v>31140108</v>
      </c>
      <c r="C128">
        <v>31190342</v>
      </c>
      <c r="D128">
        <v>30895155</v>
      </c>
      <c r="E128">
        <v>28875167</v>
      </c>
      <c r="F128">
        <v>1</v>
      </c>
      <c r="G128">
        <v>28875167</v>
      </c>
      <c r="H128">
        <v>1</v>
      </c>
      <c r="I128" t="s">
        <v>391</v>
      </c>
      <c r="J128" t="s">
        <v>0</v>
      </c>
      <c r="K128" t="s">
        <v>392</v>
      </c>
      <c r="L128">
        <v>1191</v>
      </c>
      <c r="N128">
        <v>1013</v>
      </c>
      <c r="O128" t="s">
        <v>393</v>
      </c>
      <c r="P128" t="s">
        <v>393</v>
      </c>
      <c r="Q128">
        <v>1</v>
      </c>
      <c r="W128">
        <v>0</v>
      </c>
      <c r="X128">
        <v>476480486</v>
      </c>
      <c r="Y128">
        <v>3.77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0</v>
      </c>
      <c r="AT128">
        <v>3.77</v>
      </c>
      <c r="AU128" t="s">
        <v>0</v>
      </c>
      <c r="AV128">
        <v>1</v>
      </c>
      <c r="AW128">
        <v>2</v>
      </c>
      <c r="AX128">
        <v>31190343</v>
      </c>
      <c r="AY128">
        <v>1</v>
      </c>
      <c r="AZ128">
        <v>0</v>
      </c>
      <c r="BA128">
        <v>127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Y128*Source!I242</f>
        <v>3.3930000000000002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ROW(Source!A242)</f>
        <v>242</v>
      </c>
      <c r="B129">
        <v>31140108</v>
      </c>
      <c r="C129">
        <v>31190342</v>
      </c>
      <c r="D129">
        <v>30896783</v>
      </c>
      <c r="E129">
        <v>28875167</v>
      </c>
      <c r="F129">
        <v>1</v>
      </c>
      <c r="G129">
        <v>28875167</v>
      </c>
      <c r="H129">
        <v>3</v>
      </c>
      <c r="I129" t="s">
        <v>448</v>
      </c>
      <c r="J129" t="s">
        <v>0</v>
      </c>
      <c r="K129" t="s">
        <v>449</v>
      </c>
      <c r="L129">
        <v>1348</v>
      </c>
      <c r="N129">
        <v>1009</v>
      </c>
      <c r="O129" t="s">
        <v>150</v>
      </c>
      <c r="P129" t="s">
        <v>150</v>
      </c>
      <c r="Q129">
        <v>1000</v>
      </c>
      <c r="W129">
        <v>0</v>
      </c>
      <c r="X129">
        <v>1489638031</v>
      </c>
      <c r="Y129">
        <v>0.11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0</v>
      </c>
      <c r="AT129">
        <v>0.11</v>
      </c>
      <c r="AU129" t="s">
        <v>0</v>
      </c>
      <c r="AV129">
        <v>0</v>
      </c>
      <c r="AW129">
        <v>2</v>
      </c>
      <c r="AX129">
        <v>31190344</v>
      </c>
      <c r="AY129">
        <v>1</v>
      </c>
      <c r="AZ129">
        <v>0</v>
      </c>
      <c r="BA129">
        <v>128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Y129*Source!I242</f>
        <v>9.9000000000000005E-2</v>
      </c>
      <c r="CY129">
        <f>AA129</f>
        <v>0</v>
      </c>
      <c r="CZ129">
        <f>AE129</f>
        <v>0</v>
      </c>
      <c r="DA129">
        <f>AI129</f>
        <v>1</v>
      </c>
      <c r="DB129">
        <v>0</v>
      </c>
    </row>
    <row r="130" spans="1:106" x14ac:dyDescent="0.2">
      <c r="A130">
        <f>ROW(Source!A243)</f>
        <v>243</v>
      </c>
      <c r="B130">
        <v>31140108</v>
      </c>
      <c r="C130">
        <v>31190345</v>
      </c>
      <c r="D130">
        <v>30895155</v>
      </c>
      <c r="E130">
        <v>28875167</v>
      </c>
      <c r="F130">
        <v>1</v>
      </c>
      <c r="G130">
        <v>28875167</v>
      </c>
      <c r="H130">
        <v>1</v>
      </c>
      <c r="I130" t="s">
        <v>391</v>
      </c>
      <c r="J130" t="s">
        <v>0</v>
      </c>
      <c r="K130" t="s">
        <v>392</v>
      </c>
      <c r="L130">
        <v>1191</v>
      </c>
      <c r="N130">
        <v>1013</v>
      </c>
      <c r="O130" t="s">
        <v>393</v>
      </c>
      <c r="P130" t="s">
        <v>393</v>
      </c>
      <c r="Q130">
        <v>1</v>
      </c>
      <c r="W130">
        <v>0</v>
      </c>
      <c r="X130">
        <v>476480486</v>
      </c>
      <c r="Y130">
        <v>3.8280000000000003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0</v>
      </c>
      <c r="AT130">
        <v>19.14</v>
      </c>
      <c r="AU130" t="s">
        <v>180</v>
      </c>
      <c r="AV130">
        <v>1</v>
      </c>
      <c r="AW130">
        <v>2</v>
      </c>
      <c r="AX130">
        <v>31190346</v>
      </c>
      <c r="AY130">
        <v>1</v>
      </c>
      <c r="AZ130">
        <v>0</v>
      </c>
      <c r="BA130">
        <v>129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Y130*Source!I243</f>
        <v>0.47850000000000004</v>
      </c>
      <c r="CY130">
        <f>AD130</f>
        <v>0</v>
      </c>
      <c r="CZ130">
        <f>AH130</f>
        <v>0</v>
      </c>
      <c r="DA130">
        <f>AL130</f>
        <v>1</v>
      </c>
      <c r="DB130">
        <v>0</v>
      </c>
    </row>
    <row r="131" spans="1:106" x14ac:dyDescent="0.2">
      <c r="A131">
        <f>ROW(Source!A243)</f>
        <v>243</v>
      </c>
      <c r="B131">
        <v>31140108</v>
      </c>
      <c r="C131">
        <v>31190345</v>
      </c>
      <c r="D131">
        <v>30906858</v>
      </c>
      <c r="E131">
        <v>1</v>
      </c>
      <c r="F131">
        <v>1</v>
      </c>
      <c r="G131">
        <v>28875167</v>
      </c>
      <c r="H131">
        <v>2</v>
      </c>
      <c r="I131" t="s">
        <v>471</v>
      </c>
      <c r="J131" t="s">
        <v>472</v>
      </c>
      <c r="K131" t="s">
        <v>473</v>
      </c>
      <c r="L131">
        <v>1368</v>
      </c>
      <c r="N131">
        <v>1011</v>
      </c>
      <c r="O131" t="s">
        <v>397</v>
      </c>
      <c r="P131" t="s">
        <v>397</v>
      </c>
      <c r="Q131">
        <v>1</v>
      </c>
      <c r="W131">
        <v>0</v>
      </c>
      <c r="X131">
        <v>-1418982918</v>
      </c>
      <c r="Y131">
        <v>1.0720000000000001</v>
      </c>
      <c r="AA131">
        <v>0</v>
      </c>
      <c r="AB131">
        <v>7.36</v>
      </c>
      <c r="AC131">
        <v>0.74</v>
      </c>
      <c r="AD131">
        <v>0</v>
      </c>
      <c r="AE131">
        <v>0</v>
      </c>
      <c r="AF131">
        <v>7.36</v>
      </c>
      <c r="AG131">
        <v>0.74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0</v>
      </c>
      <c r="AT131">
        <v>5.36</v>
      </c>
      <c r="AU131" t="s">
        <v>180</v>
      </c>
      <c r="AV131">
        <v>0</v>
      </c>
      <c r="AW131">
        <v>2</v>
      </c>
      <c r="AX131">
        <v>31190347</v>
      </c>
      <c r="AY131">
        <v>1</v>
      </c>
      <c r="AZ131">
        <v>0</v>
      </c>
      <c r="BA131">
        <v>130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Y131*Source!I243</f>
        <v>0.13400000000000001</v>
      </c>
      <c r="CY131">
        <f>AB131</f>
        <v>7.36</v>
      </c>
      <c r="CZ131">
        <f>AF131</f>
        <v>7.36</v>
      </c>
      <c r="DA131">
        <f>AJ131</f>
        <v>1</v>
      </c>
      <c r="DB131">
        <v>0</v>
      </c>
    </row>
    <row r="132" spans="1:106" x14ac:dyDescent="0.2">
      <c r="A132">
        <f>ROW(Source!A243)</f>
        <v>243</v>
      </c>
      <c r="B132">
        <v>31140108</v>
      </c>
      <c r="C132">
        <v>31190345</v>
      </c>
      <c r="D132">
        <v>30906794</v>
      </c>
      <c r="E132">
        <v>1</v>
      </c>
      <c r="F132">
        <v>1</v>
      </c>
      <c r="G132">
        <v>28875167</v>
      </c>
      <c r="H132">
        <v>2</v>
      </c>
      <c r="I132" t="s">
        <v>571</v>
      </c>
      <c r="J132" t="s">
        <v>572</v>
      </c>
      <c r="K132" t="s">
        <v>573</v>
      </c>
      <c r="L132">
        <v>1368</v>
      </c>
      <c r="N132">
        <v>1011</v>
      </c>
      <c r="O132" t="s">
        <v>397</v>
      </c>
      <c r="P132" t="s">
        <v>397</v>
      </c>
      <c r="Q132">
        <v>1</v>
      </c>
      <c r="W132">
        <v>0</v>
      </c>
      <c r="X132">
        <v>1384422694</v>
      </c>
      <c r="Y132">
        <v>9.0000000000000011E-2</v>
      </c>
      <c r="AA132">
        <v>0</v>
      </c>
      <c r="AB132">
        <v>3.83</v>
      </c>
      <c r="AC132">
        <v>0.87</v>
      </c>
      <c r="AD132">
        <v>0</v>
      </c>
      <c r="AE132">
        <v>0</v>
      </c>
      <c r="AF132">
        <v>3.83</v>
      </c>
      <c r="AG132">
        <v>0.87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0</v>
      </c>
      <c r="AT132">
        <v>0.45</v>
      </c>
      <c r="AU132" t="s">
        <v>180</v>
      </c>
      <c r="AV132">
        <v>0</v>
      </c>
      <c r="AW132">
        <v>2</v>
      </c>
      <c r="AX132">
        <v>31190348</v>
      </c>
      <c r="AY132">
        <v>1</v>
      </c>
      <c r="AZ132">
        <v>0</v>
      </c>
      <c r="BA132">
        <v>131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Y132*Source!I243</f>
        <v>1.1250000000000001E-2</v>
      </c>
      <c r="CY132">
        <f>AB132</f>
        <v>3.83</v>
      </c>
      <c r="CZ132">
        <f>AF132</f>
        <v>3.83</v>
      </c>
      <c r="DA132">
        <f>AJ132</f>
        <v>1</v>
      </c>
      <c r="DB132">
        <v>0</v>
      </c>
    </row>
    <row r="133" spans="1:106" x14ac:dyDescent="0.2">
      <c r="A133">
        <f>ROW(Source!A243)</f>
        <v>243</v>
      </c>
      <c r="B133">
        <v>31140108</v>
      </c>
      <c r="C133">
        <v>31190345</v>
      </c>
      <c r="D133">
        <v>30906820</v>
      </c>
      <c r="E133">
        <v>1</v>
      </c>
      <c r="F133">
        <v>1</v>
      </c>
      <c r="G133">
        <v>28875167</v>
      </c>
      <c r="H133">
        <v>2</v>
      </c>
      <c r="I133" t="s">
        <v>574</v>
      </c>
      <c r="J133" t="s">
        <v>575</v>
      </c>
      <c r="K133" t="s">
        <v>576</v>
      </c>
      <c r="L133">
        <v>1368</v>
      </c>
      <c r="N133">
        <v>1011</v>
      </c>
      <c r="O133" t="s">
        <v>397</v>
      </c>
      <c r="P133" t="s">
        <v>397</v>
      </c>
      <c r="Q133">
        <v>1</v>
      </c>
      <c r="W133">
        <v>0</v>
      </c>
      <c r="X133">
        <v>1449628503</v>
      </c>
      <c r="Y133">
        <v>1.46</v>
      </c>
      <c r="AA133">
        <v>0</v>
      </c>
      <c r="AB133">
        <v>5.25</v>
      </c>
      <c r="AC133">
        <v>0.85</v>
      </c>
      <c r="AD133">
        <v>0</v>
      </c>
      <c r="AE133">
        <v>0</v>
      </c>
      <c r="AF133">
        <v>5.25</v>
      </c>
      <c r="AG133">
        <v>0.85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0</v>
      </c>
      <c r="AT133">
        <v>7.3</v>
      </c>
      <c r="AU133" t="s">
        <v>180</v>
      </c>
      <c r="AV133">
        <v>0</v>
      </c>
      <c r="AW133">
        <v>2</v>
      </c>
      <c r="AX133">
        <v>31190349</v>
      </c>
      <c r="AY133">
        <v>1</v>
      </c>
      <c r="AZ133">
        <v>0</v>
      </c>
      <c r="BA133">
        <v>132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Y133*Source!I243</f>
        <v>0.1825</v>
      </c>
      <c r="CY133">
        <f>AB133</f>
        <v>5.25</v>
      </c>
      <c r="CZ133">
        <f>AF133</f>
        <v>5.25</v>
      </c>
      <c r="DA133">
        <f>AJ133</f>
        <v>1</v>
      </c>
      <c r="DB133">
        <v>0</v>
      </c>
    </row>
    <row r="134" spans="1:106" x14ac:dyDescent="0.2">
      <c r="A134">
        <f>ROW(Source!A243)</f>
        <v>243</v>
      </c>
      <c r="B134">
        <v>31140108</v>
      </c>
      <c r="C134">
        <v>31190345</v>
      </c>
      <c r="D134">
        <v>30907862</v>
      </c>
      <c r="E134">
        <v>1</v>
      </c>
      <c r="F134">
        <v>1</v>
      </c>
      <c r="G134">
        <v>28875167</v>
      </c>
      <c r="H134">
        <v>3</v>
      </c>
      <c r="I134" t="s">
        <v>577</v>
      </c>
      <c r="J134" t="s">
        <v>578</v>
      </c>
      <c r="K134" t="s">
        <v>579</v>
      </c>
      <c r="L134">
        <v>1346</v>
      </c>
      <c r="N134">
        <v>1009</v>
      </c>
      <c r="O134" t="s">
        <v>422</v>
      </c>
      <c r="P134" t="s">
        <v>422</v>
      </c>
      <c r="Q134">
        <v>1</v>
      </c>
      <c r="W134">
        <v>0</v>
      </c>
      <c r="X134">
        <v>1227437813</v>
      </c>
      <c r="Y134">
        <v>0</v>
      </c>
      <c r="AA134">
        <v>109.78</v>
      </c>
      <c r="AB134">
        <v>0</v>
      </c>
      <c r="AC134">
        <v>0</v>
      </c>
      <c r="AD134">
        <v>0</v>
      </c>
      <c r="AE134">
        <v>109.78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0</v>
      </c>
      <c r="AT134">
        <v>0.94</v>
      </c>
      <c r="AU134" t="s">
        <v>179</v>
      </c>
      <c r="AV134">
        <v>0</v>
      </c>
      <c r="AW134">
        <v>2</v>
      </c>
      <c r="AX134">
        <v>31190350</v>
      </c>
      <c r="AY134">
        <v>1</v>
      </c>
      <c r="AZ134">
        <v>0</v>
      </c>
      <c r="BA134">
        <v>133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Y134*Source!I243</f>
        <v>0</v>
      </c>
      <c r="CY134">
        <f>AA134</f>
        <v>109.78</v>
      </c>
      <c r="CZ134">
        <f>AE134</f>
        <v>109.78</v>
      </c>
      <c r="DA134">
        <f>AI134</f>
        <v>1</v>
      </c>
      <c r="DB134">
        <v>0</v>
      </c>
    </row>
    <row r="135" spans="1:106" x14ac:dyDescent="0.2">
      <c r="A135">
        <f>ROW(Source!A243)</f>
        <v>243</v>
      </c>
      <c r="B135">
        <v>31140108</v>
      </c>
      <c r="C135">
        <v>31190345</v>
      </c>
      <c r="D135">
        <v>30910999</v>
      </c>
      <c r="E135">
        <v>1</v>
      </c>
      <c r="F135">
        <v>1</v>
      </c>
      <c r="G135">
        <v>28875167</v>
      </c>
      <c r="H135">
        <v>3</v>
      </c>
      <c r="I135" t="s">
        <v>580</v>
      </c>
      <c r="J135" t="s">
        <v>581</v>
      </c>
      <c r="K135" t="s">
        <v>582</v>
      </c>
      <c r="L135">
        <v>1301</v>
      </c>
      <c r="N135">
        <v>1003</v>
      </c>
      <c r="O135" t="s">
        <v>358</v>
      </c>
      <c r="P135" t="s">
        <v>358</v>
      </c>
      <c r="Q135">
        <v>1</v>
      </c>
      <c r="W135">
        <v>0</v>
      </c>
      <c r="X135">
        <v>-239779464</v>
      </c>
      <c r="Y135">
        <v>0</v>
      </c>
      <c r="AA135">
        <v>127.27</v>
      </c>
      <c r="AB135">
        <v>0</v>
      </c>
      <c r="AC135">
        <v>0</v>
      </c>
      <c r="AD135">
        <v>0</v>
      </c>
      <c r="AE135">
        <v>127.27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0</v>
      </c>
      <c r="AT135">
        <v>105</v>
      </c>
      <c r="AU135" t="s">
        <v>179</v>
      </c>
      <c r="AV135">
        <v>0</v>
      </c>
      <c r="AW135">
        <v>2</v>
      </c>
      <c r="AX135">
        <v>31190351</v>
      </c>
      <c r="AY135">
        <v>1</v>
      </c>
      <c r="AZ135">
        <v>0</v>
      </c>
      <c r="BA135">
        <v>134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Y135*Source!I243</f>
        <v>0</v>
      </c>
      <c r="CY135">
        <f>AA135</f>
        <v>127.27</v>
      </c>
      <c r="CZ135">
        <f>AE135</f>
        <v>127.27</v>
      </c>
      <c r="DA135">
        <f>AI135</f>
        <v>1</v>
      </c>
      <c r="DB135">
        <v>0</v>
      </c>
    </row>
    <row r="136" spans="1:106" x14ac:dyDescent="0.2">
      <c r="A136">
        <f>ROW(Source!A244)</f>
        <v>244</v>
      </c>
      <c r="B136">
        <v>31140108</v>
      </c>
      <c r="C136">
        <v>31272020</v>
      </c>
      <c r="D136">
        <v>30895155</v>
      </c>
      <c r="E136">
        <v>28875167</v>
      </c>
      <c r="F136">
        <v>1</v>
      </c>
      <c r="G136">
        <v>28875167</v>
      </c>
      <c r="H136">
        <v>1</v>
      </c>
      <c r="I136" t="s">
        <v>391</v>
      </c>
      <c r="J136" t="s">
        <v>0</v>
      </c>
      <c r="K136" t="s">
        <v>392</v>
      </c>
      <c r="L136">
        <v>1191</v>
      </c>
      <c r="N136">
        <v>1013</v>
      </c>
      <c r="O136" t="s">
        <v>393</v>
      </c>
      <c r="P136" t="s">
        <v>393</v>
      </c>
      <c r="Q136">
        <v>1</v>
      </c>
      <c r="W136">
        <v>0</v>
      </c>
      <c r="X136">
        <v>476480486</v>
      </c>
      <c r="Y136">
        <v>18.7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0</v>
      </c>
      <c r="AT136">
        <v>18.7</v>
      </c>
      <c r="AU136" t="s">
        <v>0</v>
      </c>
      <c r="AV136">
        <v>1</v>
      </c>
      <c r="AW136">
        <v>2</v>
      </c>
      <c r="AX136">
        <v>31272021</v>
      </c>
      <c r="AY136">
        <v>1</v>
      </c>
      <c r="AZ136">
        <v>0</v>
      </c>
      <c r="BA136">
        <v>135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Y136*Source!I244</f>
        <v>2.8049999999999997</v>
      </c>
      <c r="CY136">
        <f>AD136</f>
        <v>0</v>
      </c>
      <c r="CZ136">
        <f>AH136</f>
        <v>0</v>
      </c>
      <c r="DA136">
        <f>AL136</f>
        <v>1</v>
      </c>
      <c r="DB136">
        <v>0</v>
      </c>
    </row>
    <row r="137" spans="1:106" x14ac:dyDescent="0.2">
      <c r="A137">
        <f>ROW(Source!A244)</f>
        <v>244</v>
      </c>
      <c r="B137">
        <v>31140108</v>
      </c>
      <c r="C137">
        <v>31272020</v>
      </c>
      <c r="D137">
        <v>30906167</v>
      </c>
      <c r="E137">
        <v>1</v>
      </c>
      <c r="F137">
        <v>1</v>
      </c>
      <c r="G137">
        <v>28875167</v>
      </c>
      <c r="H137">
        <v>2</v>
      </c>
      <c r="I137" t="s">
        <v>583</v>
      </c>
      <c r="J137" t="s">
        <v>584</v>
      </c>
      <c r="K137" t="s">
        <v>585</v>
      </c>
      <c r="L137">
        <v>1368</v>
      </c>
      <c r="N137">
        <v>1011</v>
      </c>
      <c r="O137" t="s">
        <v>397</v>
      </c>
      <c r="P137" t="s">
        <v>397</v>
      </c>
      <c r="Q137">
        <v>1</v>
      </c>
      <c r="W137">
        <v>0</v>
      </c>
      <c r="X137">
        <v>-630699367</v>
      </c>
      <c r="Y137">
        <v>0.74</v>
      </c>
      <c r="AA137">
        <v>0</v>
      </c>
      <c r="AB137">
        <v>14.92</v>
      </c>
      <c r="AC137">
        <v>12.31</v>
      </c>
      <c r="AD137">
        <v>0</v>
      </c>
      <c r="AE137">
        <v>0</v>
      </c>
      <c r="AF137">
        <v>14.92</v>
      </c>
      <c r="AG137">
        <v>12.31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0</v>
      </c>
      <c r="AT137">
        <v>0.74</v>
      </c>
      <c r="AU137" t="s">
        <v>0</v>
      </c>
      <c r="AV137">
        <v>0</v>
      </c>
      <c r="AW137">
        <v>2</v>
      </c>
      <c r="AX137">
        <v>31272022</v>
      </c>
      <c r="AY137">
        <v>1</v>
      </c>
      <c r="AZ137">
        <v>0</v>
      </c>
      <c r="BA137">
        <v>136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Y137*Source!I244</f>
        <v>0.111</v>
      </c>
      <c r="CY137">
        <f>AB137</f>
        <v>14.92</v>
      </c>
      <c r="CZ137">
        <f>AF137</f>
        <v>14.92</v>
      </c>
      <c r="DA137">
        <f>AJ137</f>
        <v>1</v>
      </c>
      <c r="DB137">
        <v>0</v>
      </c>
    </row>
    <row r="138" spans="1:106" x14ac:dyDescent="0.2">
      <c r="A138">
        <f>ROW(Source!A244)</f>
        <v>244</v>
      </c>
      <c r="B138">
        <v>31140108</v>
      </c>
      <c r="C138">
        <v>31272020</v>
      </c>
      <c r="D138">
        <v>30896783</v>
      </c>
      <c r="E138">
        <v>28875167</v>
      </c>
      <c r="F138">
        <v>1</v>
      </c>
      <c r="G138">
        <v>28875167</v>
      </c>
      <c r="H138">
        <v>3</v>
      </c>
      <c r="I138" t="s">
        <v>448</v>
      </c>
      <c r="J138" t="s">
        <v>0</v>
      </c>
      <c r="K138" t="s">
        <v>449</v>
      </c>
      <c r="L138">
        <v>1348</v>
      </c>
      <c r="N138">
        <v>1009</v>
      </c>
      <c r="O138" t="s">
        <v>150</v>
      </c>
      <c r="P138" t="s">
        <v>150</v>
      </c>
      <c r="Q138">
        <v>1000</v>
      </c>
      <c r="W138">
        <v>0</v>
      </c>
      <c r="X138">
        <v>1489638031</v>
      </c>
      <c r="Y138">
        <v>1.4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0</v>
      </c>
      <c r="AT138">
        <v>1.4</v>
      </c>
      <c r="AU138" t="s">
        <v>0</v>
      </c>
      <c r="AV138">
        <v>0</v>
      </c>
      <c r="AW138">
        <v>2</v>
      </c>
      <c r="AX138">
        <v>31272023</v>
      </c>
      <c r="AY138">
        <v>1</v>
      </c>
      <c r="AZ138">
        <v>0</v>
      </c>
      <c r="BA138">
        <v>137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Y138*Source!I244</f>
        <v>0.21</v>
      </c>
      <c r="CY138">
        <f>AA138</f>
        <v>0</v>
      </c>
      <c r="CZ138">
        <f>AE138</f>
        <v>0</v>
      </c>
      <c r="DA138">
        <f>AI138</f>
        <v>1</v>
      </c>
      <c r="DB138">
        <v>0</v>
      </c>
    </row>
    <row r="139" spans="1:106" x14ac:dyDescent="0.2">
      <c r="A139">
        <f>ROW(Source!A271)</f>
        <v>271</v>
      </c>
      <c r="B139">
        <v>31140108</v>
      </c>
      <c r="C139">
        <v>31190392</v>
      </c>
      <c r="D139">
        <v>30895155</v>
      </c>
      <c r="E139">
        <v>28875167</v>
      </c>
      <c r="F139">
        <v>1</v>
      </c>
      <c r="G139">
        <v>28875167</v>
      </c>
      <c r="H139">
        <v>1</v>
      </c>
      <c r="I139" t="s">
        <v>391</v>
      </c>
      <c r="J139" t="s">
        <v>0</v>
      </c>
      <c r="K139" t="s">
        <v>392</v>
      </c>
      <c r="L139">
        <v>1191</v>
      </c>
      <c r="N139">
        <v>1013</v>
      </c>
      <c r="O139" t="s">
        <v>393</v>
      </c>
      <c r="P139" t="s">
        <v>393</v>
      </c>
      <c r="Q139">
        <v>1</v>
      </c>
      <c r="W139">
        <v>0</v>
      </c>
      <c r="X139">
        <v>476480486</v>
      </c>
      <c r="Y139">
        <v>37.97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0</v>
      </c>
      <c r="AT139">
        <v>37.97</v>
      </c>
      <c r="AU139" t="s">
        <v>0</v>
      </c>
      <c r="AV139">
        <v>1</v>
      </c>
      <c r="AW139">
        <v>2</v>
      </c>
      <c r="AX139">
        <v>31190393</v>
      </c>
      <c r="AY139">
        <v>1</v>
      </c>
      <c r="AZ139">
        <v>0</v>
      </c>
      <c r="BA139">
        <v>138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Y139*Source!I271</f>
        <v>5.1259500000000005</v>
      </c>
      <c r="CY139">
        <f>AD139</f>
        <v>0</v>
      </c>
      <c r="CZ139">
        <f>AH139</f>
        <v>0</v>
      </c>
      <c r="DA139">
        <f>AL139</f>
        <v>1</v>
      </c>
      <c r="DB139">
        <v>0</v>
      </c>
    </row>
    <row r="140" spans="1:106" x14ac:dyDescent="0.2">
      <c r="A140">
        <f>ROW(Source!A271)</f>
        <v>271</v>
      </c>
      <c r="B140">
        <v>31140108</v>
      </c>
      <c r="C140">
        <v>31190392</v>
      </c>
      <c r="D140">
        <v>30906508</v>
      </c>
      <c r="E140">
        <v>1</v>
      </c>
      <c r="F140">
        <v>1</v>
      </c>
      <c r="G140">
        <v>28875167</v>
      </c>
      <c r="H140">
        <v>2</v>
      </c>
      <c r="I140" t="s">
        <v>586</v>
      </c>
      <c r="J140" t="s">
        <v>587</v>
      </c>
      <c r="K140" t="s">
        <v>588</v>
      </c>
      <c r="L140">
        <v>1368</v>
      </c>
      <c r="N140">
        <v>1011</v>
      </c>
      <c r="O140" t="s">
        <v>397</v>
      </c>
      <c r="P140" t="s">
        <v>397</v>
      </c>
      <c r="Q140">
        <v>1</v>
      </c>
      <c r="W140">
        <v>0</v>
      </c>
      <c r="X140">
        <v>-1206366034</v>
      </c>
      <c r="Y140">
        <v>3</v>
      </c>
      <c r="AA140">
        <v>0</v>
      </c>
      <c r="AB140">
        <v>47.34</v>
      </c>
      <c r="AC140">
        <v>20.22</v>
      </c>
      <c r="AD140">
        <v>0</v>
      </c>
      <c r="AE140">
        <v>0</v>
      </c>
      <c r="AF140">
        <v>47.34</v>
      </c>
      <c r="AG140">
        <v>20.22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0</v>
      </c>
      <c r="AT140">
        <v>3</v>
      </c>
      <c r="AU140" t="s">
        <v>0</v>
      </c>
      <c r="AV140">
        <v>0</v>
      </c>
      <c r="AW140">
        <v>2</v>
      </c>
      <c r="AX140">
        <v>31190394</v>
      </c>
      <c r="AY140">
        <v>1</v>
      </c>
      <c r="AZ140">
        <v>0</v>
      </c>
      <c r="BA140">
        <v>139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Y140*Source!I271</f>
        <v>0.40500000000000003</v>
      </c>
      <c r="CY140">
        <f>AB140</f>
        <v>47.34</v>
      </c>
      <c r="CZ140">
        <f>AF140</f>
        <v>47.34</v>
      </c>
      <c r="DA140">
        <f>AJ140</f>
        <v>1</v>
      </c>
      <c r="DB140">
        <v>0</v>
      </c>
    </row>
    <row r="141" spans="1:106" x14ac:dyDescent="0.2">
      <c r="A141">
        <f>ROW(Source!A271)</f>
        <v>271</v>
      </c>
      <c r="B141">
        <v>31140108</v>
      </c>
      <c r="C141">
        <v>31190392</v>
      </c>
      <c r="D141">
        <v>30906859</v>
      </c>
      <c r="E141">
        <v>1</v>
      </c>
      <c r="F141">
        <v>1</v>
      </c>
      <c r="G141">
        <v>28875167</v>
      </c>
      <c r="H141">
        <v>2</v>
      </c>
      <c r="I141" t="s">
        <v>589</v>
      </c>
      <c r="J141" t="s">
        <v>590</v>
      </c>
      <c r="K141" t="s">
        <v>591</v>
      </c>
      <c r="L141">
        <v>1368</v>
      </c>
      <c r="N141">
        <v>1011</v>
      </c>
      <c r="O141" t="s">
        <v>397</v>
      </c>
      <c r="P141" t="s">
        <v>397</v>
      </c>
      <c r="Q141">
        <v>1</v>
      </c>
      <c r="W141">
        <v>0</v>
      </c>
      <c r="X141">
        <v>-1510745603</v>
      </c>
      <c r="Y141">
        <v>4.1500000000000004</v>
      </c>
      <c r="AA141">
        <v>0</v>
      </c>
      <c r="AB141">
        <v>7.03</v>
      </c>
      <c r="AC141">
        <v>0.74</v>
      </c>
      <c r="AD141">
        <v>0</v>
      </c>
      <c r="AE141">
        <v>0</v>
      </c>
      <c r="AF141">
        <v>7.03</v>
      </c>
      <c r="AG141">
        <v>0.74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0</v>
      </c>
      <c r="AT141">
        <v>4.1500000000000004</v>
      </c>
      <c r="AU141" t="s">
        <v>0</v>
      </c>
      <c r="AV141">
        <v>0</v>
      </c>
      <c r="AW141">
        <v>2</v>
      </c>
      <c r="AX141">
        <v>31190395</v>
      </c>
      <c r="AY141">
        <v>1</v>
      </c>
      <c r="AZ141">
        <v>0</v>
      </c>
      <c r="BA141">
        <v>140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Y141*Source!I271</f>
        <v>0.56025000000000014</v>
      </c>
      <c r="CY141">
        <f>AB141</f>
        <v>7.03</v>
      </c>
      <c r="CZ141">
        <f>AF141</f>
        <v>7.03</v>
      </c>
      <c r="DA141">
        <f>AJ141</f>
        <v>1</v>
      </c>
      <c r="DB141">
        <v>0</v>
      </c>
    </row>
    <row r="142" spans="1:106" x14ac:dyDescent="0.2">
      <c r="A142">
        <f>ROW(Source!A271)</f>
        <v>271</v>
      </c>
      <c r="B142">
        <v>31140108</v>
      </c>
      <c r="C142">
        <v>31190392</v>
      </c>
      <c r="D142">
        <v>30906147</v>
      </c>
      <c r="E142">
        <v>1</v>
      </c>
      <c r="F142">
        <v>1</v>
      </c>
      <c r="G142">
        <v>28875167</v>
      </c>
      <c r="H142">
        <v>2</v>
      </c>
      <c r="I142" t="s">
        <v>592</v>
      </c>
      <c r="J142" t="s">
        <v>593</v>
      </c>
      <c r="K142" t="s">
        <v>594</v>
      </c>
      <c r="L142">
        <v>1368</v>
      </c>
      <c r="N142">
        <v>1011</v>
      </c>
      <c r="O142" t="s">
        <v>397</v>
      </c>
      <c r="P142" t="s">
        <v>397</v>
      </c>
      <c r="Q142">
        <v>1</v>
      </c>
      <c r="W142">
        <v>0</v>
      </c>
      <c r="X142">
        <v>-1671518440</v>
      </c>
      <c r="Y142">
        <v>0.02</v>
      </c>
      <c r="AA142">
        <v>0</v>
      </c>
      <c r="AB142">
        <v>688.43</v>
      </c>
      <c r="AC142">
        <v>346.25</v>
      </c>
      <c r="AD142">
        <v>0</v>
      </c>
      <c r="AE142">
        <v>0</v>
      </c>
      <c r="AF142">
        <v>688.43</v>
      </c>
      <c r="AG142">
        <v>346.25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0</v>
      </c>
      <c r="AT142">
        <v>0.02</v>
      </c>
      <c r="AU142" t="s">
        <v>0</v>
      </c>
      <c r="AV142">
        <v>0</v>
      </c>
      <c r="AW142">
        <v>2</v>
      </c>
      <c r="AX142">
        <v>31190396</v>
      </c>
      <c r="AY142">
        <v>1</v>
      </c>
      <c r="AZ142">
        <v>0</v>
      </c>
      <c r="BA142">
        <v>141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Y142*Source!I271</f>
        <v>2.7000000000000001E-3</v>
      </c>
      <c r="CY142">
        <f>AB142</f>
        <v>688.43</v>
      </c>
      <c r="CZ142">
        <f>AF142</f>
        <v>688.43</v>
      </c>
      <c r="DA142">
        <f>AJ142</f>
        <v>1</v>
      </c>
      <c r="DB142">
        <v>0</v>
      </c>
    </row>
    <row r="143" spans="1:106" x14ac:dyDescent="0.2">
      <c r="A143">
        <f>ROW(Source!A271)</f>
        <v>271</v>
      </c>
      <c r="B143">
        <v>31140108</v>
      </c>
      <c r="C143">
        <v>31190392</v>
      </c>
      <c r="D143">
        <v>30908781</v>
      </c>
      <c r="E143">
        <v>1</v>
      </c>
      <c r="F143">
        <v>1</v>
      </c>
      <c r="G143">
        <v>28875167</v>
      </c>
      <c r="H143">
        <v>3</v>
      </c>
      <c r="I143" t="s">
        <v>407</v>
      </c>
      <c r="J143" t="s">
        <v>408</v>
      </c>
      <c r="K143" t="s">
        <v>409</v>
      </c>
      <c r="L143">
        <v>1339</v>
      </c>
      <c r="N143">
        <v>1007</v>
      </c>
      <c r="O143" t="s">
        <v>16</v>
      </c>
      <c r="P143" t="s">
        <v>16</v>
      </c>
      <c r="Q143">
        <v>1</v>
      </c>
      <c r="W143">
        <v>0</v>
      </c>
      <c r="X143">
        <v>1653821073</v>
      </c>
      <c r="Y143">
        <v>0.30199999999999999</v>
      </c>
      <c r="AA143">
        <v>29.98</v>
      </c>
      <c r="AB143">
        <v>0</v>
      </c>
      <c r="AC143">
        <v>0</v>
      </c>
      <c r="AD143">
        <v>0</v>
      </c>
      <c r="AE143">
        <v>29.98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0</v>
      </c>
      <c r="AT143">
        <v>0.30199999999999999</v>
      </c>
      <c r="AU143" t="s">
        <v>0</v>
      </c>
      <c r="AV143">
        <v>0</v>
      </c>
      <c r="AW143">
        <v>2</v>
      </c>
      <c r="AX143">
        <v>31190397</v>
      </c>
      <c r="AY143">
        <v>1</v>
      </c>
      <c r="AZ143">
        <v>0</v>
      </c>
      <c r="BA143">
        <v>142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Y143*Source!I271</f>
        <v>4.0770000000000001E-2</v>
      </c>
      <c r="CY143">
        <f>AA143</f>
        <v>29.98</v>
      </c>
      <c r="CZ143">
        <f>AE143</f>
        <v>29.98</v>
      </c>
      <c r="DA143">
        <f>AI143</f>
        <v>1</v>
      </c>
      <c r="DB143">
        <v>0</v>
      </c>
    </row>
    <row r="144" spans="1:106" x14ac:dyDescent="0.2">
      <c r="A144">
        <f>ROW(Source!A271)</f>
        <v>271</v>
      </c>
      <c r="B144">
        <v>31140108</v>
      </c>
      <c r="C144">
        <v>31190392</v>
      </c>
      <c r="D144">
        <v>30909004</v>
      </c>
      <c r="E144">
        <v>1</v>
      </c>
      <c r="F144">
        <v>1</v>
      </c>
      <c r="G144">
        <v>28875167</v>
      </c>
      <c r="H144">
        <v>3</v>
      </c>
      <c r="I144" t="s">
        <v>595</v>
      </c>
      <c r="J144" t="s">
        <v>596</v>
      </c>
      <c r="K144" t="s">
        <v>597</v>
      </c>
      <c r="L144">
        <v>1327</v>
      </c>
      <c r="N144">
        <v>1005</v>
      </c>
      <c r="O144" t="s">
        <v>441</v>
      </c>
      <c r="P144" t="s">
        <v>441</v>
      </c>
      <c r="Q144">
        <v>1</v>
      </c>
      <c r="W144">
        <v>0</v>
      </c>
      <c r="X144">
        <v>878661288</v>
      </c>
      <c r="Y144">
        <v>10</v>
      </c>
      <c r="AA144">
        <v>9.4700000000000006</v>
      </c>
      <c r="AB144">
        <v>0</v>
      </c>
      <c r="AC144">
        <v>0</v>
      </c>
      <c r="AD144">
        <v>0</v>
      </c>
      <c r="AE144">
        <v>9.4700000000000006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0</v>
      </c>
      <c r="AT144">
        <v>10</v>
      </c>
      <c r="AU144" t="s">
        <v>0</v>
      </c>
      <c r="AV144">
        <v>0</v>
      </c>
      <c r="AW144">
        <v>2</v>
      </c>
      <c r="AX144">
        <v>31190398</v>
      </c>
      <c r="AY144">
        <v>1</v>
      </c>
      <c r="AZ144">
        <v>0</v>
      </c>
      <c r="BA144">
        <v>143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Y144*Source!I271</f>
        <v>1.35</v>
      </c>
      <c r="CY144">
        <f>AA144</f>
        <v>9.4700000000000006</v>
      </c>
      <c r="CZ144">
        <f>AE144</f>
        <v>9.4700000000000006</v>
      </c>
      <c r="DA144">
        <f>AI144</f>
        <v>1</v>
      </c>
      <c r="DB144">
        <v>0</v>
      </c>
    </row>
    <row r="145" spans="1:106" x14ac:dyDescent="0.2">
      <c r="A145">
        <f>ROW(Source!A271)</f>
        <v>271</v>
      </c>
      <c r="B145">
        <v>31140108</v>
      </c>
      <c r="C145">
        <v>31190392</v>
      </c>
      <c r="D145">
        <v>30907391</v>
      </c>
      <c r="E145">
        <v>1</v>
      </c>
      <c r="F145">
        <v>1</v>
      </c>
      <c r="G145">
        <v>28875167</v>
      </c>
      <c r="H145">
        <v>3</v>
      </c>
      <c r="I145" t="s">
        <v>598</v>
      </c>
      <c r="J145" t="s">
        <v>599</v>
      </c>
      <c r="K145" t="s">
        <v>600</v>
      </c>
      <c r="L145">
        <v>1346</v>
      </c>
      <c r="N145">
        <v>1009</v>
      </c>
      <c r="O145" t="s">
        <v>422</v>
      </c>
      <c r="P145" t="s">
        <v>422</v>
      </c>
      <c r="Q145">
        <v>1</v>
      </c>
      <c r="W145">
        <v>0</v>
      </c>
      <c r="X145">
        <v>1876488841</v>
      </c>
      <c r="Y145">
        <v>20</v>
      </c>
      <c r="AA145">
        <v>352.67</v>
      </c>
      <c r="AB145">
        <v>0</v>
      </c>
      <c r="AC145">
        <v>0</v>
      </c>
      <c r="AD145">
        <v>0</v>
      </c>
      <c r="AE145">
        <v>352.67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0</v>
      </c>
      <c r="AT145">
        <v>20</v>
      </c>
      <c r="AU145" t="s">
        <v>0</v>
      </c>
      <c r="AV145">
        <v>0</v>
      </c>
      <c r="AW145">
        <v>2</v>
      </c>
      <c r="AX145">
        <v>31190399</v>
      </c>
      <c r="AY145">
        <v>1</v>
      </c>
      <c r="AZ145">
        <v>0</v>
      </c>
      <c r="BA145">
        <v>144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Y145*Source!I271</f>
        <v>2.7</v>
      </c>
      <c r="CY145">
        <f>AA145</f>
        <v>352.67</v>
      </c>
      <c r="CZ145">
        <f>AE145</f>
        <v>352.67</v>
      </c>
      <c r="DA145">
        <f>AI145</f>
        <v>1</v>
      </c>
      <c r="DB145">
        <v>0</v>
      </c>
    </row>
    <row r="146" spans="1:106" x14ac:dyDescent="0.2">
      <c r="A146">
        <f>ROW(Source!A271)</f>
        <v>271</v>
      </c>
      <c r="B146">
        <v>31140108</v>
      </c>
      <c r="C146">
        <v>31190392</v>
      </c>
      <c r="D146">
        <v>30909811</v>
      </c>
      <c r="E146">
        <v>1</v>
      </c>
      <c r="F146">
        <v>1</v>
      </c>
      <c r="G146">
        <v>28875167</v>
      </c>
      <c r="H146">
        <v>3</v>
      </c>
      <c r="I146" t="s">
        <v>601</v>
      </c>
      <c r="J146" t="s">
        <v>602</v>
      </c>
      <c r="K146" t="s">
        <v>603</v>
      </c>
      <c r="L146">
        <v>1348</v>
      </c>
      <c r="N146">
        <v>1009</v>
      </c>
      <c r="O146" t="s">
        <v>150</v>
      </c>
      <c r="P146" t="s">
        <v>150</v>
      </c>
      <c r="Q146">
        <v>1000</v>
      </c>
      <c r="W146">
        <v>0</v>
      </c>
      <c r="X146">
        <v>562069298</v>
      </c>
      <c r="Y146">
        <v>0.84199999999999997</v>
      </c>
      <c r="AA146">
        <v>21781.17</v>
      </c>
      <c r="AB146">
        <v>0</v>
      </c>
      <c r="AC146">
        <v>0</v>
      </c>
      <c r="AD146">
        <v>0</v>
      </c>
      <c r="AE146">
        <v>21781.17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0</v>
      </c>
      <c r="AT146">
        <v>0.84199999999999997</v>
      </c>
      <c r="AU146" t="s">
        <v>0</v>
      </c>
      <c r="AV146">
        <v>0</v>
      </c>
      <c r="AW146">
        <v>2</v>
      </c>
      <c r="AX146">
        <v>31190400</v>
      </c>
      <c r="AY146">
        <v>1</v>
      </c>
      <c r="AZ146">
        <v>0</v>
      </c>
      <c r="BA146">
        <v>145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Y146*Source!I271</f>
        <v>0.11367000000000001</v>
      </c>
      <c r="CY146">
        <f>AA146</f>
        <v>21781.17</v>
      </c>
      <c r="CZ146">
        <f>AE146</f>
        <v>21781.17</v>
      </c>
      <c r="DA146">
        <f>AI146</f>
        <v>1</v>
      </c>
      <c r="DB146">
        <v>0</v>
      </c>
    </row>
    <row r="147" spans="1:106" x14ac:dyDescent="0.2">
      <c r="A147">
        <f>ROW(Source!A272)</f>
        <v>272</v>
      </c>
      <c r="B147">
        <v>31140108</v>
      </c>
      <c r="C147">
        <v>31190401</v>
      </c>
      <c r="D147">
        <v>30895155</v>
      </c>
      <c r="E147">
        <v>28875167</v>
      </c>
      <c r="F147">
        <v>1</v>
      </c>
      <c r="G147">
        <v>28875167</v>
      </c>
      <c r="H147">
        <v>1</v>
      </c>
      <c r="I147" t="s">
        <v>391</v>
      </c>
      <c r="J147" t="s">
        <v>0</v>
      </c>
      <c r="K147" t="s">
        <v>392</v>
      </c>
      <c r="L147">
        <v>1191</v>
      </c>
      <c r="N147">
        <v>1013</v>
      </c>
      <c r="O147" t="s">
        <v>393</v>
      </c>
      <c r="P147" t="s">
        <v>393</v>
      </c>
      <c r="Q147">
        <v>1</v>
      </c>
      <c r="W147">
        <v>0</v>
      </c>
      <c r="X147">
        <v>476480486</v>
      </c>
      <c r="Y147">
        <v>60.04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0</v>
      </c>
      <c r="AT147">
        <v>60.04</v>
      </c>
      <c r="AU147" t="s">
        <v>0</v>
      </c>
      <c r="AV147">
        <v>1</v>
      </c>
      <c r="AW147">
        <v>2</v>
      </c>
      <c r="AX147">
        <v>31190402</v>
      </c>
      <c r="AY147">
        <v>1</v>
      </c>
      <c r="AZ147">
        <v>0</v>
      </c>
      <c r="BA147">
        <v>146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Y147*Source!I272</f>
        <v>87.057999999999993</v>
      </c>
      <c r="CY147">
        <f>AD147</f>
        <v>0</v>
      </c>
      <c r="CZ147">
        <f>AH147</f>
        <v>0</v>
      </c>
      <c r="DA147">
        <f>AL147</f>
        <v>1</v>
      </c>
      <c r="DB147">
        <v>0</v>
      </c>
    </row>
    <row r="148" spans="1:106" x14ac:dyDescent="0.2">
      <c r="A148">
        <f>ROW(Source!A272)</f>
        <v>272</v>
      </c>
      <c r="B148">
        <v>31140108</v>
      </c>
      <c r="C148">
        <v>31190401</v>
      </c>
      <c r="D148">
        <v>30906508</v>
      </c>
      <c r="E148">
        <v>1</v>
      </c>
      <c r="F148">
        <v>1</v>
      </c>
      <c r="G148">
        <v>28875167</v>
      </c>
      <c r="H148">
        <v>2</v>
      </c>
      <c r="I148" t="s">
        <v>586</v>
      </c>
      <c r="J148" t="s">
        <v>587</v>
      </c>
      <c r="K148" t="s">
        <v>588</v>
      </c>
      <c r="L148">
        <v>1368</v>
      </c>
      <c r="N148">
        <v>1011</v>
      </c>
      <c r="O148" t="s">
        <v>397</v>
      </c>
      <c r="P148" t="s">
        <v>397</v>
      </c>
      <c r="Q148">
        <v>1</v>
      </c>
      <c r="W148">
        <v>0</v>
      </c>
      <c r="X148">
        <v>-1206366034</v>
      </c>
      <c r="Y148">
        <v>6.64</v>
      </c>
      <c r="AA148">
        <v>0</v>
      </c>
      <c r="AB148">
        <v>47.34</v>
      </c>
      <c r="AC148">
        <v>20.22</v>
      </c>
      <c r="AD148">
        <v>0</v>
      </c>
      <c r="AE148">
        <v>0</v>
      </c>
      <c r="AF148">
        <v>47.34</v>
      </c>
      <c r="AG148">
        <v>20.22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0</v>
      </c>
      <c r="AT148">
        <v>6.64</v>
      </c>
      <c r="AU148" t="s">
        <v>0</v>
      </c>
      <c r="AV148">
        <v>0</v>
      </c>
      <c r="AW148">
        <v>2</v>
      </c>
      <c r="AX148">
        <v>31190403</v>
      </c>
      <c r="AY148">
        <v>1</v>
      </c>
      <c r="AZ148">
        <v>0</v>
      </c>
      <c r="BA148">
        <v>147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Y148*Source!I272</f>
        <v>9.6280000000000001</v>
      </c>
      <c r="CY148">
        <f>AB148</f>
        <v>47.34</v>
      </c>
      <c r="CZ148">
        <f>AF148</f>
        <v>47.34</v>
      </c>
      <c r="DA148">
        <f>AJ148</f>
        <v>1</v>
      </c>
      <c r="DB148">
        <v>0</v>
      </c>
    </row>
    <row r="149" spans="1:106" x14ac:dyDescent="0.2">
      <c r="A149">
        <f>ROW(Source!A272)</f>
        <v>272</v>
      </c>
      <c r="B149">
        <v>31140108</v>
      </c>
      <c r="C149">
        <v>31190401</v>
      </c>
      <c r="D149">
        <v>30906694</v>
      </c>
      <c r="E149">
        <v>1</v>
      </c>
      <c r="F149">
        <v>1</v>
      </c>
      <c r="G149">
        <v>28875167</v>
      </c>
      <c r="H149">
        <v>2</v>
      </c>
      <c r="I149" t="s">
        <v>604</v>
      </c>
      <c r="J149" t="s">
        <v>605</v>
      </c>
      <c r="K149" t="s">
        <v>606</v>
      </c>
      <c r="L149">
        <v>1368</v>
      </c>
      <c r="N149">
        <v>1011</v>
      </c>
      <c r="O149" t="s">
        <v>397</v>
      </c>
      <c r="P149" t="s">
        <v>397</v>
      </c>
      <c r="Q149">
        <v>1</v>
      </c>
      <c r="W149">
        <v>0</v>
      </c>
      <c r="X149">
        <v>-1102041206</v>
      </c>
      <c r="Y149">
        <v>4.7</v>
      </c>
      <c r="AA149">
        <v>0</v>
      </c>
      <c r="AB149">
        <v>10.85</v>
      </c>
      <c r="AC149">
        <v>0</v>
      </c>
      <c r="AD149">
        <v>0</v>
      </c>
      <c r="AE149">
        <v>0</v>
      </c>
      <c r="AF149">
        <v>10.85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0</v>
      </c>
      <c r="AT149">
        <v>4.7</v>
      </c>
      <c r="AU149" t="s">
        <v>0</v>
      </c>
      <c r="AV149">
        <v>0</v>
      </c>
      <c r="AW149">
        <v>2</v>
      </c>
      <c r="AX149">
        <v>31190404</v>
      </c>
      <c r="AY149">
        <v>1</v>
      </c>
      <c r="AZ149">
        <v>0</v>
      </c>
      <c r="BA149">
        <v>148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Y149*Source!I272</f>
        <v>6.8150000000000004</v>
      </c>
      <c r="CY149">
        <f>AB149</f>
        <v>10.85</v>
      </c>
      <c r="CZ149">
        <f>AF149</f>
        <v>10.85</v>
      </c>
      <c r="DA149">
        <f>AJ149</f>
        <v>1</v>
      </c>
      <c r="DB149">
        <v>0</v>
      </c>
    </row>
    <row r="150" spans="1:106" x14ac:dyDescent="0.2">
      <c r="A150">
        <f>ROW(Source!A272)</f>
        <v>272</v>
      </c>
      <c r="B150">
        <v>31140108</v>
      </c>
      <c r="C150">
        <v>31190401</v>
      </c>
      <c r="D150">
        <v>30906790</v>
      </c>
      <c r="E150">
        <v>1</v>
      </c>
      <c r="F150">
        <v>1</v>
      </c>
      <c r="G150">
        <v>28875167</v>
      </c>
      <c r="H150">
        <v>2</v>
      </c>
      <c r="I150" t="s">
        <v>607</v>
      </c>
      <c r="J150" t="s">
        <v>608</v>
      </c>
      <c r="K150" t="s">
        <v>609</v>
      </c>
      <c r="L150">
        <v>1368</v>
      </c>
      <c r="N150">
        <v>1011</v>
      </c>
      <c r="O150" t="s">
        <v>397</v>
      </c>
      <c r="P150" t="s">
        <v>397</v>
      </c>
      <c r="Q150">
        <v>1</v>
      </c>
      <c r="W150">
        <v>0</v>
      </c>
      <c r="X150">
        <v>1646789159</v>
      </c>
      <c r="Y150">
        <v>1.5</v>
      </c>
      <c r="AA150">
        <v>0</v>
      </c>
      <c r="AB150">
        <v>2.17</v>
      </c>
      <c r="AC150">
        <v>0.87</v>
      </c>
      <c r="AD150">
        <v>0</v>
      </c>
      <c r="AE150">
        <v>0</v>
      </c>
      <c r="AF150">
        <v>2.17</v>
      </c>
      <c r="AG150">
        <v>0.87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0</v>
      </c>
      <c r="AT150">
        <v>1.5</v>
      </c>
      <c r="AU150" t="s">
        <v>0</v>
      </c>
      <c r="AV150">
        <v>0</v>
      </c>
      <c r="AW150">
        <v>2</v>
      </c>
      <c r="AX150">
        <v>31190405</v>
      </c>
      <c r="AY150">
        <v>1</v>
      </c>
      <c r="AZ150">
        <v>0</v>
      </c>
      <c r="BA150">
        <v>149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Y150*Source!I272</f>
        <v>2.1749999999999998</v>
      </c>
      <c r="CY150">
        <f>AB150</f>
        <v>2.17</v>
      </c>
      <c r="CZ150">
        <f>AF150</f>
        <v>2.17</v>
      </c>
      <c r="DA150">
        <f>AJ150</f>
        <v>1</v>
      </c>
      <c r="DB150">
        <v>0</v>
      </c>
    </row>
    <row r="151" spans="1:106" x14ac:dyDescent="0.2">
      <c r="A151">
        <f>ROW(Source!A272)</f>
        <v>272</v>
      </c>
      <c r="B151">
        <v>31140108</v>
      </c>
      <c r="C151">
        <v>31190401</v>
      </c>
      <c r="D151">
        <v>30908855</v>
      </c>
      <c r="E151">
        <v>1</v>
      </c>
      <c r="F151">
        <v>1</v>
      </c>
      <c r="G151">
        <v>28875167</v>
      </c>
      <c r="H151">
        <v>3</v>
      </c>
      <c r="I151" t="s">
        <v>610</v>
      </c>
      <c r="J151" t="s">
        <v>611</v>
      </c>
      <c r="K151" t="s">
        <v>612</v>
      </c>
      <c r="L151">
        <v>1346</v>
      </c>
      <c r="N151">
        <v>1009</v>
      </c>
      <c r="O151" t="s">
        <v>422</v>
      </c>
      <c r="P151" t="s">
        <v>422</v>
      </c>
      <c r="Q151">
        <v>1</v>
      </c>
      <c r="W151">
        <v>0</v>
      </c>
      <c r="X151">
        <v>-1717007363</v>
      </c>
      <c r="Y151">
        <v>36.049999999999997</v>
      </c>
      <c r="AA151">
        <v>159.5</v>
      </c>
      <c r="AB151">
        <v>0</v>
      </c>
      <c r="AC151">
        <v>0</v>
      </c>
      <c r="AD151">
        <v>0</v>
      </c>
      <c r="AE151">
        <v>159.5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0</v>
      </c>
      <c r="AT151">
        <v>36.049999999999997</v>
      </c>
      <c r="AU151" t="s">
        <v>0</v>
      </c>
      <c r="AV151">
        <v>0</v>
      </c>
      <c r="AW151">
        <v>2</v>
      </c>
      <c r="AX151">
        <v>31190406</v>
      </c>
      <c r="AY151">
        <v>1</v>
      </c>
      <c r="AZ151">
        <v>0</v>
      </c>
      <c r="BA151">
        <v>150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Y151*Source!I272</f>
        <v>52.272499999999994</v>
      </c>
      <c r="CY151">
        <f>AA151</f>
        <v>159.5</v>
      </c>
      <c r="CZ151">
        <f>AE151</f>
        <v>159.5</v>
      </c>
      <c r="DA151">
        <f>AI151</f>
        <v>1</v>
      </c>
      <c r="DB151">
        <v>0</v>
      </c>
    </row>
    <row r="152" spans="1:106" x14ac:dyDescent="0.2">
      <c r="A152">
        <f>ROW(Source!A272)</f>
        <v>272</v>
      </c>
      <c r="B152">
        <v>31140108</v>
      </c>
      <c r="C152">
        <v>31190401</v>
      </c>
      <c r="D152">
        <v>30909273</v>
      </c>
      <c r="E152">
        <v>1</v>
      </c>
      <c r="F152">
        <v>1</v>
      </c>
      <c r="G152">
        <v>28875167</v>
      </c>
      <c r="H152">
        <v>3</v>
      </c>
      <c r="I152" t="s">
        <v>613</v>
      </c>
      <c r="J152" t="s">
        <v>614</v>
      </c>
      <c r="K152" t="s">
        <v>615</v>
      </c>
      <c r="L152">
        <v>1327</v>
      </c>
      <c r="N152">
        <v>1005</v>
      </c>
      <c r="O152" t="s">
        <v>441</v>
      </c>
      <c r="P152" t="s">
        <v>441</v>
      </c>
      <c r="Q152">
        <v>1</v>
      </c>
      <c r="W152">
        <v>0</v>
      </c>
      <c r="X152">
        <v>1288776010</v>
      </c>
      <c r="Y152">
        <v>107</v>
      </c>
      <c r="AA152">
        <v>416.65</v>
      </c>
      <c r="AB152">
        <v>0</v>
      </c>
      <c r="AC152">
        <v>0</v>
      </c>
      <c r="AD152">
        <v>0</v>
      </c>
      <c r="AE152">
        <v>416.65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0</v>
      </c>
      <c r="AT152">
        <v>107</v>
      </c>
      <c r="AU152" t="s">
        <v>0</v>
      </c>
      <c r="AV152">
        <v>0</v>
      </c>
      <c r="AW152">
        <v>2</v>
      </c>
      <c r="AX152">
        <v>31190407</v>
      </c>
      <c r="AY152">
        <v>1</v>
      </c>
      <c r="AZ152">
        <v>0</v>
      </c>
      <c r="BA152">
        <v>151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Y152*Source!I272</f>
        <v>155.15</v>
      </c>
      <c r="CY152">
        <f>AA152</f>
        <v>416.65</v>
      </c>
      <c r="CZ152">
        <f>AE152</f>
        <v>416.65</v>
      </c>
      <c r="DA152">
        <f>AI152</f>
        <v>1</v>
      </c>
      <c r="DB152">
        <v>0</v>
      </c>
    </row>
    <row r="153" spans="1:106" x14ac:dyDescent="0.2">
      <c r="A153">
        <f>ROW(Source!A272)</f>
        <v>272</v>
      </c>
      <c r="B153">
        <v>31140108</v>
      </c>
      <c r="C153">
        <v>31190401</v>
      </c>
      <c r="D153">
        <v>30909286</v>
      </c>
      <c r="E153">
        <v>1</v>
      </c>
      <c r="F153">
        <v>1</v>
      </c>
      <c r="G153">
        <v>28875167</v>
      </c>
      <c r="H153">
        <v>3</v>
      </c>
      <c r="I153" t="s">
        <v>616</v>
      </c>
      <c r="J153" t="s">
        <v>617</v>
      </c>
      <c r="K153" t="s">
        <v>618</v>
      </c>
      <c r="L153">
        <v>1301</v>
      </c>
      <c r="N153">
        <v>1003</v>
      </c>
      <c r="O153" t="s">
        <v>358</v>
      </c>
      <c r="P153" t="s">
        <v>358</v>
      </c>
      <c r="Q153">
        <v>1</v>
      </c>
      <c r="W153">
        <v>0</v>
      </c>
      <c r="X153">
        <v>274570549</v>
      </c>
      <c r="Y153">
        <v>60</v>
      </c>
      <c r="AA153">
        <v>31.16</v>
      </c>
      <c r="AB153">
        <v>0</v>
      </c>
      <c r="AC153">
        <v>0</v>
      </c>
      <c r="AD153">
        <v>0</v>
      </c>
      <c r="AE153">
        <v>31.16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0</v>
      </c>
      <c r="AT153">
        <v>60</v>
      </c>
      <c r="AU153" t="s">
        <v>0</v>
      </c>
      <c r="AV153">
        <v>0</v>
      </c>
      <c r="AW153">
        <v>2</v>
      </c>
      <c r="AX153">
        <v>31190408</v>
      </c>
      <c r="AY153">
        <v>1</v>
      </c>
      <c r="AZ153">
        <v>0</v>
      </c>
      <c r="BA153">
        <v>152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Y153*Source!I272</f>
        <v>87</v>
      </c>
      <c r="CY153">
        <f>AA153</f>
        <v>31.16</v>
      </c>
      <c r="CZ153">
        <f>AE153</f>
        <v>31.16</v>
      </c>
      <c r="DA153">
        <f>AI153</f>
        <v>1</v>
      </c>
      <c r="DB153">
        <v>0</v>
      </c>
    </row>
    <row r="154" spans="1:106" x14ac:dyDescent="0.2">
      <c r="A154">
        <f>ROW(Source!A272)</f>
        <v>272</v>
      </c>
      <c r="B154">
        <v>31140108</v>
      </c>
      <c r="C154">
        <v>31190401</v>
      </c>
      <c r="D154">
        <v>30907373</v>
      </c>
      <c r="E154">
        <v>1</v>
      </c>
      <c r="F154">
        <v>1</v>
      </c>
      <c r="G154">
        <v>28875167</v>
      </c>
      <c r="H154">
        <v>3</v>
      </c>
      <c r="I154" t="s">
        <v>619</v>
      </c>
      <c r="J154" t="s">
        <v>620</v>
      </c>
      <c r="K154" t="s">
        <v>621</v>
      </c>
      <c r="L154">
        <v>1346</v>
      </c>
      <c r="N154">
        <v>1009</v>
      </c>
      <c r="O154" t="s">
        <v>422</v>
      </c>
      <c r="P154" t="s">
        <v>422</v>
      </c>
      <c r="Q154">
        <v>1</v>
      </c>
      <c r="W154">
        <v>0</v>
      </c>
      <c r="X154">
        <v>743440459</v>
      </c>
      <c r="Y154">
        <v>10.3</v>
      </c>
      <c r="AA154">
        <v>78.41</v>
      </c>
      <c r="AB154">
        <v>0</v>
      </c>
      <c r="AC154">
        <v>0</v>
      </c>
      <c r="AD154">
        <v>0</v>
      </c>
      <c r="AE154">
        <v>78.41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0</v>
      </c>
      <c r="AT154">
        <v>10.3</v>
      </c>
      <c r="AU154" t="s">
        <v>0</v>
      </c>
      <c r="AV154">
        <v>0</v>
      </c>
      <c r="AW154">
        <v>2</v>
      </c>
      <c r="AX154">
        <v>31190409</v>
      </c>
      <c r="AY154">
        <v>1</v>
      </c>
      <c r="AZ154">
        <v>0</v>
      </c>
      <c r="BA154">
        <v>153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Y154*Source!I272</f>
        <v>14.935</v>
      </c>
      <c r="CY154">
        <f>AA154</f>
        <v>78.41</v>
      </c>
      <c r="CZ154">
        <f>AE154</f>
        <v>78.41</v>
      </c>
      <c r="DA154">
        <f>AI154</f>
        <v>1</v>
      </c>
      <c r="DB154">
        <v>0</v>
      </c>
    </row>
    <row r="155" spans="1:106" x14ac:dyDescent="0.2">
      <c r="A155">
        <f>ROW(Source!A273)</f>
        <v>273</v>
      </c>
      <c r="B155">
        <v>31140108</v>
      </c>
      <c r="C155">
        <v>31190410</v>
      </c>
      <c r="D155">
        <v>30895155</v>
      </c>
      <c r="E155">
        <v>28875167</v>
      </c>
      <c r="F155">
        <v>1</v>
      </c>
      <c r="G155">
        <v>28875167</v>
      </c>
      <c r="H155">
        <v>1</v>
      </c>
      <c r="I155" t="s">
        <v>391</v>
      </c>
      <c r="J155" t="s">
        <v>0</v>
      </c>
      <c r="K155" t="s">
        <v>392</v>
      </c>
      <c r="L155">
        <v>1191</v>
      </c>
      <c r="N155">
        <v>1013</v>
      </c>
      <c r="O155" t="s">
        <v>393</v>
      </c>
      <c r="P155" t="s">
        <v>393</v>
      </c>
      <c r="Q155">
        <v>1</v>
      </c>
      <c r="W155">
        <v>0</v>
      </c>
      <c r="X155">
        <v>476480486</v>
      </c>
      <c r="Y155">
        <v>10.34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0</v>
      </c>
      <c r="AT155">
        <v>10.34</v>
      </c>
      <c r="AU155" t="s">
        <v>0</v>
      </c>
      <c r="AV155">
        <v>1</v>
      </c>
      <c r="AW155">
        <v>2</v>
      </c>
      <c r="AX155">
        <v>31190411</v>
      </c>
      <c r="AY155">
        <v>1</v>
      </c>
      <c r="AZ155">
        <v>0</v>
      </c>
      <c r="BA155">
        <v>154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Y155*Source!I273</f>
        <v>9.3060000000000009</v>
      </c>
      <c r="CY155">
        <f>AD155</f>
        <v>0</v>
      </c>
      <c r="CZ155">
        <f>AH155</f>
        <v>0</v>
      </c>
      <c r="DA155">
        <f>AL155</f>
        <v>1</v>
      </c>
      <c r="DB155">
        <v>0</v>
      </c>
    </row>
    <row r="156" spans="1:106" x14ac:dyDescent="0.2">
      <c r="A156">
        <f>ROW(Source!A273)</f>
        <v>273</v>
      </c>
      <c r="B156">
        <v>31140108</v>
      </c>
      <c r="C156">
        <v>31190410</v>
      </c>
      <c r="D156">
        <v>30909006</v>
      </c>
      <c r="E156">
        <v>1</v>
      </c>
      <c r="F156">
        <v>1</v>
      </c>
      <c r="G156">
        <v>28875167</v>
      </c>
      <c r="H156">
        <v>3</v>
      </c>
      <c r="I156" t="s">
        <v>622</v>
      </c>
      <c r="J156" t="s">
        <v>623</v>
      </c>
      <c r="K156" t="s">
        <v>624</v>
      </c>
      <c r="L156">
        <v>1301</v>
      </c>
      <c r="N156">
        <v>1003</v>
      </c>
      <c r="O156" t="s">
        <v>358</v>
      </c>
      <c r="P156" t="s">
        <v>358</v>
      </c>
      <c r="Q156">
        <v>1</v>
      </c>
      <c r="W156">
        <v>0</v>
      </c>
      <c r="X156">
        <v>1199172577</v>
      </c>
      <c r="Y156">
        <v>101</v>
      </c>
      <c r="AA156">
        <v>29.94</v>
      </c>
      <c r="AB156">
        <v>0</v>
      </c>
      <c r="AC156">
        <v>0</v>
      </c>
      <c r="AD156">
        <v>0</v>
      </c>
      <c r="AE156">
        <v>29.94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0</v>
      </c>
      <c r="AT156">
        <v>101</v>
      </c>
      <c r="AU156" t="s">
        <v>0</v>
      </c>
      <c r="AV156">
        <v>0</v>
      </c>
      <c r="AW156">
        <v>2</v>
      </c>
      <c r="AX156">
        <v>31190412</v>
      </c>
      <c r="AY156">
        <v>1</v>
      </c>
      <c r="AZ156">
        <v>0</v>
      </c>
      <c r="BA156">
        <v>155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Y156*Source!I273</f>
        <v>90.9</v>
      </c>
      <c r="CY156">
        <f>AA156</f>
        <v>29.94</v>
      </c>
      <c r="CZ156">
        <f>AE156</f>
        <v>29.94</v>
      </c>
      <c r="DA156">
        <f>AI156</f>
        <v>1</v>
      </c>
      <c r="DB156">
        <v>0</v>
      </c>
    </row>
    <row r="157" spans="1:106" x14ac:dyDescent="0.2">
      <c r="A157">
        <f>ROW(Source!A273)</f>
        <v>273</v>
      </c>
      <c r="B157">
        <v>31140108</v>
      </c>
      <c r="C157">
        <v>31190410</v>
      </c>
      <c r="D157">
        <v>30908844</v>
      </c>
      <c r="E157">
        <v>1</v>
      </c>
      <c r="F157">
        <v>1</v>
      </c>
      <c r="G157">
        <v>28875167</v>
      </c>
      <c r="H157">
        <v>3</v>
      </c>
      <c r="I157" t="s">
        <v>625</v>
      </c>
      <c r="J157" t="s">
        <v>626</v>
      </c>
      <c r="K157" t="s">
        <v>627</v>
      </c>
      <c r="L157">
        <v>1346</v>
      </c>
      <c r="N157">
        <v>1009</v>
      </c>
      <c r="O157" t="s">
        <v>422</v>
      </c>
      <c r="P157" t="s">
        <v>422</v>
      </c>
      <c r="Q157">
        <v>1</v>
      </c>
      <c r="W157">
        <v>0</v>
      </c>
      <c r="X157">
        <v>-1220503235</v>
      </c>
      <c r="Y157">
        <v>5.15</v>
      </c>
      <c r="AA157">
        <v>173.93</v>
      </c>
      <c r="AB157">
        <v>0</v>
      </c>
      <c r="AC157">
        <v>0</v>
      </c>
      <c r="AD157">
        <v>0</v>
      </c>
      <c r="AE157">
        <v>173.93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0</v>
      </c>
      <c r="AT157">
        <v>5.15</v>
      </c>
      <c r="AU157" t="s">
        <v>0</v>
      </c>
      <c r="AV157">
        <v>0</v>
      </c>
      <c r="AW157">
        <v>2</v>
      </c>
      <c r="AX157">
        <v>31190413</v>
      </c>
      <c r="AY157">
        <v>1</v>
      </c>
      <c r="AZ157">
        <v>0</v>
      </c>
      <c r="BA157">
        <v>156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Y157*Source!I273</f>
        <v>4.6350000000000007</v>
      </c>
      <c r="CY157">
        <f>AA157</f>
        <v>173.93</v>
      </c>
      <c r="CZ157">
        <f>AE157</f>
        <v>173.93</v>
      </c>
      <c r="DA157">
        <f>AI157</f>
        <v>1</v>
      </c>
      <c r="DB157">
        <v>0</v>
      </c>
    </row>
    <row r="158" spans="1:106" x14ac:dyDescent="0.2">
      <c r="A158">
        <f>ROW(Source!A274)</f>
        <v>274</v>
      </c>
      <c r="B158">
        <v>31140108</v>
      </c>
      <c r="C158">
        <v>31190414</v>
      </c>
      <c r="D158">
        <v>30895155</v>
      </c>
      <c r="E158">
        <v>28875167</v>
      </c>
      <c r="F158">
        <v>1</v>
      </c>
      <c r="G158">
        <v>28875167</v>
      </c>
      <c r="H158">
        <v>1</v>
      </c>
      <c r="I158" t="s">
        <v>391</v>
      </c>
      <c r="J158" t="s">
        <v>0</v>
      </c>
      <c r="K158" t="s">
        <v>392</v>
      </c>
      <c r="L158">
        <v>1191</v>
      </c>
      <c r="N158">
        <v>1013</v>
      </c>
      <c r="O158" t="s">
        <v>393</v>
      </c>
      <c r="P158" t="s">
        <v>393</v>
      </c>
      <c r="Q158">
        <v>1</v>
      </c>
      <c r="W158">
        <v>0</v>
      </c>
      <c r="X158">
        <v>476480486</v>
      </c>
      <c r="Y158">
        <v>19.14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0</v>
      </c>
      <c r="AT158">
        <v>19.14</v>
      </c>
      <c r="AU158" t="s">
        <v>0</v>
      </c>
      <c r="AV158">
        <v>1</v>
      </c>
      <c r="AW158">
        <v>2</v>
      </c>
      <c r="AX158">
        <v>31190415</v>
      </c>
      <c r="AY158">
        <v>1</v>
      </c>
      <c r="AZ158">
        <v>0</v>
      </c>
      <c r="BA158">
        <v>157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Y158*Source!I274</f>
        <v>3.0624000000000002</v>
      </c>
      <c r="CY158">
        <f>AD158</f>
        <v>0</v>
      </c>
      <c r="CZ158">
        <f>AH158</f>
        <v>0</v>
      </c>
      <c r="DA158">
        <f>AL158</f>
        <v>1</v>
      </c>
      <c r="DB158">
        <v>0</v>
      </c>
    </row>
    <row r="159" spans="1:106" x14ac:dyDescent="0.2">
      <c r="A159">
        <f>ROW(Source!A274)</f>
        <v>274</v>
      </c>
      <c r="B159">
        <v>31140108</v>
      </c>
      <c r="C159">
        <v>31190414</v>
      </c>
      <c r="D159">
        <v>30906858</v>
      </c>
      <c r="E159">
        <v>1</v>
      </c>
      <c r="F159">
        <v>1</v>
      </c>
      <c r="G159">
        <v>28875167</v>
      </c>
      <c r="H159">
        <v>2</v>
      </c>
      <c r="I159" t="s">
        <v>471</v>
      </c>
      <c r="J159" t="s">
        <v>472</v>
      </c>
      <c r="K159" t="s">
        <v>473</v>
      </c>
      <c r="L159">
        <v>1368</v>
      </c>
      <c r="N159">
        <v>1011</v>
      </c>
      <c r="O159" t="s">
        <v>397</v>
      </c>
      <c r="P159" t="s">
        <v>397</v>
      </c>
      <c r="Q159">
        <v>1</v>
      </c>
      <c r="W159">
        <v>0</v>
      </c>
      <c r="X159">
        <v>-1418982918</v>
      </c>
      <c r="Y159">
        <v>5.36</v>
      </c>
      <c r="AA159">
        <v>0</v>
      </c>
      <c r="AB159">
        <v>7.36</v>
      </c>
      <c r="AC159">
        <v>0.74</v>
      </c>
      <c r="AD159">
        <v>0</v>
      </c>
      <c r="AE159">
        <v>0</v>
      </c>
      <c r="AF159">
        <v>7.36</v>
      </c>
      <c r="AG159">
        <v>0.74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0</v>
      </c>
      <c r="AT159">
        <v>5.36</v>
      </c>
      <c r="AU159" t="s">
        <v>0</v>
      </c>
      <c r="AV159">
        <v>0</v>
      </c>
      <c r="AW159">
        <v>2</v>
      </c>
      <c r="AX159">
        <v>31190416</v>
      </c>
      <c r="AY159">
        <v>1</v>
      </c>
      <c r="AZ159">
        <v>0</v>
      </c>
      <c r="BA159">
        <v>158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Y159*Source!I274</f>
        <v>0.85760000000000003</v>
      </c>
      <c r="CY159">
        <f>AB159</f>
        <v>7.36</v>
      </c>
      <c r="CZ159">
        <f>AF159</f>
        <v>7.36</v>
      </c>
      <c r="DA159">
        <f>AJ159</f>
        <v>1</v>
      </c>
      <c r="DB159">
        <v>0</v>
      </c>
    </row>
    <row r="160" spans="1:106" x14ac:dyDescent="0.2">
      <c r="A160">
        <f>ROW(Source!A274)</f>
        <v>274</v>
      </c>
      <c r="B160">
        <v>31140108</v>
      </c>
      <c r="C160">
        <v>31190414</v>
      </c>
      <c r="D160">
        <v>30906794</v>
      </c>
      <c r="E160">
        <v>1</v>
      </c>
      <c r="F160">
        <v>1</v>
      </c>
      <c r="G160">
        <v>28875167</v>
      </c>
      <c r="H160">
        <v>2</v>
      </c>
      <c r="I160" t="s">
        <v>571</v>
      </c>
      <c r="J160" t="s">
        <v>572</v>
      </c>
      <c r="K160" t="s">
        <v>573</v>
      </c>
      <c r="L160">
        <v>1368</v>
      </c>
      <c r="N160">
        <v>1011</v>
      </c>
      <c r="O160" t="s">
        <v>397</v>
      </c>
      <c r="P160" t="s">
        <v>397</v>
      </c>
      <c r="Q160">
        <v>1</v>
      </c>
      <c r="W160">
        <v>0</v>
      </c>
      <c r="X160">
        <v>1384422694</v>
      </c>
      <c r="Y160">
        <v>0.45</v>
      </c>
      <c r="AA160">
        <v>0</v>
      </c>
      <c r="AB160">
        <v>3.83</v>
      </c>
      <c r="AC160">
        <v>0.87</v>
      </c>
      <c r="AD160">
        <v>0</v>
      </c>
      <c r="AE160">
        <v>0</v>
      </c>
      <c r="AF160">
        <v>3.83</v>
      </c>
      <c r="AG160">
        <v>0.87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0</v>
      </c>
      <c r="AT160">
        <v>0.45</v>
      </c>
      <c r="AU160" t="s">
        <v>0</v>
      </c>
      <c r="AV160">
        <v>0</v>
      </c>
      <c r="AW160">
        <v>2</v>
      </c>
      <c r="AX160">
        <v>31190417</v>
      </c>
      <c r="AY160">
        <v>1</v>
      </c>
      <c r="AZ160">
        <v>0</v>
      </c>
      <c r="BA160">
        <v>159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Y160*Source!I274</f>
        <v>7.2000000000000008E-2</v>
      </c>
      <c r="CY160">
        <f>AB160</f>
        <v>3.83</v>
      </c>
      <c r="CZ160">
        <f>AF160</f>
        <v>3.83</v>
      </c>
      <c r="DA160">
        <f>AJ160</f>
        <v>1</v>
      </c>
      <c r="DB160">
        <v>0</v>
      </c>
    </row>
    <row r="161" spans="1:106" x14ac:dyDescent="0.2">
      <c r="A161">
        <f>ROW(Source!A274)</f>
        <v>274</v>
      </c>
      <c r="B161">
        <v>31140108</v>
      </c>
      <c r="C161">
        <v>31190414</v>
      </c>
      <c r="D161">
        <v>30906820</v>
      </c>
      <c r="E161">
        <v>1</v>
      </c>
      <c r="F161">
        <v>1</v>
      </c>
      <c r="G161">
        <v>28875167</v>
      </c>
      <c r="H161">
        <v>2</v>
      </c>
      <c r="I161" t="s">
        <v>574</v>
      </c>
      <c r="J161" t="s">
        <v>575</v>
      </c>
      <c r="K161" t="s">
        <v>576</v>
      </c>
      <c r="L161">
        <v>1368</v>
      </c>
      <c r="N161">
        <v>1011</v>
      </c>
      <c r="O161" t="s">
        <v>397</v>
      </c>
      <c r="P161" t="s">
        <v>397</v>
      </c>
      <c r="Q161">
        <v>1</v>
      </c>
      <c r="W161">
        <v>0</v>
      </c>
      <c r="X161">
        <v>1449628503</v>
      </c>
      <c r="Y161">
        <v>7.3</v>
      </c>
      <c r="AA161">
        <v>0</v>
      </c>
      <c r="AB161">
        <v>5.25</v>
      </c>
      <c r="AC161">
        <v>0.85</v>
      </c>
      <c r="AD161">
        <v>0</v>
      </c>
      <c r="AE161">
        <v>0</v>
      </c>
      <c r="AF161">
        <v>5.25</v>
      </c>
      <c r="AG161">
        <v>0.85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0</v>
      </c>
      <c r="AT161">
        <v>7.3</v>
      </c>
      <c r="AU161" t="s">
        <v>0</v>
      </c>
      <c r="AV161">
        <v>0</v>
      </c>
      <c r="AW161">
        <v>2</v>
      </c>
      <c r="AX161">
        <v>31190418</v>
      </c>
      <c r="AY161">
        <v>1</v>
      </c>
      <c r="AZ161">
        <v>0</v>
      </c>
      <c r="BA161">
        <v>160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Y161*Source!I274</f>
        <v>1.1679999999999999</v>
      </c>
      <c r="CY161">
        <f>AB161</f>
        <v>5.25</v>
      </c>
      <c r="CZ161">
        <f>AF161</f>
        <v>5.25</v>
      </c>
      <c r="DA161">
        <f>AJ161</f>
        <v>1</v>
      </c>
      <c r="DB161">
        <v>0</v>
      </c>
    </row>
    <row r="162" spans="1:106" x14ac:dyDescent="0.2">
      <c r="A162">
        <f>ROW(Source!A274)</f>
        <v>274</v>
      </c>
      <c r="B162">
        <v>31140108</v>
      </c>
      <c r="C162">
        <v>31190414</v>
      </c>
      <c r="D162">
        <v>30907862</v>
      </c>
      <c r="E162">
        <v>1</v>
      </c>
      <c r="F162">
        <v>1</v>
      </c>
      <c r="G162">
        <v>28875167</v>
      </c>
      <c r="H162">
        <v>3</v>
      </c>
      <c r="I162" t="s">
        <v>577</v>
      </c>
      <c r="J162" t="s">
        <v>578</v>
      </c>
      <c r="K162" t="s">
        <v>579</v>
      </c>
      <c r="L162">
        <v>1346</v>
      </c>
      <c r="N162">
        <v>1009</v>
      </c>
      <c r="O162" t="s">
        <v>422</v>
      </c>
      <c r="P162" t="s">
        <v>422</v>
      </c>
      <c r="Q162">
        <v>1</v>
      </c>
      <c r="W162">
        <v>0</v>
      </c>
      <c r="X162">
        <v>1227437813</v>
      </c>
      <c r="Y162">
        <v>0.94</v>
      </c>
      <c r="AA162">
        <v>109.78</v>
      </c>
      <c r="AB162">
        <v>0</v>
      </c>
      <c r="AC162">
        <v>0</v>
      </c>
      <c r="AD162">
        <v>0</v>
      </c>
      <c r="AE162">
        <v>109.78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0</v>
      </c>
      <c r="AT162">
        <v>0.94</v>
      </c>
      <c r="AU162" t="s">
        <v>0</v>
      </c>
      <c r="AV162">
        <v>0</v>
      </c>
      <c r="AW162">
        <v>2</v>
      </c>
      <c r="AX162">
        <v>31190419</v>
      </c>
      <c r="AY162">
        <v>1</v>
      </c>
      <c r="AZ162">
        <v>0</v>
      </c>
      <c r="BA162">
        <v>161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Y162*Source!I274</f>
        <v>0.15040000000000001</v>
      </c>
      <c r="CY162">
        <f>AA162</f>
        <v>109.78</v>
      </c>
      <c r="CZ162">
        <f>AE162</f>
        <v>109.78</v>
      </c>
      <c r="DA162">
        <f>AI162</f>
        <v>1</v>
      </c>
      <c r="DB162">
        <v>0</v>
      </c>
    </row>
    <row r="163" spans="1:106" x14ac:dyDescent="0.2">
      <c r="A163">
        <f>ROW(Source!A274)</f>
        <v>274</v>
      </c>
      <c r="B163">
        <v>31140108</v>
      </c>
      <c r="C163">
        <v>31190414</v>
      </c>
      <c r="D163">
        <v>30910999</v>
      </c>
      <c r="E163">
        <v>1</v>
      </c>
      <c r="F163">
        <v>1</v>
      </c>
      <c r="G163">
        <v>28875167</v>
      </c>
      <c r="H163">
        <v>3</v>
      </c>
      <c r="I163" t="s">
        <v>580</v>
      </c>
      <c r="J163" t="s">
        <v>581</v>
      </c>
      <c r="K163" t="s">
        <v>582</v>
      </c>
      <c r="L163">
        <v>1301</v>
      </c>
      <c r="N163">
        <v>1003</v>
      </c>
      <c r="O163" t="s">
        <v>358</v>
      </c>
      <c r="P163" t="s">
        <v>358</v>
      </c>
      <c r="Q163">
        <v>1</v>
      </c>
      <c r="W163">
        <v>0</v>
      </c>
      <c r="X163">
        <v>-239779464</v>
      </c>
      <c r="Y163">
        <v>105</v>
      </c>
      <c r="AA163">
        <v>127.27</v>
      </c>
      <c r="AB163">
        <v>0</v>
      </c>
      <c r="AC163">
        <v>0</v>
      </c>
      <c r="AD163">
        <v>0</v>
      </c>
      <c r="AE163">
        <v>127.27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0</v>
      </c>
      <c r="AT163">
        <v>105</v>
      </c>
      <c r="AU163" t="s">
        <v>0</v>
      </c>
      <c r="AV163">
        <v>0</v>
      </c>
      <c r="AW163">
        <v>2</v>
      </c>
      <c r="AX163">
        <v>31190420</v>
      </c>
      <c r="AY163">
        <v>1</v>
      </c>
      <c r="AZ163">
        <v>0</v>
      </c>
      <c r="BA163">
        <v>162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Y163*Source!I274</f>
        <v>16.8</v>
      </c>
      <c r="CY163">
        <f>AA163</f>
        <v>127.27</v>
      </c>
      <c r="CZ163">
        <f>AE163</f>
        <v>127.27</v>
      </c>
      <c r="DA163">
        <f>AI163</f>
        <v>1</v>
      </c>
      <c r="DB163">
        <v>0</v>
      </c>
    </row>
    <row r="164" spans="1:106" x14ac:dyDescent="0.2">
      <c r="A164">
        <f>ROW(Source!A275)</f>
        <v>275</v>
      </c>
      <c r="B164">
        <v>31140108</v>
      </c>
      <c r="C164">
        <v>31272024</v>
      </c>
      <c r="D164">
        <v>30895155</v>
      </c>
      <c r="E164">
        <v>28875167</v>
      </c>
      <c r="F164">
        <v>1</v>
      </c>
      <c r="G164">
        <v>28875167</v>
      </c>
      <c r="H164">
        <v>1</v>
      </c>
      <c r="I164" t="s">
        <v>391</v>
      </c>
      <c r="J164" t="s">
        <v>0</v>
      </c>
      <c r="K164" t="s">
        <v>392</v>
      </c>
      <c r="L164">
        <v>1191</v>
      </c>
      <c r="N164">
        <v>1013</v>
      </c>
      <c r="O164" t="s">
        <v>393</v>
      </c>
      <c r="P164" t="s">
        <v>393</v>
      </c>
      <c r="Q164">
        <v>1</v>
      </c>
      <c r="W164">
        <v>0</v>
      </c>
      <c r="X164">
        <v>476480486</v>
      </c>
      <c r="Y164">
        <v>104.65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0</v>
      </c>
      <c r="AT164">
        <v>104.65</v>
      </c>
      <c r="AU164" t="s">
        <v>0</v>
      </c>
      <c r="AV164">
        <v>1</v>
      </c>
      <c r="AW164">
        <v>2</v>
      </c>
      <c r="AX164">
        <v>31272025</v>
      </c>
      <c r="AY164">
        <v>1</v>
      </c>
      <c r="AZ164">
        <v>0</v>
      </c>
      <c r="BA164">
        <v>163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Y164*Source!I275</f>
        <v>15.6975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ROW(Source!A275)</f>
        <v>275</v>
      </c>
      <c r="B165">
        <v>31140108</v>
      </c>
      <c r="C165">
        <v>31272024</v>
      </c>
      <c r="D165">
        <v>30907945</v>
      </c>
      <c r="E165">
        <v>1</v>
      </c>
      <c r="F165">
        <v>1</v>
      </c>
      <c r="G165">
        <v>28875167</v>
      </c>
      <c r="H165">
        <v>3</v>
      </c>
      <c r="I165" t="s">
        <v>628</v>
      </c>
      <c r="J165" t="s">
        <v>629</v>
      </c>
      <c r="K165" t="s">
        <v>630</v>
      </c>
      <c r="L165">
        <v>1348</v>
      </c>
      <c r="N165">
        <v>1009</v>
      </c>
      <c r="O165" t="s">
        <v>150</v>
      </c>
      <c r="P165" t="s">
        <v>150</v>
      </c>
      <c r="Q165">
        <v>1000</v>
      </c>
      <c r="W165">
        <v>0</v>
      </c>
      <c r="X165">
        <v>112727161</v>
      </c>
      <c r="Y165">
        <v>2E-3</v>
      </c>
      <c r="AA165">
        <v>149191.89000000001</v>
      </c>
      <c r="AB165">
        <v>0</v>
      </c>
      <c r="AC165">
        <v>0</v>
      </c>
      <c r="AD165">
        <v>0</v>
      </c>
      <c r="AE165">
        <v>149191.89000000001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0</v>
      </c>
      <c r="AT165">
        <v>2E-3</v>
      </c>
      <c r="AU165" t="s">
        <v>0</v>
      </c>
      <c r="AV165">
        <v>0</v>
      </c>
      <c r="AW165">
        <v>2</v>
      </c>
      <c r="AX165">
        <v>31272026</v>
      </c>
      <c r="AY165">
        <v>1</v>
      </c>
      <c r="AZ165">
        <v>0</v>
      </c>
      <c r="BA165">
        <v>164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Y165*Source!I275</f>
        <v>2.9999999999999997E-4</v>
      </c>
      <c r="CY165">
        <f>AA165</f>
        <v>149191.89000000001</v>
      </c>
      <c r="CZ165">
        <f>AE165</f>
        <v>149191.89000000001</v>
      </c>
      <c r="DA165">
        <f>AI165</f>
        <v>1</v>
      </c>
      <c r="DB165">
        <v>0</v>
      </c>
    </row>
    <row r="166" spans="1:106" x14ac:dyDescent="0.2">
      <c r="A166">
        <f>ROW(Source!A275)</f>
        <v>275</v>
      </c>
      <c r="B166">
        <v>31140108</v>
      </c>
      <c r="C166">
        <v>31272024</v>
      </c>
      <c r="D166">
        <v>30909045</v>
      </c>
      <c r="E166">
        <v>1</v>
      </c>
      <c r="F166">
        <v>1</v>
      </c>
      <c r="G166">
        <v>28875167</v>
      </c>
      <c r="H166">
        <v>3</v>
      </c>
      <c r="I166" t="s">
        <v>631</v>
      </c>
      <c r="J166" t="s">
        <v>632</v>
      </c>
      <c r="K166" t="s">
        <v>633</v>
      </c>
      <c r="L166">
        <v>1301</v>
      </c>
      <c r="N166">
        <v>1003</v>
      </c>
      <c r="O166" t="s">
        <v>358</v>
      </c>
      <c r="P166" t="s">
        <v>358</v>
      </c>
      <c r="Q166">
        <v>1</v>
      </c>
      <c r="W166">
        <v>0</v>
      </c>
      <c r="X166">
        <v>91985177</v>
      </c>
      <c r="Y166">
        <v>487.5</v>
      </c>
      <c r="AA166">
        <v>23.92</v>
      </c>
      <c r="AB166">
        <v>0</v>
      </c>
      <c r="AC166">
        <v>0</v>
      </c>
      <c r="AD166">
        <v>0</v>
      </c>
      <c r="AE166">
        <v>23.92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0</v>
      </c>
      <c r="AT166">
        <v>487.5</v>
      </c>
      <c r="AU166" t="s">
        <v>0</v>
      </c>
      <c r="AV166">
        <v>0</v>
      </c>
      <c r="AW166">
        <v>2</v>
      </c>
      <c r="AX166">
        <v>31272027</v>
      </c>
      <c r="AY166">
        <v>1</v>
      </c>
      <c r="AZ166">
        <v>0</v>
      </c>
      <c r="BA166">
        <v>165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Y166*Source!I275</f>
        <v>73.125</v>
      </c>
      <c r="CY166">
        <f>AA166</f>
        <v>23.92</v>
      </c>
      <c r="CZ166">
        <f>AE166</f>
        <v>23.92</v>
      </c>
      <c r="DA166">
        <f>AI166</f>
        <v>1</v>
      </c>
      <c r="DB166">
        <v>0</v>
      </c>
    </row>
    <row r="167" spans="1:106" x14ac:dyDescent="0.2">
      <c r="A167">
        <f>ROW(Source!A275)</f>
        <v>275</v>
      </c>
      <c r="B167">
        <v>31140108</v>
      </c>
      <c r="C167">
        <v>31272024</v>
      </c>
      <c r="D167">
        <v>30909241</v>
      </c>
      <c r="E167">
        <v>1</v>
      </c>
      <c r="F167">
        <v>1</v>
      </c>
      <c r="G167">
        <v>28875167</v>
      </c>
      <c r="H167">
        <v>3</v>
      </c>
      <c r="I167" t="s">
        <v>634</v>
      </c>
      <c r="J167" t="s">
        <v>635</v>
      </c>
      <c r="K167" t="s">
        <v>636</v>
      </c>
      <c r="L167">
        <v>1327</v>
      </c>
      <c r="N167">
        <v>1005</v>
      </c>
      <c r="O167" t="s">
        <v>441</v>
      </c>
      <c r="P167" t="s">
        <v>441</v>
      </c>
      <c r="Q167">
        <v>1</v>
      </c>
      <c r="W167">
        <v>0</v>
      </c>
      <c r="X167">
        <v>-246046192</v>
      </c>
      <c r="Y167">
        <v>108</v>
      </c>
      <c r="AA167">
        <v>124.85</v>
      </c>
      <c r="AB167">
        <v>0</v>
      </c>
      <c r="AC167">
        <v>0</v>
      </c>
      <c r="AD167">
        <v>0</v>
      </c>
      <c r="AE167">
        <v>124.85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0</v>
      </c>
      <c r="AT167">
        <v>108</v>
      </c>
      <c r="AU167" t="s">
        <v>0</v>
      </c>
      <c r="AV167">
        <v>0</v>
      </c>
      <c r="AW167">
        <v>2</v>
      </c>
      <c r="AX167">
        <v>31272028</v>
      </c>
      <c r="AY167">
        <v>1</v>
      </c>
      <c r="AZ167">
        <v>0</v>
      </c>
      <c r="BA167">
        <v>166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Y167*Source!I275</f>
        <v>16.2</v>
      </c>
      <c r="CY167">
        <f>AA167</f>
        <v>124.85</v>
      </c>
      <c r="CZ167">
        <f>AE167</f>
        <v>124.85</v>
      </c>
      <c r="DA167">
        <f>AI167</f>
        <v>1</v>
      </c>
      <c r="DB167">
        <v>0</v>
      </c>
    </row>
    <row r="168" spans="1:106" x14ac:dyDescent="0.2">
      <c r="A168">
        <f>ROW(Source!A276)</f>
        <v>276</v>
      </c>
      <c r="B168">
        <v>31140108</v>
      </c>
      <c r="C168">
        <v>31271598</v>
      </c>
      <c r="D168">
        <v>30895155</v>
      </c>
      <c r="E168">
        <v>28875167</v>
      </c>
      <c r="F168">
        <v>1</v>
      </c>
      <c r="G168">
        <v>28875167</v>
      </c>
      <c r="H168">
        <v>1</v>
      </c>
      <c r="I168" t="s">
        <v>391</v>
      </c>
      <c r="J168" t="s">
        <v>0</v>
      </c>
      <c r="K168" t="s">
        <v>392</v>
      </c>
      <c r="L168">
        <v>1191</v>
      </c>
      <c r="N168">
        <v>1013</v>
      </c>
      <c r="O168" t="s">
        <v>393</v>
      </c>
      <c r="P168" t="s">
        <v>393</v>
      </c>
      <c r="Q168">
        <v>1</v>
      </c>
      <c r="W168">
        <v>0</v>
      </c>
      <c r="X168">
        <v>476480486</v>
      </c>
      <c r="Y168">
        <v>15.87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0</v>
      </c>
      <c r="AT168">
        <v>15.87</v>
      </c>
      <c r="AU168" t="s">
        <v>0</v>
      </c>
      <c r="AV168">
        <v>1</v>
      </c>
      <c r="AW168">
        <v>2</v>
      </c>
      <c r="AX168">
        <v>31271599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Y168*Source!I276</f>
        <v>2.3804999999999996</v>
      </c>
      <c r="CY168">
        <f>AD168</f>
        <v>0</v>
      </c>
      <c r="CZ168">
        <f>AH168</f>
        <v>0</v>
      </c>
      <c r="DA168">
        <f>AL168</f>
        <v>1</v>
      </c>
      <c r="DB168">
        <v>0</v>
      </c>
    </row>
    <row r="169" spans="1:106" x14ac:dyDescent="0.2">
      <c r="A169">
        <f>ROW(Source!A276)</f>
        <v>276</v>
      </c>
      <c r="B169">
        <v>31140108</v>
      </c>
      <c r="C169">
        <v>31271598</v>
      </c>
      <c r="D169">
        <v>30909151</v>
      </c>
      <c r="E169">
        <v>1</v>
      </c>
      <c r="F169">
        <v>1</v>
      </c>
      <c r="G169">
        <v>28875167</v>
      </c>
      <c r="H169">
        <v>3</v>
      </c>
      <c r="I169" t="s">
        <v>459</v>
      </c>
      <c r="J169" t="s">
        <v>460</v>
      </c>
      <c r="K169" t="s">
        <v>461</v>
      </c>
      <c r="L169">
        <v>1348</v>
      </c>
      <c r="N169">
        <v>1009</v>
      </c>
      <c r="O169" t="s">
        <v>150</v>
      </c>
      <c r="P169" t="s">
        <v>150</v>
      </c>
      <c r="Q169">
        <v>1000</v>
      </c>
      <c r="W169">
        <v>0</v>
      </c>
      <c r="X169">
        <v>843538113</v>
      </c>
      <c r="Y169">
        <v>5.4999999999999997E-3</v>
      </c>
      <c r="AA169">
        <v>15222.65</v>
      </c>
      <c r="AB169">
        <v>0</v>
      </c>
      <c r="AC169">
        <v>0</v>
      </c>
      <c r="AD169">
        <v>0</v>
      </c>
      <c r="AE169">
        <v>15222.65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0</v>
      </c>
      <c r="AT169">
        <v>5.4999999999999997E-3</v>
      </c>
      <c r="AU169" t="s">
        <v>0</v>
      </c>
      <c r="AV169">
        <v>0</v>
      </c>
      <c r="AW169">
        <v>2</v>
      </c>
      <c r="AX169">
        <v>31271600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Y169*Source!I276</f>
        <v>8.2499999999999989E-4</v>
      </c>
      <c r="CY169">
        <f>AA169</f>
        <v>15222.65</v>
      </c>
      <c r="CZ169">
        <f>AE169</f>
        <v>15222.65</v>
      </c>
      <c r="DA169">
        <f>AI169</f>
        <v>1</v>
      </c>
      <c r="DB169">
        <v>0</v>
      </c>
    </row>
    <row r="170" spans="1:106" x14ac:dyDescent="0.2">
      <c r="A170">
        <f>ROW(Source!A276)</f>
        <v>276</v>
      </c>
      <c r="B170">
        <v>31140108</v>
      </c>
      <c r="C170">
        <v>31271598</v>
      </c>
      <c r="D170">
        <v>30907313</v>
      </c>
      <c r="E170">
        <v>1</v>
      </c>
      <c r="F170">
        <v>1</v>
      </c>
      <c r="G170">
        <v>28875167</v>
      </c>
      <c r="H170">
        <v>3</v>
      </c>
      <c r="I170" t="s">
        <v>637</v>
      </c>
      <c r="J170" t="s">
        <v>638</v>
      </c>
      <c r="K170" t="s">
        <v>639</v>
      </c>
      <c r="L170">
        <v>1348</v>
      </c>
      <c r="N170">
        <v>1009</v>
      </c>
      <c r="O170" t="s">
        <v>150</v>
      </c>
      <c r="P170" t="s">
        <v>150</v>
      </c>
      <c r="Q170">
        <v>1000</v>
      </c>
      <c r="W170">
        <v>0</v>
      </c>
      <c r="X170">
        <v>-1882181680</v>
      </c>
      <c r="Y170">
        <v>1.6999999999999999E-3</v>
      </c>
      <c r="AA170">
        <v>43470.42</v>
      </c>
      <c r="AB170">
        <v>0</v>
      </c>
      <c r="AC170">
        <v>0</v>
      </c>
      <c r="AD170">
        <v>0</v>
      </c>
      <c r="AE170">
        <v>43470.42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0</v>
      </c>
      <c r="AT170">
        <v>1.6999999999999999E-3</v>
      </c>
      <c r="AU170" t="s">
        <v>0</v>
      </c>
      <c r="AV170">
        <v>0</v>
      </c>
      <c r="AW170">
        <v>2</v>
      </c>
      <c r="AX170">
        <v>31271601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Y170*Source!I276</f>
        <v>2.5499999999999996E-4</v>
      </c>
      <c r="CY170">
        <f>AA170</f>
        <v>43470.42</v>
      </c>
      <c r="CZ170">
        <f>AE170</f>
        <v>43470.42</v>
      </c>
      <c r="DA170">
        <f>AI170</f>
        <v>1</v>
      </c>
      <c r="DB170">
        <v>0</v>
      </c>
    </row>
    <row r="171" spans="1:106" x14ac:dyDescent="0.2">
      <c r="A171">
        <f>ROW(Source!A276)</f>
        <v>276</v>
      </c>
      <c r="B171">
        <v>31140108</v>
      </c>
      <c r="C171">
        <v>31271598</v>
      </c>
      <c r="D171">
        <v>30907251</v>
      </c>
      <c r="E171">
        <v>1</v>
      </c>
      <c r="F171">
        <v>1</v>
      </c>
      <c r="G171">
        <v>28875167</v>
      </c>
      <c r="H171">
        <v>3</v>
      </c>
      <c r="I171" t="s">
        <v>640</v>
      </c>
      <c r="J171" t="s">
        <v>641</v>
      </c>
      <c r="K171" t="s">
        <v>642</v>
      </c>
      <c r="L171">
        <v>1348</v>
      </c>
      <c r="N171">
        <v>1009</v>
      </c>
      <c r="O171" t="s">
        <v>150</v>
      </c>
      <c r="P171" t="s">
        <v>150</v>
      </c>
      <c r="Q171">
        <v>1000</v>
      </c>
      <c r="W171">
        <v>0</v>
      </c>
      <c r="X171">
        <v>-1863329552</v>
      </c>
      <c r="Y171">
        <v>5.1999999999999998E-2</v>
      </c>
      <c r="AA171">
        <v>74072.47</v>
      </c>
      <c r="AB171">
        <v>0</v>
      </c>
      <c r="AC171">
        <v>0</v>
      </c>
      <c r="AD171">
        <v>0</v>
      </c>
      <c r="AE171">
        <v>74072.47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0</v>
      </c>
      <c r="AT171">
        <v>5.1999999999999998E-2</v>
      </c>
      <c r="AU171" t="s">
        <v>0</v>
      </c>
      <c r="AV171">
        <v>0</v>
      </c>
      <c r="AW171">
        <v>2</v>
      </c>
      <c r="AX171">
        <v>31271602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Y171*Source!I276</f>
        <v>7.7999999999999996E-3</v>
      </c>
      <c r="CY171">
        <f>AA171</f>
        <v>74072.47</v>
      </c>
      <c r="CZ171">
        <f>AE171</f>
        <v>74072.47</v>
      </c>
      <c r="DA171">
        <f>AI171</f>
        <v>1</v>
      </c>
      <c r="DB171">
        <v>0</v>
      </c>
    </row>
    <row r="172" spans="1:106" x14ac:dyDescent="0.2">
      <c r="A172">
        <f>ROW(Source!A277)</f>
        <v>277</v>
      </c>
      <c r="B172">
        <v>31140108</v>
      </c>
      <c r="C172">
        <v>31190461</v>
      </c>
      <c r="D172">
        <v>30895155</v>
      </c>
      <c r="E172">
        <v>28875167</v>
      </c>
      <c r="F172">
        <v>1</v>
      </c>
      <c r="G172">
        <v>28875167</v>
      </c>
      <c r="H172">
        <v>1</v>
      </c>
      <c r="I172" t="s">
        <v>391</v>
      </c>
      <c r="J172" t="s">
        <v>0</v>
      </c>
      <c r="K172" t="s">
        <v>392</v>
      </c>
      <c r="L172">
        <v>1191</v>
      </c>
      <c r="N172">
        <v>1013</v>
      </c>
      <c r="O172" t="s">
        <v>393</v>
      </c>
      <c r="P172" t="s">
        <v>393</v>
      </c>
      <c r="Q172">
        <v>1</v>
      </c>
      <c r="W172">
        <v>0</v>
      </c>
      <c r="X172">
        <v>476480486</v>
      </c>
      <c r="Y172">
        <v>189.52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0</v>
      </c>
      <c r="AT172">
        <v>189.52</v>
      </c>
      <c r="AU172" t="s">
        <v>0</v>
      </c>
      <c r="AV172">
        <v>1</v>
      </c>
      <c r="AW172">
        <v>2</v>
      </c>
      <c r="AX172">
        <v>31190468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Y172*Source!I277</f>
        <v>4.207344</v>
      </c>
      <c r="CY172">
        <f>AD172</f>
        <v>0</v>
      </c>
      <c r="CZ172">
        <f>AH172</f>
        <v>0</v>
      </c>
      <c r="DA172">
        <f>AL172</f>
        <v>1</v>
      </c>
      <c r="DB172">
        <v>0</v>
      </c>
    </row>
    <row r="173" spans="1:106" x14ac:dyDescent="0.2">
      <c r="A173">
        <f>ROW(Source!A277)</f>
        <v>277</v>
      </c>
      <c r="B173">
        <v>31140108</v>
      </c>
      <c r="C173">
        <v>31190461</v>
      </c>
      <c r="D173">
        <v>30906800</v>
      </c>
      <c r="E173">
        <v>1</v>
      </c>
      <c r="F173">
        <v>1</v>
      </c>
      <c r="G173">
        <v>28875167</v>
      </c>
      <c r="H173">
        <v>2</v>
      </c>
      <c r="I173" t="s">
        <v>643</v>
      </c>
      <c r="J173" t="s">
        <v>644</v>
      </c>
      <c r="K173" t="s">
        <v>645</v>
      </c>
      <c r="L173">
        <v>1368</v>
      </c>
      <c r="N173">
        <v>1011</v>
      </c>
      <c r="O173" t="s">
        <v>397</v>
      </c>
      <c r="P173" t="s">
        <v>397</v>
      </c>
      <c r="Q173">
        <v>1</v>
      </c>
      <c r="W173">
        <v>0</v>
      </c>
      <c r="X173">
        <v>-889059933</v>
      </c>
      <c r="Y173">
        <v>0.32</v>
      </c>
      <c r="AA173">
        <v>0</v>
      </c>
      <c r="AB173">
        <v>4.4400000000000004</v>
      </c>
      <c r="AC173">
        <v>0.85</v>
      </c>
      <c r="AD173">
        <v>0</v>
      </c>
      <c r="AE173">
        <v>0</v>
      </c>
      <c r="AF173">
        <v>4.4400000000000004</v>
      </c>
      <c r="AG173">
        <v>0.85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0</v>
      </c>
      <c r="AT173">
        <v>0.32</v>
      </c>
      <c r="AU173" t="s">
        <v>0</v>
      </c>
      <c r="AV173">
        <v>0</v>
      </c>
      <c r="AW173">
        <v>2</v>
      </c>
      <c r="AX173">
        <v>31190469</v>
      </c>
      <c r="AY173">
        <v>1</v>
      </c>
      <c r="AZ173">
        <v>0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Y173*Source!I277</f>
        <v>7.1040000000000001E-3</v>
      </c>
      <c r="CY173">
        <f>AB173</f>
        <v>4.4400000000000004</v>
      </c>
      <c r="CZ173">
        <f>AF173</f>
        <v>4.4400000000000004</v>
      </c>
      <c r="DA173">
        <f>AJ173</f>
        <v>1</v>
      </c>
      <c r="DB173">
        <v>0</v>
      </c>
    </row>
    <row r="174" spans="1:106" x14ac:dyDescent="0.2">
      <c r="A174">
        <f>ROW(Source!A277)</f>
        <v>277</v>
      </c>
      <c r="B174">
        <v>31140108</v>
      </c>
      <c r="C174">
        <v>31190461</v>
      </c>
      <c r="D174">
        <v>30908604</v>
      </c>
      <c r="E174">
        <v>1</v>
      </c>
      <c r="F174">
        <v>1</v>
      </c>
      <c r="G174">
        <v>28875167</v>
      </c>
      <c r="H174">
        <v>3</v>
      </c>
      <c r="I174" t="s">
        <v>419</v>
      </c>
      <c r="J174" t="s">
        <v>420</v>
      </c>
      <c r="K174" t="s">
        <v>421</v>
      </c>
      <c r="L174">
        <v>1346</v>
      </c>
      <c r="N174">
        <v>1009</v>
      </c>
      <c r="O174" t="s">
        <v>422</v>
      </c>
      <c r="P174" t="s">
        <v>422</v>
      </c>
      <c r="Q174">
        <v>1</v>
      </c>
      <c r="W174">
        <v>0</v>
      </c>
      <c r="X174">
        <v>-613561335</v>
      </c>
      <c r="Y174">
        <v>0.2</v>
      </c>
      <c r="AA174">
        <v>28.66</v>
      </c>
      <c r="AB174">
        <v>0</v>
      </c>
      <c r="AC174">
        <v>0</v>
      </c>
      <c r="AD174">
        <v>0</v>
      </c>
      <c r="AE174">
        <v>28.66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0</v>
      </c>
      <c r="AT174">
        <v>0.2</v>
      </c>
      <c r="AU174" t="s">
        <v>0</v>
      </c>
      <c r="AV174">
        <v>0</v>
      </c>
      <c r="AW174">
        <v>2</v>
      </c>
      <c r="AX174">
        <v>31190470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Y174*Source!I277</f>
        <v>4.4400000000000004E-3</v>
      </c>
      <c r="CY174">
        <f>AA174</f>
        <v>28.66</v>
      </c>
      <c r="CZ174">
        <f>AE174</f>
        <v>28.66</v>
      </c>
      <c r="DA174">
        <f>AI174</f>
        <v>1</v>
      </c>
      <c r="DB174">
        <v>0</v>
      </c>
    </row>
    <row r="175" spans="1:106" x14ac:dyDescent="0.2">
      <c r="A175">
        <f>ROW(Source!A277)</f>
        <v>277</v>
      </c>
      <c r="B175">
        <v>31140108</v>
      </c>
      <c r="C175">
        <v>31190461</v>
      </c>
      <c r="D175">
        <v>30908978</v>
      </c>
      <c r="E175">
        <v>1</v>
      </c>
      <c r="F175">
        <v>1</v>
      </c>
      <c r="G175">
        <v>28875167</v>
      </c>
      <c r="H175">
        <v>3</v>
      </c>
      <c r="I175" t="s">
        <v>646</v>
      </c>
      <c r="J175" t="s">
        <v>647</v>
      </c>
      <c r="K175" t="s">
        <v>648</v>
      </c>
      <c r="L175">
        <v>1327</v>
      </c>
      <c r="N175">
        <v>1005</v>
      </c>
      <c r="O175" t="s">
        <v>441</v>
      </c>
      <c r="P175" t="s">
        <v>441</v>
      </c>
      <c r="Q175">
        <v>1</v>
      </c>
      <c r="W175">
        <v>0</v>
      </c>
      <c r="X175">
        <v>-1886260957</v>
      </c>
      <c r="Y175">
        <v>105</v>
      </c>
      <c r="AA175">
        <v>566.95000000000005</v>
      </c>
      <c r="AB175">
        <v>0</v>
      </c>
      <c r="AC175">
        <v>0</v>
      </c>
      <c r="AD175">
        <v>0</v>
      </c>
      <c r="AE175">
        <v>566.95000000000005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0</v>
      </c>
      <c r="AT175">
        <v>105</v>
      </c>
      <c r="AU175" t="s">
        <v>0</v>
      </c>
      <c r="AV175">
        <v>0</v>
      </c>
      <c r="AW175">
        <v>2</v>
      </c>
      <c r="AX175">
        <v>31190471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Y175*Source!I277</f>
        <v>2.331</v>
      </c>
      <c r="CY175">
        <f>AA175</f>
        <v>566.95000000000005</v>
      </c>
      <c r="CZ175">
        <f>AE175</f>
        <v>566.95000000000005</v>
      </c>
      <c r="DA175">
        <f>AI175</f>
        <v>1</v>
      </c>
      <c r="DB175">
        <v>0</v>
      </c>
    </row>
    <row r="176" spans="1:106" x14ac:dyDescent="0.2">
      <c r="A176">
        <f>ROW(Source!A277)</f>
        <v>277</v>
      </c>
      <c r="B176">
        <v>31140108</v>
      </c>
      <c r="C176">
        <v>31190461</v>
      </c>
      <c r="D176">
        <v>30908836</v>
      </c>
      <c r="E176">
        <v>1</v>
      </c>
      <c r="F176">
        <v>1</v>
      </c>
      <c r="G176">
        <v>28875167</v>
      </c>
      <c r="H176">
        <v>3</v>
      </c>
      <c r="I176" t="s">
        <v>649</v>
      </c>
      <c r="J176" t="s">
        <v>650</v>
      </c>
      <c r="K176" t="s">
        <v>651</v>
      </c>
      <c r="L176">
        <v>1348</v>
      </c>
      <c r="N176">
        <v>1009</v>
      </c>
      <c r="O176" t="s">
        <v>150</v>
      </c>
      <c r="P176" t="s">
        <v>150</v>
      </c>
      <c r="Q176">
        <v>1000</v>
      </c>
      <c r="W176">
        <v>0</v>
      </c>
      <c r="X176">
        <v>-836437113</v>
      </c>
      <c r="Y176">
        <v>0.03</v>
      </c>
      <c r="AA176">
        <v>59188.35</v>
      </c>
      <c r="AB176">
        <v>0</v>
      </c>
      <c r="AC176">
        <v>0</v>
      </c>
      <c r="AD176">
        <v>0</v>
      </c>
      <c r="AE176">
        <v>59188.35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0</v>
      </c>
      <c r="AT176">
        <v>0.03</v>
      </c>
      <c r="AU176" t="s">
        <v>0</v>
      </c>
      <c r="AV176">
        <v>0</v>
      </c>
      <c r="AW176">
        <v>2</v>
      </c>
      <c r="AX176">
        <v>31190472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Y176*Source!I277</f>
        <v>6.6600000000000003E-4</v>
      </c>
      <c r="CY176">
        <f>AA176</f>
        <v>59188.35</v>
      </c>
      <c r="CZ176">
        <f>AE176</f>
        <v>59188.35</v>
      </c>
      <c r="DA176">
        <f>AI176</f>
        <v>1</v>
      </c>
      <c r="DB176">
        <v>0</v>
      </c>
    </row>
    <row r="177" spans="1:106" x14ac:dyDescent="0.2">
      <c r="A177">
        <f>ROW(Source!A277)</f>
        <v>277</v>
      </c>
      <c r="B177">
        <v>31140108</v>
      </c>
      <c r="C177">
        <v>31190461</v>
      </c>
      <c r="D177">
        <v>30907376</v>
      </c>
      <c r="E177">
        <v>1</v>
      </c>
      <c r="F177">
        <v>1</v>
      </c>
      <c r="G177">
        <v>28875167</v>
      </c>
      <c r="H177">
        <v>3</v>
      </c>
      <c r="I177" t="s">
        <v>652</v>
      </c>
      <c r="J177" t="s">
        <v>653</v>
      </c>
      <c r="K177" t="s">
        <v>654</v>
      </c>
      <c r="L177">
        <v>1348</v>
      </c>
      <c r="N177">
        <v>1009</v>
      </c>
      <c r="O177" t="s">
        <v>150</v>
      </c>
      <c r="P177" t="s">
        <v>150</v>
      </c>
      <c r="Q177">
        <v>1000</v>
      </c>
      <c r="W177">
        <v>0</v>
      </c>
      <c r="X177">
        <v>207407430</v>
      </c>
      <c r="Y177">
        <v>8.8999999999999999E-3</v>
      </c>
      <c r="AA177">
        <v>44723.95</v>
      </c>
      <c r="AB177">
        <v>0</v>
      </c>
      <c r="AC177">
        <v>0</v>
      </c>
      <c r="AD177">
        <v>0</v>
      </c>
      <c r="AE177">
        <v>44723.95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0</v>
      </c>
      <c r="AT177">
        <v>8.8999999999999999E-3</v>
      </c>
      <c r="AU177" t="s">
        <v>0</v>
      </c>
      <c r="AV177">
        <v>0</v>
      </c>
      <c r="AW177">
        <v>2</v>
      </c>
      <c r="AX177">
        <v>31190473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Y177*Source!I277</f>
        <v>1.9758000000000002E-4</v>
      </c>
      <c r="CY177">
        <f>AA177</f>
        <v>44723.95</v>
      </c>
      <c r="CZ177">
        <f>AE177</f>
        <v>44723.95</v>
      </c>
      <c r="DA177">
        <f>AI177</f>
        <v>1</v>
      </c>
      <c r="DB177">
        <v>0</v>
      </c>
    </row>
    <row r="178" spans="1:106" x14ac:dyDescent="0.2">
      <c r="A178">
        <f>ROW(Source!A329)</f>
        <v>329</v>
      </c>
      <c r="B178">
        <v>31140108</v>
      </c>
      <c r="C178">
        <v>31141449</v>
      </c>
      <c r="D178">
        <v>30895155</v>
      </c>
      <c r="E178">
        <v>28875167</v>
      </c>
      <c r="F178">
        <v>1</v>
      </c>
      <c r="G178">
        <v>28875167</v>
      </c>
      <c r="H178">
        <v>1</v>
      </c>
      <c r="I178" t="s">
        <v>391</v>
      </c>
      <c r="J178" t="s">
        <v>0</v>
      </c>
      <c r="K178" t="s">
        <v>392</v>
      </c>
      <c r="L178">
        <v>1191</v>
      </c>
      <c r="N178">
        <v>1013</v>
      </c>
      <c r="O178" t="s">
        <v>393</v>
      </c>
      <c r="P178" t="s">
        <v>393</v>
      </c>
      <c r="Q178">
        <v>1</v>
      </c>
      <c r="W178">
        <v>0</v>
      </c>
      <c r="X178">
        <v>476480486</v>
      </c>
      <c r="Y178">
        <v>10.49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0</v>
      </c>
      <c r="AT178">
        <v>10.49</v>
      </c>
      <c r="AU178" t="s">
        <v>0</v>
      </c>
      <c r="AV178">
        <v>1</v>
      </c>
      <c r="AW178">
        <v>2</v>
      </c>
      <c r="AX178">
        <v>31141450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Y178*Source!I329</f>
        <v>37.764000000000003</v>
      </c>
      <c r="CY178">
        <f>AD178</f>
        <v>0</v>
      </c>
      <c r="CZ178">
        <f>AH178</f>
        <v>0</v>
      </c>
      <c r="DA178">
        <f>AL178</f>
        <v>1</v>
      </c>
      <c r="DB178">
        <v>0</v>
      </c>
    </row>
    <row r="179" spans="1:106" x14ac:dyDescent="0.2">
      <c r="A179">
        <f>ROW(Source!A329)</f>
        <v>329</v>
      </c>
      <c r="B179">
        <v>31140108</v>
      </c>
      <c r="C179">
        <v>31141449</v>
      </c>
      <c r="D179">
        <v>30896783</v>
      </c>
      <c r="E179">
        <v>28875167</v>
      </c>
      <c r="F179">
        <v>1</v>
      </c>
      <c r="G179">
        <v>28875167</v>
      </c>
      <c r="H179">
        <v>3</v>
      </c>
      <c r="I179" t="s">
        <v>448</v>
      </c>
      <c r="J179" t="s">
        <v>0</v>
      </c>
      <c r="K179" t="s">
        <v>449</v>
      </c>
      <c r="L179">
        <v>1348</v>
      </c>
      <c r="N179">
        <v>1009</v>
      </c>
      <c r="O179" t="s">
        <v>150</v>
      </c>
      <c r="P179" t="s">
        <v>150</v>
      </c>
      <c r="Q179">
        <v>1000</v>
      </c>
      <c r="W179">
        <v>0</v>
      </c>
      <c r="X179">
        <v>1489638031</v>
      </c>
      <c r="Y179">
        <v>0.52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0</v>
      </c>
      <c r="AT179">
        <v>0.52</v>
      </c>
      <c r="AU179" t="s">
        <v>0</v>
      </c>
      <c r="AV179">
        <v>0</v>
      </c>
      <c r="AW179">
        <v>2</v>
      </c>
      <c r="AX179">
        <v>31141451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Y179*Source!I329</f>
        <v>1.8720000000000001</v>
      </c>
      <c r="CY179">
        <f>AA179</f>
        <v>0</v>
      </c>
      <c r="CZ179">
        <f>AE179</f>
        <v>0</v>
      </c>
      <c r="DA179">
        <f>AI179</f>
        <v>1</v>
      </c>
      <c r="DB179">
        <v>0</v>
      </c>
    </row>
    <row r="180" spans="1:106" x14ac:dyDescent="0.2">
      <c r="A180">
        <f>ROW(Source!A330)</f>
        <v>330</v>
      </c>
      <c r="B180">
        <v>31140108</v>
      </c>
      <c r="C180">
        <v>31141453</v>
      </c>
      <c r="D180">
        <v>30895155</v>
      </c>
      <c r="E180">
        <v>28875167</v>
      </c>
      <c r="F180">
        <v>1</v>
      </c>
      <c r="G180">
        <v>28875167</v>
      </c>
      <c r="H180">
        <v>1</v>
      </c>
      <c r="I180" t="s">
        <v>391</v>
      </c>
      <c r="J180" t="s">
        <v>0</v>
      </c>
      <c r="K180" t="s">
        <v>392</v>
      </c>
      <c r="L180">
        <v>1191</v>
      </c>
      <c r="N180">
        <v>1013</v>
      </c>
      <c r="O180" t="s">
        <v>393</v>
      </c>
      <c r="P180" t="s">
        <v>393</v>
      </c>
      <c r="Q180">
        <v>1</v>
      </c>
      <c r="W180">
        <v>0</v>
      </c>
      <c r="X180">
        <v>476480486</v>
      </c>
      <c r="Y180">
        <v>159.22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0</v>
      </c>
      <c r="AT180">
        <v>159.22</v>
      </c>
      <c r="AU180" t="s">
        <v>0</v>
      </c>
      <c r="AV180">
        <v>1</v>
      </c>
      <c r="AW180">
        <v>2</v>
      </c>
      <c r="AX180">
        <v>31141454</v>
      </c>
      <c r="AY180">
        <v>1</v>
      </c>
      <c r="AZ180">
        <v>0</v>
      </c>
      <c r="BA180">
        <v>181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Y180*Source!I330</f>
        <v>11.1454</v>
      </c>
      <c r="CY180">
        <f>AD180</f>
        <v>0</v>
      </c>
      <c r="CZ180">
        <f>AH180</f>
        <v>0</v>
      </c>
      <c r="DA180">
        <f>AL180</f>
        <v>1</v>
      </c>
      <c r="DB180">
        <v>0</v>
      </c>
    </row>
    <row r="181" spans="1:106" x14ac:dyDescent="0.2">
      <c r="A181">
        <f>ROW(Source!A330)</f>
        <v>330</v>
      </c>
      <c r="B181">
        <v>31140108</v>
      </c>
      <c r="C181">
        <v>31141453</v>
      </c>
      <c r="D181">
        <v>30896783</v>
      </c>
      <c r="E181">
        <v>28875167</v>
      </c>
      <c r="F181">
        <v>1</v>
      </c>
      <c r="G181">
        <v>28875167</v>
      </c>
      <c r="H181">
        <v>3</v>
      </c>
      <c r="I181" t="s">
        <v>448</v>
      </c>
      <c r="J181" t="s">
        <v>0</v>
      </c>
      <c r="K181" t="s">
        <v>449</v>
      </c>
      <c r="L181">
        <v>1348</v>
      </c>
      <c r="N181">
        <v>1009</v>
      </c>
      <c r="O181" t="s">
        <v>150</v>
      </c>
      <c r="P181" t="s">
        <v>150</v>
      </c>
      <c r="Q181">
        <v>1000</v>
      </c>
      <c r="W181">
        <v>0</v>
      </c>
      <c r="X181">
        <v>1489638031</v>
      </c>
      <c r="Y181">
        <v>15.8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0</v>
      </c>
      <c r="AT181">
        <v>15.8</v>
      </c>
      <c r="AU181" t="s">
        <v>0</v>
      </c>
      <c r="AV181">
        <v>0</v>
      </c>
      <c r="AW181">
        <v>2</v>
      </c>
      <c r="AX181">
        <v>31141455</v>
      </c>
      <c r="AY181">
        <v>1</v>
      </c>
      <c r="AZ181">
        <v>0</v>
      </c>
      <c r="BA181">
        <v>182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Y181*Source!I330</f>
        <v>1.1060000000000001</v>
      </c>
      <c r="CY181">
        <f>AA181</f>
        <v>0</v>
      </c>
      <c r="CZ181">
        <f>AE181</f>
        <v>0</v>
      </c>
      <c r="DA181">
        <f>AI181</f>
        <v>1</v>
      </c>
      <c r="DB181">
        <v>0</v>
      </c>
    </row>
    <row r="182" spans="1:106" x14ac:dyDescent="0.2">
      <c r="A182">
        <f>ROW(Source!A331)</f>
        <v>331</v>
      </c>
      <c r="B182">
        <v>31140108</v>
      </c>
      <c r="C182">
        <v>31141457</v>
      </c>
      <c r="D182">
        <v>30895155</v>
      </c>
      <c r="E182">
        <v>28875167</v>
      </c>
      <c r="F182">
        <v>1</v>
      </c>
      <c r="G182">
        <v>28875167</v>
      </c>
      <c r="H182">
        <v>1</v>
      </c>
      <c r="I182" t="s">
        <v>391</v>
      </c>
      <c r="J182" t="s">
        <v>0</v>
      </c>
      <c r="K182" t="s">
        <v>392</v>
      </c>
      <c r="L182">
        <v>1191</v>
      </c>
      <c r="N182">
        <v>1013</v>
      </c>
      <c r="O182" t="s">
        <v>393</v>
      </c>
      <c r="P182" t="s">
        <v>393</v>
      </c>
      <c r="Q182">
        <v>1</v>
      </c>
      <c r="W182">
        <v>0</v>
      </c>
      <c r="X182">
        <v>476480486</v>
      </c>
      <c r="Y182">
        <v>14.8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0</v>
      </c>
      <c r="AT182">
        <v>14.8</v>
      </c>
      <c r="AU182" t="s">
        <v>0</v>
      </c>
      <c r="AV182">
        <v>1</v>
      </c>
      <c r="AW182">
        <v>2</v>
      </c>
      <c r="AX182">
        <v>31141458</v>
      </c>
      <c r="AY182">
        <v>1</v>
      </c>
      <c r="AZ182">
        <v>0</v>
      </c>
      <c r="BA182">
        <v>183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Y182*Source!I331</f>
        <v>22.200000000000003</v>
      </c>
      <c r="CY182">
        <f>AD182</f>
        <v>0</v>
      </c>
      <c r="CZ182">
        <f>AH182</f>
        <v>0</v>
      </c>
      <c r="DA182">
        <f>AL182</f>
        <v>1</v>
      </c>
      <c r="DB182">
        <v>0</v>
      </c>
    </row>
    <row r="183" spans="1:106" x14ac:dyDescent="0.2">
      <c r="A183">
        <f>ROW(Source!A331)</f>
        <v>331</v>
      </c>
      <c r="B183">
        <v>31140108</v>
      </c>
      <c r="C183">
        <v>31141457</v>
      </c>
      <c r="D183">
        <v>30896783</v>
      </c>
      <c r="E183">
        <v>28875167</v>
      </c>
      <c r="F183">
        <v>1</v>
      </c>
      <c r="G183">
        <v>28875167</v>
      </c>
      <c r="H183">
        <v>3</v>
      </c>
      <c r="I183" t="s">
        <v>448</v>
      </c>
      <c r="J183" t="s">
        <v>0</v>
      </c>
      <c r="K183" t="s">
        <v>449</v>
      </c>
      <c r="L183">
        <v>1348</v>
      </c>
      <c r="N183">
        <v>1009</v>
      </c>
      <c r="O183" t="s">
        <v>150</v>
      </c>
      <c r="P183" t="s">
        <v>150</v>
      </c>
      <c r="Q183">
        <v>1000</v>
      </c>
      <c r="W183">
        <v>0</v>
      </c>
      <c r="X183">
        <v>1489638031</v>
      </c>
      <c r="Y183">
        <v>0.8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0</v>
      </c>
      <c r="AT183">
        <v>0.8</v>
      </c>
      <c r="AU183" t="s">
        <v>0</v>
      </c>
      <c r="AV183">
        <v>0</v>
      </c>
      <c r="AW183">
        <v>2</v>
      </c>
      <c r="AX183">
        <v>31141459</v>
      </c>
      <c r="AY183">
        <v>1</v>
      </c>
      <c r="AZ183">
        <v>0</v>
      </c>
      <c r="BA183">
        <v>184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Y183*Source!I331</f>
        <v>1.2000000000000002</v>
      </c>
      <c r="CY183">
        <f>AA183</f>
        <v>0</v>
      </c>
      <c r="CZ183">
        <f>AE183</f>
        <v>0</v>
      </c>
      <c r="DA183">
        <f>AI183</f>
        <v>1</v>
      </c>
      <c r="DB183">
        <v>0</v>
      </c>
    </row>
    <row r="184" spans="1:106" x14ac:dyDescent="0.2">
      <c r="A184">
        <f>ROW(Source!A358)</f>
        <v>358</v>
      </c>
      <c r="B184">
        <v>31140108</v>
      </c>
      <c r="C184">
        <v>31141501</v>
      </c>
      <c r="D184">
        <v>30895155</v>
      </c>
      <c r="E184">
        <v>28875167</v>
      </c>
      <c r="F184">
        <v>1</v>
      </c>
      <c r="G184">
        <v>28875167</v>
      </c>
      <c r="H184">
        <v>1</v>
      </c>
      <c r="I184" t="s">
        <v>391</v>
      </c>
      <c r="J184" t="s">
        <v>0</v>
      </c>
      <c r="K184" t="s">
        <v>392</v>
      </c>
      <c r="L184">
        <v>1191</v>
      </c>
      <c r="N184">
        <v>1013</v>
      </c>
      <c r="O184" t="s">
        <v>393</v>
      </c>
      <c r="P184" t="s">
        <v>393</v>
      </c>
      <c r="Q184">
        <v>1</v>
      </c>
      <c r="W184">
        <v>0</v>
      </c>
      <c r="X184">
        <v>476480486</v>
      </c>
      <c r="Y184">
        <v>35.39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0</v>
      </c>
      <c r="AT184">
        <v>35.39</v>
      </c>
      <c r="AU184" t="s">
        <v>0</v>
      </c>
      <c r="AV184">
        <v>1</v>
      </c>
      <c r="AW184">
        <v>2</v>
      </c>
      <c r="AX184">
        <v>31141502</v>
      </c>
      <c r="AY184">
        <v>1</v>
      </c>
      <c r="AZ184">
        <v>0</v>
      </c>
      <c r="BA184">
        <v>185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Y184*Source!I358</f>
        <v>106.17</v>
      </c>
      <c r="CY184">
        <f>AD184</f>
        <v>0</v>
      </c>
      <c r="CZ184">
        <f>AH184</f>
        <v>0</v>
      </c>
      <c r="DA184">
        <f>AL184</f>
        <v>1</v>
      </c>
      <c r="DB184">
        <v>0</v>
      </c>
    </row>
    <row r="185" spans="1:106" x14ac:dyDescent="0.2">
      <c r="A185">
        <f>ROW(Source!A358)</f>
        <v>358</v>
      </c>
      <c r="B185">
        <v>31140108</v>
      </c>
      <c r="C185">
        <v>31141501</v>
      </c>
      <c r="D185">
        <v>30907175</v>
      </c>
      <c r="E185">
        <v>1</v>
      </c>
      <c r="F185">
        <v>1</v>
      </c>
      <c r="G185">
        <v>28875167</v>
      </c>
      <c r="H185">
        <v>3</v>
      </c>
      <c r="I185" t="s">
        <v>538</v>
      </c>
      <c r="J185" t="s">
        <v>539</v>
      </c>
      <c r="K185" t="s">
        <v>540</v>
      </c>
      <c r="L185">
        <v>1356</v>
      </c>
      <c r="N185">
        <v>1010</v>
      </c>
      <c r="O185" t="s">
        <v>486</v>
      </c>
      <c r="P185" t="s">
        <v>486</v>
      </c>
      <c r="Q185">
        <v>1000</v>
      </c>
      <c r="W185">
        <v>0</v>
      </c>
      <c r="X185">
        <v>573698201</v>
      </c>
      <c r="Y185">
        <v>0.40200000000000002</v>
      </c>
      <c r="AA185">
        <v>10205.92</v>
      </c>
      <c r="AB185">
        <v>0</v>
      </c>
      <c r="AC185">
        <v>0</v>
      </c>
      <c r="AD185">
        <v>0</v>
      </c>
      <c r="AE185">
        <v>10205.92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0</v>
      </c>
      <c r="AT185">
        <v>0.40200000000000002</v>
      </c>
      <c r="AU185" t="s">
        <v>0</v>
      </c>
      <c r="AV185">
        <v>0</v>
      </c>
      <c r="AW185">
        <v>2</v>
      </c>
      <c r="AX185">
        <v>31141503</v>
      </c>
      <c r="AY185">
        <v>1</v>
      </c>
      <c r="AZ185">
        <v>0</v>
      </c>
      <c r="BA185">
        <v>186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Y185*Source!I358</f>
        <v>1.206</v>
      </c>
      <c r="CY185">
        <f>AA185</f>
        <v>10205.92</v>
      </c>
      <c r="CZ185">
        <f>AE185</f>
        <v>10205.92</v>
      </c>
      <c r="DA185">
        <f>AI185</f>
        <v>1</v>
      </c>
      <c r="DB185">
        <v>0</v>
      </c>
    </row>
    <row r="186" spans="1:106" x14ac:dyDescent="0.2">
      <c r="A186">
        <f>ROW(Source!A358)</f>
        <v>358</v>
      </c>
      <c r="B186">
        <v>31140108</v>
      </c>
      <c r="C186">
        <v>31141501</v>
      </c>
      <c r="D186">
        <v>30909706</v>
      </c>
      <c r="E186">
        <v>1</v>
      </c>
      <c r="F186">
        <v>1</v>
      </c>
      <c r="G186">
        <v>28875167</v>
      </c>
      <c r="H186">
        <v>3</v>
      </c>
      <c r="I186" t="s">
        <v>541</v>
      </c>
      <c r="J186" t="s">
        <v>542</v>
      </c>
      <c r="K186" t="s">
        <v>543</v>
      </c>
      <c r="L186">
        <v>1339</v>
      </c>
      <c r="N186">
        <v>1007</v>
      </c>
      <c r="O186" t="s">
        <v>16</v>
      </c>
      <c r="P186" t="s">
        <v>16</v>
      </c>
      <c r="Q186">
        <v>1</v>
      </c>
      <c r="W186">
        <v>0</v>
      </c>
      <c r="X186">
        <v>907702308</v>
      </c>
      <c r="Y186">
        <v>0.253</v>
      </c>
      <c r="AA186">
        <v>3455.09</v>
      </c>
      <c r="AB186">
        <v>0</v>
      </c>
      <c r="AC186">
        <v>0</v>
      </c>
      <c r="AD186">
        <v>0</v>
      </c>
      <c r="AE186">
        <v>3455.09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0</v>
      </c>
      <c r="AT186">
        <v>0.253</v>
      </c>
      <c r="AU186" t="s">
        <v>0</v>
      </c>
      <c r="AV186">
        <v>0</v>
      </c>
      <c r="AW186">
        <v>2</v>
      </c>
      <c r="AX186">
        <v>31141504</v>
      </c>
      <c r="AY186">
        <v>1</v>
      </c>
      <c r="AZ186">
        <v>0</v>
      </c>
      <c r="BA186">
        <v>187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Y186*Source!I358</f>
        <v>0.75900000000000001</v>
      </c>
      <c r="CY186">
        <f>AA186</f>
        <v>3455.09</v>
      </c>
      <c r="CZ186">
        <f>AE186</f>
        <v>3455.09</v>
      </c>
      <c r="DA186">
        <f>AI186</f>
        <v>1</v>
      </c>
      <c r="DB186">
        <v>0</v>
      </c>
    </row>
    <row r="187" spans="1:106" x14ac:dyDescent="0.2">
      <c r="A187">
        <f>ROW(Source!A358)</f>
        <v>358</v>
      </c>
      <c r="B187">
        <v>31140108</v>
      </c>
      <c r="C187">
        <v>31141501</v>
      </c>
      <c r="D187">
        <v>30896783</v>
      </c>
      <c r="E187">
        <v>28875167</v>
      </c>
      <c r="F187">
        <v>1</v>
      </c>
      <c r="G187">
        <v>28875167</v>
      </c>
      <c r="H187">
        <v>3</v>
      </c>
      <c r="I187" t="s">
        <v>448</v>
      </c>
      <c r="J187" t="s">
        <v>0</v>
      </c>
      <c r="K187" t="s">
        <v>449</v>
      </c>
      <c r="L187">
        <v>1348</v>
      </c>
      <c r="N187">
        <v>1009</v>
      </c>
      <c r="O187" t="s">
        <v>150</v>
      </c>
      <c r="P187" t="s">
        <v>150</v>
      </c>
      <c r="Q187">
        <v>1000</v>
      </c>
      <c r="W187">
        <v>0</v>
      </c>
      <c r="X187">
        <v>1489638031</v>
      </c>
      <c r="Y187">
        <v>0.23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0</v>
      </c>
      <c r="AT187">
        <v>0.23</v>
      </c>
      <c r="AU187" t="s">
        <v>0</v>
      </c>
      <c r="AV187">
        <v>0</v>
      </c>
      <c r="AW187">
        <v>2</v>
      </c>
      <c r="AX187">
        <v>31141505</v>
      </c>
      <c r="AY187">
        <v>1</v>
      </c>
      <c r="AZ187">
        <v>0</v>
      </c>
      <c r="BA187">
        <v>188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Y187*Source!I358</f>
        <v>0.69000000000000006</v>
      </c>
      <c r="CY187">
        <f>AA187</f>
        <v>0</v>
      </c>
      <c r="CZ187">
        <f>AE187</f>
        <v>0</v>
      </c>
      <c r="DA187">
        <f>AI187</f>
        <v>1</v>
      </c>
      <c r="DB187">
        <v>0</v>
      </c>
    </row>
    <row r="188" spans="1:106" x14ac:dyDescent="0.2">
      <c r="A188">
        <f>ROW(Source!A359)</f>
        <v>359</v>
      </c>
      <c r="B188">
        <v>31140108</v>
      </c>
      <c r="C188">
        <v>31141507</v>
      </c>
      <c r="D188">
        <v>30895155</v>
      </c>
      <c r="E188">
        <v>28875167</v>
      </c>
      <c r="F188">
        <v>1</v>
      </c>
      <c r="G188">
        <v>28875167</v>
      </c>
      <c r="H188">
        <v>1</v>
      </c>
      <c r="I188" t="s">
        <v>391</v>
      </c>
      <c r="J188" t="s">
        <v>0</v>
      </c>
      <c r="K188" t="s">
        <v>392</v>
      </c>
      <c r="L188">
        <v>1191</v>
      </c>
      <c r="N188">
        <v>1013</v>
      </c>
      <c r="O188" t="s">
        <v>393</v>
      </c>
      <c r="P188" t="s">
        <v>393</v>
      </c>
      <c r="Q188">
        <v>1</v>
      </c>
      <c r="W188">
        <v>0</v>
      </c>
      <c r="X188">
        <v>476480486</v>
      </c>
      <c r="Y188">
        <v>8.9700000000000006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0</v>
      </c>
      <c r="AT188">
        <v>8.9700000000000006</v>
      </c>
      <c r="AU188" t="s">
        <v>0</v>
      </c>
      <c r="AV188">
        <v>1</v>
      </c>
      <c r="AW188">
        <v>2</v>
      </c>
      <c r="AX188">
        <v>31141508</v>
      </c>
      <c r="AY188">
        <v>1</v>
      </c>
      <c r="AZ188">
        <v>0</v>
      </c>
      <c r="BA188">
        <v>189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Y188*Source!I359</f>
        <v>6.4584000000000001</v>
      </c>
      <c r="CY188">
        <f>AD188</f>
        <v>0</v>
      </c>
      <c r="CZ188">
        <f>AH188</f>
        <v>0</v>
      </c>
      <c r="DA188">
        <f>AL188</f>
        <v>1</v>
      </c>
      <c r="DB188">
        <v>0</v>
      </c>
    </row>
    <row r="189" spans="1:106" x14ac:dyDescent="0.2">
      <c r="A189">
        <f>ROW(Source!A359)</f>
        <v>359</v>
      </c>
      <c r="B189">
        <v>31140108</v>
      </c>
      <c r="C189">
        <v>31141507</v>
      </c>
      <c r="D189">
        <v>30906502</v>
      </c>
      <c r="E189">
        <v>1</v>
      </c>
      <c r="F189">
        <v>1</v>
      </c>
      <c r="G189">
        <v>28875167</v>
      </c>
      <c r="H189">
        <v>2</v>
      </c>
      <c r="I189" t="s">
        <v>655</v>
      </c>
      <c r="J189" t="s">
        <v>656</v>
      </c>
      <c r="K189" t="s">
        <v>657</v>
      </c>
      <c r="L189">
        <v>1368</v>
      </c>
      <c r="N189">
        <v>1011</v>
      </c>
      <c r="O189" t="s">
        <v>397</v>
      </c>
      <c r="P189" t="s">
        <v>397</v>
      </c>
      <c r="Q189">
        <v>1</v>
      </c>
      <c r="W189">
        <v>0</v>
      </c>
      <c r="X189">
        <v>-446215271</v>
      </c>
      <c r="Y189">
        <v>2.09</v>
      </c>
      <c r="AA189">
        <v>0</v>
      </c>
      <c r="AB189">
        <v>30.14</v>
      </c>
      <c r="AC189">
        <v>11.29</v>
      </c>
      <c r="AD189">
        <v>0</v>
      </c>
      <c r="AE189">
        <v>0</v>
      </c>
      <c r="AF189">
        <v>30.14</v>
      </c>
      <c r="AG189">
        <v>11.29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0</v>
      </c>
      <c r="AT189">
        <v>2.09</v>
      </c>
      <c r="AU189" t="s">
        <v>0</v>
      </c>
      <c r="AV189">
        <v>0</v>
      </c>
      <c r="AW189">
        <v>2</v>
      </c>
      <c r="AX189">
        <v>31141509</v>
      </c>
      <c r="AY189">
        <v>1</v>
      </c>
      <c r="AZ189">
        <v>0</v>
      </c>
      <c r="BA189">
        <v>190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Y189*Source!I359</f>
        <v>1.5047999999999999</v>
      </c>
      <c r="CY189">
        <f>AB189</f>
        <v>30.14</v>
      </c>
      <c r="CZ189">
        <f>AF189</f>
        <v>30.14</v>
      </c>
      <c r="DA189">
        <f>AJ189</f>
        <v>1</v>
      </c>
      <c r="DB189">
        <v>0</v>
      </c>
    </row>
    <row r="190" spans="1:106" x14ac:dyDescent="0.2">
      <c r="A190">
        <f>ROW(Source!A359)</f>
        <v>359</v>
      </c>
      <c r="B190">
        <v>31140108</v>
      </c>
      <c r="C190">
        <v>31141507</v>
      </c>
      <c r="D190">
        <v>30908460</v>
      </c>
      <c r="E190">
        <v>1</v>
      </c>
      <c r="F190">
        <v>1</v>
      </c>
      <c r="G190">
        <v>28875167</v>
      </c>
      <c r="H190">
        <v>3</v>
      </c>
      <c r="I190" t="s">
        <v>658</v>
      </c>
      <c r="J190" t="s">
        <v>659</v>
      </c>
      <c r="K190" t="s">
        <v>660</v>
      </c>
      <c r="L190">
        <v>1348</v>
      </c>
      <c r="N190">
        <v>1009</v>
      </c>
      <c r="O190" t="s">
        <v>150</v>
      </c>
      <c r="P190" t="s">
        <v>150</v>
      </c>
      <c r="Q190">
        <v>1000</v>
      </c>
      <c r="W190">
        <v>0</v>
      </c>
      <c r="X190">
        <v>1066339636</v>
      </c>
      <c r="Y190">
        <v>6.7000000000000004E-2</v>
      </c>
      <c r="AA190">
        <v>170317.61</v>
      </c>
      <c r="AB190">
        <v>0</v>
      </c>
      <c r="AC190">
        <v>0</v>
      </c>
      <c r="AD190">
        <v>0</v>
      </c>
      <c r="AE190">
        <v>170317.61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0</v>
      </c>
      <c r="AT190">
        <v>6.7000000000000004E-2</v>
      </c>
      <c r="AU190" t="s">
        <v>0</v>
      </c>
      <c r="AV190">
        <v>0</v>
      </c>
      <c r="AW190">
        <v>2</v>
      </c>
      <c r="AX190">
        <v>31141510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Y190*Source!I359</f>
        <v>4.8239999999999998E-2</v>
      </c>
      <c r="CY190">
        <f>AA190</f>
        <v>170317.61</v>
      </c>
      <c r="CZ190">
        <f>AE190</f>
        <v>170317.61</v>
      </c>
      <c r="DA190">
        <f>AI190</f>
        <v>1</v>
      </c>
      <c r="DB190">
        <v>0</v>
      </c>
    </row>
    <row r="191" spans="1:106" x14ac:dyDescent="0.2">
      <c r="A191">
        <f>ROW(Source!A359)</f>
        <v>359</v>
      </c>
      <c r="B191">
        <v>31140108</v>
      </c>
      <c r="C191">
        <v>31141507</v>
      </c>
      <c r="D191">
        <v>30907162</v>
      </c>
      <c r="E191">
        <v>1</v>
      </c>
      <c r="F191">
        <v>1</v>
      </c>
      <c r="G191">
        <v>28875167</v>
      </c>
      <c r="H191">
        <v>3</v>
      </c>
      <c r="I191" t="s">
        <v>661</v>
      </c>
      <c r="J191" t="s">
        <v>662</v>
      </c>
      <c r="K191" t="s">
        <v>663</v>
      </c>
      <c r="L191">
        <v>1348</v>
      </c>
      <c r="N191">
        <v>1009</v>
      </c>
      <c r="O191" t="s">
        <v>150</v>
      </c>
      <c r="P191" t="s">
        <v>150</v>
      </c>
      <c r="Q191">
        <v>1000</v>
      </c>
      <c r="W191">
        <v>0</v>
      </c>
      <c r="X191">
        <v>240938598</v>
      </c>
      <c r="Y191">
        <v>0.01</v>
      </c>
      <c r="AA191">
        <v>26628.9</v>
      </c>
      <c r="AB191">
        <v>0</v>
      </c>
      <c r="AC191">
        <v>0</v>
      </c>
      <c r="AD191">
        <v>0</v>
      </c>
      <c r="AE191">
        <v>26628.9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0</v>
      </c>
      <c r="AT191">
        <v>0.01</v>
      </c>
      <c r="AU191" t="s">
        <v>0</v>
      </c>
      <c r="AV191">
        <v>0</v>
      </c>
      <c r="AW191">
        <v>2</v>
      </c>
      <c r="AX191">
        <v>31141511</v>
      </c>
      <c r="AY191">
        <v>1</v>
      </c>
      <c r="AZ191">
        <v>0</v>
      </c>
      <c r="BA191">
        <v>192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Y191*Source!I359</f>
        <v>7.1999999999999998E-3</v>
      </c>
      <c r="CY191">
        <f>AA191</f>
        <v>26628.9</v>
      </c>
      <c r="CZ191">
        <f>AE191</f>
        <v>26628.9</v>
      </c>
      <c r="DA191">
        <f>AI191</f>
        <v>1</v>
      </c>
      <c r="DB191">
        <v>0</v>
      </c>
    </row>
    <row r="192" spans="1:106" x14ac:dyDescent="0.2">
      <c r="A192">
        <f>ROW(Source!A359)</f>
        <v>359</v>
      </c>
      <c r="B192">
        <v>31140108</v>
      </c>
      <c r="C192">
        <v>31141507</v>
      </c>
      <c r="D192">
        <v>30910009</v>
      </c>
      <c r="E192">
        <v>1</v>
      </c>
      <c r="F192">
        <v>1</v>
      </c>
      <c r="G192">
        <v>28875167</v>
      </c>
      <c r="H192">
        <v>3</v>
      </c>
      <c r="I192" t="s">
        <v>664</v>
      </c>
      <c r="J192" t="s">
        <v>665</v>
      </c>
      <c r="K192" t="s">
        <v>666</v>
      </c>
      <c r="L192">
        <v>1346</v>
      </c>
      <c r="N192">
        <v>1009</v>
      </c>
      <c r="O192" t="s">
        <v>422</v>
      </c>
      <c r="P192" t="s">
        <v>422</v>
      </c>
      <c r="Q192">
        <v>1</v>
      </c>
      <c r="W192">
        <v>0</v>
      </c>
      <c r="X192">
        <v>-1463790749</v>
      </c>
      <c r="Y192">
        <v>17</v>
      </c>
      <c r="AA192">
        <v>24.18</v>
      </c>
      <c r="AB192">
        <v>0</v>
      </c>
      <c r="AC192">
        <v>0</v>
      </c>
      <c r="AD192">
        <v>0</v>
      </c>
      <c r="AE192">
        <v>24.18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0</v>
      </c>
      <c r="AT192">
        <v>17</v>
      </c>
      <c r="AU192" t="s">
        <v>0</v>
      </c>
      <c r="AV192">
        <v>0</v>
      </c>
      <c r="AW192">
        <v>2</v>
      </c>
      <c r="AX192">
        <v>31141512</v>
      </c>
      <c r="AY192">
        <v>1</v>
      </c>
      <c r="AZ192">
        <v>0</v>
      </c>
      <c r="BA192">
        <v>193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Y192*Source!I359</f>
        <v>12.24</v>
      </c>
      <c r="CY192">
        <f>AA192</f>
        <v>24.18</v>
      </c>
      <c r="CZ192">
        <f>AE192</f>
        <v>24.18</v>
      </c>
      <c r="DA192">
        <f>AI192</f>
        <v>1</v>
      </c>
      <c r="DB192">
        <v>0</v>
      </c>
    </row>
    <row r="193" spans="1:106" x14ac:dyDescent="0.2">
      <c r="A193">
        <f>ROW(Source!A360)</f>
        <v>360</v>
      </c>
      <c r="B193">
        <v>31140108</v>
      </c>
      <c r="C193">
        <v>31141514</v>
      </c>
      <c r="D193">
        <v>30895155</v>
      </c>
      <c r="E193">
        <v>28875167</v>
      </c>
      <c r="F193">
        <v>1</v>
      </c>
      <c r="G193">
        <v>28875167</v>
      </c>
      <c r="H193">
        <v>1</v>
      </c>
      <c r="I193" t="s">
        <v>391</v>
      </c>
      <c r="J193" t="s">
        <v>0</v>
      </c>
      <c r="K193" t="s">
        <v>392</v>
      </c>
      <c r="L193">
        <v>1191</v>
      </c>
      <c r="N193">
        <v>1013</v>
      </c>
      <c r="O193" t="s">
        <v>393</v>
      </c>
      <c r="P193" t="s">
        <v>393</v>
      </c>
      <c r="Q193">
        <v>1</v>
      </c>
      <c r="W193">
        <v>0</v>
      </c>
      <c r="X193">
        <v>476480486</v>
      </c>
      <c r="Y193">
        <v>65.12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0</v>
      </c>
      <c r="AT193">
        <v>65.12</v>
      </c>
      <c r="AU193" t="s">
        <v>0</v>
      </c>
      <c r="AV193">
        <v>1</v>
      </c>
      <c r="AW193">
        <v>2</v>
      </c>
      <c r="AX193">
        <v>31141515</v>
      </c>
      <c r="AY193">
        <v>1</v>
      </c>
      <c r="AZ193">
        <v>0</v>
      </c>
      <c r="BA193">
        <v>194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Y193*Source!I360</f>
        <v>65.12</v>
      </c>
      <c r="CY193">
        <f>AD193</f>
        <v>0</v>
      </c>
      <c r="CZ193">
        <f>AH193</f>
        <v>0</v>
      </c>
      <c r="DA193">
        <f>AL193</f>
        <v>1</v>
      </c>
      <c r="DB193">
        <v>0</v>
      </c>
    </row>
    <row r="194" spans="1:106" x14ac:dyDescent="0.2">
      <c r="A194">
        <f>ROW(Source!A360)</f>
        <v>360</v>
      </c>
      <c r="B194">
        <v>31140108</v>
      </c>
      <c r="C194">
        <v>31141514</v>
      </c>
      <c r="D194">
        <v>30907876</v>
      </c>
      <c r="E194">
        <v>1</v>
      </c>
      <c r="F194">
        <v>1</v>
      </c>
      <c r="G194">
        <v>28875167</v>
      </c>
      <c r="H194">
        <v>3</v>
      </c>
      <c r="I194" t="s">
        <v>667</v>
      </c>
      <c r="J194" t="s">
        <v>668</v>
      </c>
      <c r="K194" t="s">
        <v>669</v>
      </c>
      <c r="L194">
        <v>1348</v>
      </c>
      <c r="N194">
        <v>1009</v>
      </c>
      <c r="O194" t="s">
        <v>150</v>
      </c>
      <c r="P194" t="s">
        <v>150</v>
      </c>
      <c r="Q194">
        <v>1000</v>
      </c>
      <c r="W194">
        <v>0</v>
      </c>
      <c r="X194">
        <v>1574046373</v>
      </c>
      <c r="Y194">
        <v>4.0000000000000001E-3</v>
      </c>
      <c r="AA194">
        <v>45454.3</v>
      </c>
      <c r="AB194">
        <v>0</v>
      </c>
      <c r="AC194">
        <v>0</v>
      </c>
      <c r="AD194">
        <v>0</v>
      </c>
      <c r="AE194">
        <v>45454.3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0</v>
      </c>
      <c r="AT194">
        <v>4.0000000000000001E-3</v>
      </c>
      <c r="AU194" t="s">
        <v>0</v>
      </c>
      <c r="AV194">
        <v>0</v>
      </c>
      <c r="AW194">
        <v>2</v>
      </c>
      <c r="AX194">
        <v>31141516</v>
      </c>
      <c r="AY194">
        <v>1</v>
      </c>
      <c r="AZ194">
        <v>0</v>
      </c>
      <c r="BA194">
        <v>195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Y194*Source!I360</f>
        <v>4.0000000000000001E-3</v>
      </c>
      <c r="CY194">
        <f>AA194</f>
        <v>45454.3</v>
      </c>
      <c r="CZ194">
        <f>AE194</f>
        <v>45454.3</v>
      </c>
      <c r="DA194">
        <f>AI194</f>
        <v>1</v>
      </c>
      <c r="DB194">
        <v>0</v>
      </c>
    </row>
    <row r="195" spans="1:106" x14ac:dyDescent="0.2">
      <c r="A195">
        <f>ROW(Source!A360)</f>
        <v>360</v>
      </c>
      <c r="B195">
        <v>31140108</v>
      </c>
      <c r="C195">
        <v>31141514</v>
      </c>
      <c r="D195">
        <v>30907484</v>
      </c>
      <c r="E195">
        <v>1</v>
      </c>
      <c r="F195">
        <v>1</v>
      </c>
      <c r="G195">
        <v>28875167</v>
      </c>
      <c r="H195">
        <v>3</v>
      </c>
      <c r="I195" t="s">
        <v>670</v>
      </c>
      <c r="J195" t="s">
        <v>671</v>
      </c>
      <c r="K195" t="s">
        <v>672</v>
      </c>
      <c r="L195">
        <v>1339</v>
      </c>
      <c r="N195">
        <v>1007</v>
      </c>
      <c r="O195" t="s">
        <v>16</v>
      </c>
      <c r="P195" t="s">
        <v>16</v>
      </c>
      <c r="Q195">
        <v>1</v>
      </c>
      <c r="W195">
        <v>0</v>
      </c>
      <c r="X195">
        <v>-788920563</v>
      </c>
      <c r="Y195">
        <v>1.3</v>
      </c>
      <c r="AA195">
        <v>4982.54</v>
      </c>
      <c r="AB195">
        <v>0</v>
      </c>
      <c r="AC195">
        <v>0</v>
      </c>
      <c r="AD195">
        <v>0</v>
      </c>
      <c r="AE195">
        <v>4982.54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0</v>
      </c>
      <c r="AT195">
        <v>1.3</v>
      </c>
      <c r="AU195" t="s">
        <v>0</v>
      </c>
      <c r="AV195">
        <v>0</v>
      </c>
      <c r="AW195">
        <v>2</v>
      </c>
      <c r="AX195">
        <v>31141517</v>
      </c>
      <c r="AY195">
        <v>1</v>
      </c>
      <c r="AZ195">
        <v>0</v>
      </c>
      <c r="BA195">
        <v>196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Y195*Source!I360</f>
        <v>1.3</v>
      </c>
      <c r="CY195">
        <f>AA195</f>
        <v>4982.54</v>
      </c>
      <c r="CZ195">
        <f>AE195</f>
        <v>4982.54</v>
      </c>
      <c r="DA195">
        <f>AI195</f>
        <v>1</v>
      </c>
      <c r="DB195">
        <v>0</v>
      </c>
    </row>
    <row r="196" spans="1:106" x14ac:dyDescent="0.2">
      <c r="A196">
        <f>ROW(Source!A360)</f>
        <v>360</v>
      </c>
      <c r="B196">
        <v>31140108</v>
      </c>
      <c r="C196">
        <v>31141514</v>
      </c>
      <c r="D196">
        <v>30896783</v>
      </c>
      <c r="E196">
        <v>28875167</v>
      </c>
      <c r="F196">
        <v>1</v>
      </c>
      <c r="G196">
        <v>28875167</v>
      </c>
      <c r="H196">
        <v>3</v>
      </c>
      <c r="I196" t="s">
        <v>448</v>
      </c>
      <c r="J196" t="s">
        <v>0</v>
      </c>
      <c r="K196" t="s">
        <v>449</v>
      </c>
      <c r="L196">
        <v>1348</v>
      </c>
      <c r="N196">
        <v>1009</v>
      </c>
      <c r="O196" t="s">
        <v>150</v>
      </c>
      <c r="P196" t="s">
        <v>150</v>
      </c>
      <c r="Q196">
        <v>1000</v>
      </c>
      <c r="W196">
        <v>0</v>
      </c>
      <c r="X196">
        <v>1489638031</v>
      </c>
      <c r="Y196">
        <v>2.11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0</v>
      </c>
      <c r="AT196">
        <v>2.11</v>
      </c>
      <c r="AU196" t="s">
        <v>0</v>
      </c>
      <c r="AV196">
        <v>0</v>
      </c>
      <c r="AW196">
        <v>2</v>
      </c>
      <c r="AX196">
        <v>31141518</v>
      </c>
      <c r="AY196">
        <v>1</v>
      </c>
      <c r="AZ196">
        <v>0</v>
      </c>
      <c r="BA196">
        <v>197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Y196*Source!I360</f>
        <v>2.11</v>
      </c>
      <c r="CY196">
        <f>AA196</f>
        <v>0</v>
      </c>
      <c r="CZ196">
        <f>AE196</f>
        <v>0</v>
      </c>
      <c r="DA196">
        <f>AI196</f>
        <v>1</v>
      </c>
      <c r="DB196">
        <v>0</v>
      </c>
    </row>
    <row r="197" spans="1:106" x14ac:dyDescent="0.2">
      <c r="A197">
        <f>ROW(Source!A361)</f>
        <v>361</v>
      </c>
      <c r="B197">
        <v>31140108</v>
      </c>
      <c r="C197">
        <v>31141520</v>
      </c>
      <c r="D197">
        <v>30895155</v>
      </c>
      <c r="E197">
        <v>28875167</v>
      </c>
      <c r="F197">
        <v>1</v>
      </c>
      <c r="G197">
        <v>28875167</v>
      </c>
      <c r="H197">
        <v>1</v>
      </c>
      <c r="I197" t="s">
        <v>391</v>
      </c>
      <c r="J197" t="s">
        <v>0</v>
      </c>
      <c r="K197" t="s">
        <v>392</v>
      </c>
      <c r="L197">
        <v>1191</v>
      </c>
      <c r="N197">
        <v>1013</v>
      </c>
      <c r="O197" t="s">
        <v>393</v>
      </c>
      <c r="P197" t="s">
        <v>393</v>
      </c>
      <c r="Q197">
        <v>1</v>
      </c>
      <c r="W197">
        <v>0</v>
      </c>
      <c r="X197">
        <v>476480486</v>
      </c>
      <c r="Y197">
        <v>4.63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0</v>
      </c>
      <c r="AT197">
        <v>4.63</v>
      </c>
      <c r="AU197" t="s">
        <v>0</v>
      </c>
      <c r="AV197">
        <v>1</v>
      </c>
      <c r="AW197">
        <v>2</v>
      </c>
      <c r="AX197">
        <v>31141521</v>
      </c>
      <c r="AY197">
        <v>1</v>
      </c>
      <c r="AZ197">
        <v>0</v>
      </c>
      <c r="BA197">
        <v>198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Y197*Source!I361</f>
        <v>4.63</v>
      </c>
      <c r="CY197">
        <f>AD197</f>
        <v>0</v>
      </c>
      <c r="CZ197">
        <f>AH197</f>
        <v>0</v>
      </c>
      <c r="DA197">
        <f>AL197</f>
        <v>1</v>
      </c>
      <c r="DB197">
        <v>0</v>
      </c>
    </row>
    <row r="198" spans="1:106" x14ac:dyDescent="0.2">
      <c r="A198">
        <f>ROW(Source!A361)</f>
        <v>361</v>
      </c>
      <c r="B198">
        <v>31140108</v>
      </c>
      <c r="C198">
        <v>31141520</v>
      </c>
      <c r="D198">
        <v>30906502</v>
      </c>
      <c r="E198">
        <v>1</v>
      </c>
      <c r="F198">
        <v>1</v>
      </c>
      <c r="G198">
        <v>28875167</v>
      </c>
      <c r="H198">
        <v>2</v>
      </c>
      <c r="I198" t="s">
        <v>655</v>
      </c>
      <c r="J198" t="s">
        <v>656</v>
      </c>
      <c r="K198" t="s">
        <v>657</v>
      </c>
      <c r="L198">
        <v>1368</v>
      </c>
      <c r="N198">
        <v>1011</v>
      </c>
      <c r="O198" t="s">
        <v>397</v>
      </c>
      <c r="P198" t="s">
        <v>397</v>
      </c>
      <c r="Q198">
        <v>1</v>
      </c>
      <c r="W198">
        <v>0</v>
      </c>
      <c r="X198">
        <v>-446215271</v>
      </c>
      <c r="Y198">
        <v>1.52</v>
      </c>
      <c r="AA198">
        <v>0</v>
      </c>
      <c r="AB198">
        <v>30.14</v>
      </c>
      <c r="AC198">
        <v>11.29</v>
      </c>
      <c r="AD198">
        <v>0</v>
      </c>
      <c r="AE198">
        <v>0</v>
      </c>
      <c r="AF198">
        <v>30.14</v>
      </c>
      <c r="AG198">
        <v>11.29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0</v>
      </c>
      <c r="AT198">
        <v>1.52</v>
      </c>
      <c r="AU198" t="s">
        <v>0</v>
      </c>
      <c r="AV198">
        <v>0</v>
      </c>
      <c r="AW198">
        <v>2</v>
      </c>
      <c r="AX198">
        <v>31141522</v>
      </c>
      <c r="AY198">
        <v>1</v>
      </c>
      <c r="AZ198">
        <v>0</v>
      </c>
      <c r="BA198">
        <v>199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Y198*Source!I361</f>
        <v>1.52</v>
      </c>
      <c r="CY198">
        <f>AB198</f>
        <v>30.14</v>
      </c>
      <c r="CZ198">
        <f>AF198</f>
        <v>30.14</v>
      </c>
      <c r="DA198">
        <f>AJ198</f>
        <v>1</v>
      </c>
      <c r="DB198">
        <v>0</v>
      </c>
    </row>
    <row r="199" spans="1:106" x14ac:dyDescent="0.2">
      <c r="A199">
        <f>ROW(Source!A361)</f>
        <v>361</v>
      </c>
      <c r="B199">
        <v>31140108</v>
      </c>
      <c r="C199">
        <v>31141520</v>
      </c>
      <c r="D199">
        <v>30908781</v>
      </c>
      <c r="E199">
        <v>1</v>
      </c>
      <c r="F199">
        <v>1</v>
      </c>
      <c r="G199">
        <v>28875167</v>
      </c>
      <c r="H199">
        <v>3</v>
      </c>
      <c r="I199" t="s">
        <v>407</v>
      </c>
      <c r="J199" t="s">
        <v>408</v>
      </c>
      <c r="K199" t="s">
        <v>409</v>
      </c>
      <c r="L199">
        <v>1339</v>
      </c>
      <c r="N199">
        <v>1007</v>
      </c>
      <c r="O199" t="s">
        <v>16</v>
      </c>
      <c r="P199" t="s">
        <v>16</v>
      </c>
      <c r="Q199">
        <v>1</v>
      </c>
      <c r="W199">
        <v>0</v>
      </c>
      <c r="X199">
        <v>1653821073</v>
      </c>
      <c r="Y199">
        <v>0.16</v>
      </c>
      <c r="AA199">
        <v>29.98</v>
      </c>
      <c r="AB199">
        <v>0</v>
      </c>
      <c r="AC199">
        <v>0</v>
      </c>
      <c r="AD199">
        <v>0</v>
      </c>
      <c r="AE199">
        <v>29.98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0</v>
      </c>
      <c r="AT199">
        <v>0.16</v>
      </c>
      <c r="AU199" t="s">
        <v>0</v>
      </c>
      <c r="AV199">
        <v>0</v>
      </c>
      <c r="AW199">
        <v>2</v>
      </c>
      <c r="AX199">
        <v>31141523</v>
      </c>
      <c r="AY199">
        <v>1</v>
      </c>
      <c r="AZ199">
        <v>0</v>
      </c>
      <c r="BA199">
        <v>200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Y199*Source!I361</f>
        <v>0.16</v>
      </c>
      <c r="CY199">
        <f>AA199</f>
        <v>29.98</v>
      </c>
      <c r="CZ199">
        <f>AE199</f>
        <v>29.98</v>
      </c>
      <c r="DA199">
        <f>AI199</f>
        <v>1</v>
      </c>
      <c r="DB199">
        <v>0</v>
      </c>
    </row>
    <row r="200" spans="1:106" x14ac:dyDescent="0.2">
      <c r="A200">
        <f>ROW(Source!A361)</f>
        <v>361</v>
      </c>
      <c r="B200">
        <v>31140108</v>
      </c>
      <c r="C200">
        <v>31141520</v>
      </c>
      <c r="D200">
        <v>30907437</v>
      </c>
      <c r="E200">
        <v>1</v>
      </c>
      <c r="F200">
        <v>1</v>
      </c>
      <c r="G200">
        <v>28875167</v>
      </c>
      <c r="H200">
        <v>3</v>
      </c>
      <c r="I200" t="s">
        <v>673</v>
      </c>
      <c r="J200" t="s">
        <v>674</v>
      </c>
      <c r="K200" t="s">
        <v>675</v>
      </c>
      <c r="L200">
        <v>1348</v>
      </c>
      <c r="N200">
        <v>1009</v>
      </c>
      <c r="O200" t="s">
        <v>150</v>
      </c>
      <c r="P200" t="s">
        <v>150</v>
      </c>
      <c r="Q200">
        <v>1000</v>
      </c>
      <c r="W200">
        <v>0</v>
      </c>
      <c r="X200">
        <v>-424016937</v>
      </c>
      <c r="Y200">
        <v>8.9999999999999993E-3</v>
      </c>
      <c r="AA200">
        <v>254057.26</v>
      </c>
      <c r="AB200">
        <v>0</v>
      </c>
      <c r="AC200">
        <v>0</v>
      </c>
      <c r="AD200">
        <v>0</v>
      </c>
      <c r="AE200">
        <v>254057.26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0</v>
      </c>
      <c r="AT200">
        <v>8.9999999999999993E-3</v>
      </c>
      <c r="AU200" t="s">
        <v>0</v>
      </c>
      <c r="AV200">
        <v>0</v>
      </c>
      <c r="AW200">
        <v>2</v>
      </c>
      <c r="AX200">
        <v>31141524</v>
      </c>
      <c r="AY200">
        <v>1</v>
      </c>
      <c r="AZ200">
        <v>0</v>
      </c>
      <c r="BA200">
        <v>201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Y200*Source!I361</f>
        <v>8.9999999999999993E-3</v>
      </c>
      <c r="CY200">
        <f>AA200</f>
        <v>254057.26</v>
      </c>
      <c r="CZ200">
        <f>AE200</f>
        <v>254057.26</v>
      </c>
      <c r="DA200">
        <f>AI200</f>
        <v>1</v>
      </c>
      <c r="DB200">
        <v>0</v>
      </c>
    </row>
    <row r="201" spans="1:106" x14ac:dyDescent="0.2">
      <c r="A201">
        <f>ROW(Source!A362)</f>
        <v>362</v>
      </c>
      <c r="B201">
        <v>31140108</v>
      </c>
      <c r="C201">
        <v>31141526</v>
      </c>
      <c r="D201">
        <v>30895155</v>
      </c>
      <c r="E201">
        <v>28875167</v>
      </c>
      <c r="F201">
        <v>1</v>
      </c>
      <c r="G201">
        <v>28875167</v>
      </c>
      <c r="H201">
        <v>1</v>
      </c>
      <c r="I201" t="s">
        <v>391</v>
      </c>
      <c r="J201" t="s">
        <v>0</v>
      </c>
      <c r="K201" t="s">
        <v>392</v>
      </c>
      <c r="L201">
        <v>1191</v>
      </c>
      <c r="N201">
        <v>1013</v>
      </c>
      <c r="O201" t="s">
        <v>393</v>
      </c>
      <c r="P201" t="s">
        <v>393</v>
      </c>
      <c r="Q201">
        <v>1</v>
      </c>
      <c r="W201">
        <v>0</v>
      </c>
      <c r="X201">
        <v>476480486</v>
      </c>
      <c r="Y201">
        <v>50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0</v>
      </c>
      <c r="AT201">
        <v>50</v>
      </c>
      <c r="AU201" t="s">
        <v>0</v>
      </c>
      <c r="AV201">
        <v>1</v>
      </c>
      <c r="AW201">
        <v>2</v>
      </c>
      <c r="AX201">
        <v>31141527</v>
      </c>
      <c r="AY201">
        <v>1</v>
      </c>
      <c r="AZ201">
        <v>0</v>
      </c>
      <c r="BA201">
        <v>202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Y201*Source!I362</f>
        <v>180</v>
      </c>
      <c r="CY201">
        <f>AD201</f>
        <v>0</v>
      </c>
      <c r="CZ201">
        <f>AH201</f>
        <v>0</v>
      </c>
      <c r="DA201">
        <f>AL201</f>
        <v>1</v>
      </c>
      <c r="DB201">
        <v>0</v>
      </c>
    </row>
    <row r="202" spans="1:106" x14ac:dyDescent="0.2">
      <c r="A202">
        <f>ROW(Source!A362)</f>
        <v>362</v>
      </c>
      <c r="B202">
        <v>31140108</v>
      </c>
      <c r="C202">
        <v>31141526</v>
      </c>
      <c r="D202">
        <v>30907714</v>
      </c>
      <c r="E202">
        <v>1</v>
      </c>
      <c r="F202">
        <v>1</v>
      </c>
      <c r="G202">
        <v>28875167</v>
      </c>
      <c r="H202">
        <v>3</v>
      </c>
      <c r="I202" t="s">
        <v>676</v>
      </c>
      <c r="J202" t="s">
        <v>677</v>
      </c>
      <c r="K202" t="s">
        <v>678</v>
      </c>
      <c r="L202">
        <v>1348</v>
      </c>
      <c r="N202">
        <v>1009</v>
      </c>
      <c r="O202" t="s">
        <v>150</v>
      </c>
      <c r="P202" t="s">
        <v>150</v>
      </c>
      <c r="Q202">
        <v>1000</v>
      </c>
      <c r="W202">
        <v>0</v>
      </c>
      <c r="X202">
        <v>291612274</v>
      </c>
      <c r="Y202">
        <v>0.46</v>
      </c>
      <c r="AA202">
        <v>50407.79</v>
      </c>
      <c r="AB202">
        <v>0</v>
      </c>
      <c r="AC202">
        <v>0</v>
      </c>
      <c r="AD202">
        <v>0</v>
      </c>
      <c r="AE202">
        <v>50407.79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0</v>
      </c>
      <c r="AT202">
        <v>0.46</v>
      </c>
      <c r="AU202" t="s">
        <v>0</v>
      </c>
      <c r="AV202">
        <v>0</v>
      </c>
      <c r="AW202">
        <v>2</v>
      </c>
      <c r="AX202">
        <v>31141528</v>
      </c>
      <c r="AY202">
        <v>1</v>
      </c>
      <c r="AZ202">
        <v>0</v>
      </c>
      <c r="BA202">
        <v>203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Y202*Source!I362</f>
        <v>1.6560000000000001</v>
      </c>
      <c r="CY202">
        <f>AA202</f>
        <v>50407.79</v>
      </c>
      <c r="CZ202">
        <f>AE202</f>
        <v>50407.79</v>
      </c>
      <c r="DA202">
        <f>AI202</f>
        <v>1</v>
      </c>
      <c r="DB202">
        <v>0</v>
      </c>
    </row>
    <row r="203" spans="1:106" x14ac:dyDescent="0.2">
      <c r="A203">
        <f>ROW(Source!A362)</f>
        <v>362</v>
      </c>
      <c r="B203">
        <v>31140108</v>
      </c>
      <c r="C203">
        <v>31141526</v>
      </c>
      <c r="D203">
        <v>30907876</v>
      </c>
      <c r="E203">
        <v>1</v>
      </c>
      <c r="F203">
        <v>1</v>
      </c>
      <c r="G203">
        <v>28875167</v>
      </c>
      <c r="H203">
        <v>3</v>
      </c>
      <c r="I203" t="s">
        <v>667</v>
      </c>
      <c r="J203" t="s">
        <v>668</v>
      </c>
      <c r="K203" t="s">
        <v>669</v>
      </c>
      <c r="L203">
        <v>1348</v>
      </c>
      <c r="N203">
        <v>1009</v>
      </c>
      <c r="O203" t="s">
        <v>150</v>
      </c>
      <c r="P203" t="s">
        <v>150</v>
      </c>
      <c r="Q203">
        <v>1000</v>
      </c>
      <c r="W203">
        <v>0</v>
      </c>
      <c r="X203">
        <v>1574046373</v>
      </c>
      <c r="Y203">
        <v>1E-3</v>
      </c>
      <c r="AA203">
        <v>45454.3</v>
      </c>
      <c r="AB203">
        <v>0</v>
      </c>
      <c r="AC203">
        <v>0</v>
      </c>
      <c r="AD203">
        <v>0</v>
      </c>
      <c r="AE203">
        <v>45454.3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0</v>
      </c>
      <c r="AT203">
        <v>1E-3</v>
      </c>
      <c r="AU203" t="s">
        <v>0</v>
      </c>
      <c r="AV203">
        <v>0</v>
      </c>
      <c r="AW203">
        <v>2</v>
      </c>
      <c r="AX203">
        <v>31141529</v>
      </c>
      <c r="AY203">
        <v>1</v>
      </c>
      <c r="AZ203">
        <v>0</v>
      </c>
      <c r="BA203">
        <v>204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Y203*Source!I362</f>
        <v>3.6000000000000003E-3</v>
      </c>
      <c r="CY203">
        <f>AA203</f>
        <v>45454.3</v>
      </c>
      <c r="CZ203">
        <f>AE203</f>
        <v>45454.3</v>
      </c>
      <c r="DA203">
        <f>AI203</f>
        <v>1</v>
      </c>
      <c r="DB203">
        <v>0</v>
      </c>
    </row>
    <row r="204" spans="1:106" x14ac:dyDescent="0.2">
      <c r="A204">
        <f>ROW(Source!A362)</f>
        <v>362</v>
      </c>
      <c r="B204">
        <v>31140108</v>
      </c>
      <c r="C204">
        <v>31141526</v>
      </c>
      <c r="D204">
        <v>30907914</v>
      </c>
      <c r="E204">
        <v>1</v>
      </c>
      <c r="F204">
        <v>1</v>
      </c>
      <c r="G204">
        <v>28875167</v>
      </c>
      <c r="H204">
        <v>3</v>
      </c>
      <c r="I204" t="s">
        <v>679</v>
      </c>
      <c r="J204" t="s">
        <v>680</v>
      </c>
      <c r="K204" t="s">
        <v>681</v>
      </c>
      <c r="L204">
        <v>1348</v>
      </c>
      <c r="N204">
        <v>1009</v>
      </c>
      <c r="O204" t="s">
        <v>150</v>
      </c>
      <c r="P204" t="s">
        <v>150</v>
      </c>
      <c r="Q204">
        <v>1000</v>
      </c>
      <c r="W204">
        <v>0</v>
      </c>
      <c r="X204">
        <v>-1253251386</v>
      </c>
      <c r="Y204">
        <v>5.1999999999999998E-2</v>
      </c>
      <c r="AA204">
        <v>39990.42</v>
      </c>
      <c r="AB204">
        <v>0</v>
      </c>
      <c r="AC204">
        <v>0</v>
      </c>
      <c r="AD204">
        <v>0</v>
      </c>
      <c r="AE204">
        <v>39990.42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0</v>
      </c>
      <c r="AT204">
        <v>5.1999999999999998E-2</v>
      </c>
      <c r="AU204" t="s">
        <v>0</v>
      </c>
      <c r="AV204">
        <v>0</v>
      </c>
      <c r="AW204">
        <v>2</v>
      </c>
      <c r="AX204">
        <v>31141530</v>
      </c>
      <c r="AY204">
        <v>1</v>
      </c>
      <c r="AZ204">
        <v>0</v>
      </c>
      <c r="BA204">
        <v>205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Y204*Source!I362</f>
        <v>0.18720000000000001</v>
      </c>
      <c r="CY204">
        <f>AA204</f>
        <v>39990.42</v>
      </c>
      <c r="CZ204">
        <f>AE204</f>
        <v>39990.42</v>
      </c>
      <c r="DA204">
        <f>AI204</f>
        <v>1</v>
      </c>
      <c r="DB204">
        <v>0</v>
      </c>
    </row>
    <row r="205" spans="1:106" x14ac:dyDescent="0.2">
      <c r="A205">
        <f>ROW(Source!A363)</f>
        <v>363</v>
      </c>
      <c r="B205">
        <v>31140108</v>
      </c>
      <c r="C205">
        <v>31141532</v>
      </c>
      <c r="D205">
        <v>30895155</v>
      </c>
      <c r="E205">
        <v>28875167</v>
      </c>
      <c r="F205">
        <v>1</v>
      </c>
      <c r="G205">
        <v>28875167</v>
      </c>
      <c r="H205">
        <v>1</v>
      </c>
      <c r="I205" t="s">
        <v>391</v>
      </c>
      <c r="J205" t="s">
        <v>0</v>
      </c>
      <c r="K205" t="s">
        <v>392</v>
      </c>
      <c r="L205">
        <v>1191</v>
      </c>
      <c r="N205">
        <v>1013</v>
      </c>
      <c r="O205" t="s">
        <v>393</v>
      </c>
      <c r="P205" t="s">
        <v>393</v>
      </c>
      <c r="Q205">
        <v>1</v>
      </c>
      <c r="W205">
        <v>0</v>
      </c>
      <c r="X205">
        <v>476480486</v>
      </c>
      <c r="Y205">
        <v>6.99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0</v>
      </c>
      <c r="AT205">
        <v>6.99</v>
      </c>
      <c r="AU205" t="s">
        <v>0</v>
      </c>
      <c r="AV205">
        <v>1</v>
      </c>
      <c r="AW205">
        <v>2</v>
      </c>
      <c r="AX205">
        <v>31141533</v>
      </c>
      <c r="AY205">
        <v>1</v>
      </c>
      <c r="AZ205">
        <v>0</v>
      </c>
      <c r="BA205">
        <v>206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Y205*Source!I363</f>
        <v>48.93</v>
      </c>
      <c r="CY205">
        <f>AD205</f>
        <v>0</v>
      </c>
      <c r="CZ205">
        <f>AH205</f>
        <v>0</v>
      </c>
      <c r="DA205">
        <f>AL205</f>
        <v>1</v>
      </c>
      <c r="DB205">
        <v>0</v>
      </c>
    </row>
    <row r="206" spans="1:106" x14ac:dyDescent="0.2">
      <c r="A206">
        <f>ROW(Source!A363)</f>
        <v>363</v>
      </c>
      <c r="B206">
        <v>31140108</v>
      </c>
      <c r="C206">
        <v>31141532</v>
      </c>
      <c r="D206">
        <v>30907502</v>
      </c>
      <c r="E206">
        <v>1</v>
      </c>
      <c r="F206">
        <v>1</v>
      </c>
      <c r="G206">
        <v>28875167</v>
      </c>
      <c r="H206">
        <v>3</v>
      </c>
      <c r="I206" t="s">
        <v>682</v>
      </c>
      <c r="J206" t="s">
        <v>683</v>
      </c>
      <c r="K206" t="s">
        <v>684</v>
      </c>
      <c r="L206">
        <v>1339</v>
      </c>
      <c r="N206">
        <v>1007</v>
      </c>
      <c r="O206" t="s">
        <v>16</v>
      </c>
      <c r="P206" t="s">
        <v>16</v>
      </c>
      <c r="Q206">
        <v>1</v>
      </c>
      <c r="W206">
        <v>0</v>
      </c>
      <c r="X206">
        <v>1163136531</v>
      </c>
      <c r="Y206">
        <v>0.06</v>
      </c>
      <c r="AA206">
        <v>5631.96</v>
      </c>
      <c r="AB206">
        <v>0</v>
      </c>
      <c r="AC206">
        <v>0</v>
      </c>
      <c r="AD206">
        <v>0</v>
      </c>
      <c r="AE206">
        <v>5631.96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0</v>
      </c>
      <c r="AT206">
        <v>0.06</v>
      </c>
      <c r="AU206" t="s">
        <v>0</v>
      </c>
      <c r="AV206">
        <v>0</v>
      </c>
      <c r="AW206">
        <v>2</v>
      </c>
      <c r="AX206">
        <v>31141534</v>
      </c>
      <c r="AY206">
        <v>1</v>
      </c>
      <c r="AZ206">
        <v>0</v>
      </c>
      <c r="BA206">
        <v>207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Y206*Source!I363</f>
        <v>0.42</v>
      </c>
      <c r="CY206">
        <f>AA206</f>
        <v>5631.96</v>
      </c>
      <c r="CZ206">
        <f>AE206</f>
        <v>5631.96</v>
      </c>
      <c r="DA206">
        <f>AI206</f>
        <v>1</v>
      </c>
      <c r="DB206">
        <v>0</v>
      </c>
    </row>
    <row r="207" spans="1:106" x14ac:dyDescent="0.2">
      <c r="A207">
        <f>ROW(Source!A363)</f>
        <v>363</v>
      </c>
      <c r="B207">
        <v>31140108</v>
      </c>
      <c r="C207">
        <v>31141532</v>
      </c>
      <c r="D207">
        <v>30907504</v>
      </c>
      <c r="E207">
        <v>1</v>
      </c>
      <c r="F207">
        <v>1</v>
      </c>
      <c r="G207">
        <v>28875167</v>
      </c>
      <c r="H207">
        <v>3</v>
      </c>
      <c r="I207" t="s">
        <v>685</v>
      </c>
      <c r="J207" t="s">
        <v>686</v>
      </c>
      <c r="K207" t="s">
        <v>687</v>
      </c>
      <c r="L207">
        <v>1339</v>
      </c>
      <c r="N207">
        <v>1007</v>
      </c>
      <c r="O207" t="s">
        <v>16</v>
      </c>
      <c r="P207" t="s">
        <v>16</v>
      </c>
      <c r="Q207">
        <v>1</v>
      </c>
      <c r="W207">
        <v>0</v>
      </c>
      <c r="X207">
        <v>966492149</v>
      </c>
      <c r="Y207">
        <v>0.1</v>
      </c>
      <c r="AA207">
        <v>5631.96</v>
      </c>
      <c r="AB207">
        <v>0</v>
      </c>
      <c r="AC207">
        <v>0</v>
      </c>
      <c r="AD207">
        <v>0</v>
      </c>
      <c r="AE207">
        <v>5631.96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0</v>
      </c>
      <c r="AT207">
        <v>0.1</v>
      </c>
      <c r="AU207" t="s">
        <v>0</v>
      </c>
      <c r="AV207">
        <v>0</v>
      </c>
      <c r="AW207">
        <v>2</v>
      </c>
      <c r="AX207">
        <v>31141535</v>
      </c>
      <c r="AY207">
        <v>1</v>
      </c>
      <c r="AZ207">
        <v>0</v>
      </c>
      <c r="BA207">
        <v>208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Y207*Source!I363</f>
        <v>0.70000000000000007</v>
      </c>
      <c r="CY207">
        <f>AA207</f>
        <v>5631.96</v>
      </c>
      <c r="CZ207">
        <f>AE207</f>
        <v>5631.96</v>
      </c>
      <c r="DA207">
        <f>AI207</f>
        <v>1</v>
      </c>
      <c r="DB207">
        <v>0</v>
      </c>
    </row>
    <row r="208" spans="1:106" x14ac:dyDescent="0.2">
      <c r="A208">
        <f>ROW(Source!A363)</f>
        <v>363</v>
      </c>
      <c r="B208">
        <v>31140108</v>
      </c>
      <c r="C208">
        <v>31141532</v>
      </c>
      <c r="D208">
        <v>30907515</v>
      </c>
      <c r="E208">
        <v>1</v>
      </c>
      <c r="F208">
        <v>1</v>
      </c>
      <c r="G208">
        <v>28875167</v>
      </c>
      <c r="H208">
        <v>3</v>
      </c>
      <c r="I208" t="s">
        <v>688</v>
      </c>
      <c r="J208" t="s">
        <v>689</v>
      </c>
      <c r="K208" t="s">
        <v>690</v>
      </c>
      <c r="L208">
        <v>1339</v>
      </c>
      <c r="N208">
        <v>1007</v>
      </c>
      <c r="O208" t="s">
        <v>16</v>
      </c>
      <c r="P208" t="s">
        <v>16</v>
      </c>
      <c r="Q208">
        <v>1</v>
      </c>
      <c r="W208">
        <v>0</v>
      </c>
      <c r="X208">
        <v>-1345789062</v>
      </c>
      <c r="Y208">
        <v>0.06</v>
      </c>
      <c r="AA208">
        <v>6326.94</v>
      </c>
      <c r="AB208">
        <v>0</v>
      </c>
      <c r="AC208">
        <v>0</v>
      </c>
      <c r="AD208">
        <v>0</v>
      </c>
      <c r="AE208">
        <v>6326.94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0</v>
      </c>
      <c r="AT208">
        <v>0.06</v>
      </c>
      <c r="AU208" t="s">
        <v>0</v>
      </c>
      <c r="AV208">
        <v>0</v>
      </c>
      <c r="AW208">
        <v>2</v>
      </c>
      <c r="AX208">
        <v>31141536</v>
      </c>
      <c r="AY208">
        <v>1</v>
      </c>
      <c r="AZ208">
        <v>0</v>
      </c>
      <c r="BA208">
        <v>209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Y208*Source!I363</f>
        <v>0.42</v>
      </c>
      <c r="CY208">
        <f>AA208</f>
        <v>6326.94</v>
      </c>
      <c r="CZ208">
        <f>AE208</f>
        <v>6326.94</v>
      </c>
      <c r="DA208">
        <f>AI208</f>
        <v>1</v>
      </c>
      <c r="DB208">
        <v>0</v>
      </c>
    </row>
    <row r="209" spans="1:106" x14ac:dyDescent="0.2">
      <c r="A209">
        <f>ROW(Source!A363)</f>
        <v>363</v>
      </c>
      <c r="B209">
        <v>31140108</v>
      </c>
      <c r="C209">
        <v>31141532</v>
      </c>
      <c r="D209">
        <v>30911110</v>
      </c>
      <c r="E209">
        <v>1</v>
      </c>
      <c r="F209">
        <v>1</v>
      </c>
      <c r="G209">
        <v>28875167</v>
      </c>
      <c r="H209">
        <v>3</v>
      </c>
      <c r="I209" t="s">
        <v>691</v>
      </c>
      <c r="J209" t="s">
        <v>692</v>
      </c>
      <c r="K209" t="s">
        <v>693</v>
      </c>
      <c r="L209">
        <v>1354</v>
      </c>
      <c r="N209">
        <v>1010</v>
      </c>
      <c r="O209" t="s">
        <v>84</v>
      </c>
      <c r="P209" t="s">
        <v>84</v>
      </c>
      <c r="Q209">
        <v>1</v>
      </c>
      <c r="W209">
        <v>0</v>
      </c>
      <c r="X209">
        <v>144327202</v>
      </c>
      <c r="Y209">
        <v>2</v>
      </c>
      <c r="AA209">
        <v>10.14</v>
      </c>
      <c r="AB209">
        <v>0</v>
      </c>
      <c r="AC209">
        <v>0</v>
      </c>
      <c r="AD209">
        <v>0</v>
      </c>
      <c r="AE209">
        <v>10.14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0</v>
      </c>
      <c r="AT209">
        <v>2</v>
      </c>
      <c r="AU209" t="s">
        <v>0</v>
      </c>
      <c r="AV209">
        <v>0</v>
      </c>
      <c r="AW209">
        <v>2</v>
      </c>
      <c r="AX209">
        <v>31141537</v>
      </c>
      <c r="AY209">
        <v>1</v>
      </c>
      <c r="AZ209">
        <v>0</v>
      </c>
      <c r="BA209">
        <v>210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Y209*Source!I363</f>
        <v>14</v>
      </c>
      <c r="CY209">
        <f>AA209</f>
        <v>10.14</v>
      </c>
      <c r="CZ209">
        <f>AE209</f>
        <v>10.14</v>
      </c>
      <c r="DA209">
        <f>AI209</f>
        <v>1</v>
      </c>
      <c r="DB209">
        <v>0</v>
      </c>
    </row>
    <row r="210" spans="1:106" x14ac:dyDescent="0.2">
      <c r="A210">
        <f>ROW(Source!A363)</f>
        <v>363</v>
      </c>
      <c r="B210">
        <v>31140108</v>
      </c>
      <c r="C210">
        <v>31141532</v>
      </c>
      <c r="D210">
        <v>30911382</v>
      </c>
      <c r="E210">
        <v>1</v>
      </c>
      <c r="F210">
        <v>1</v>
      </c>
      <c r="G210">
        <v>28875167</v>
      </c>
      <c r="H210">
        <v>3</v>
      </c>
      <c r="I210" t="s">
        <v>694</v>
      </c>
      <c r="J210" t="s">
        <v>695</v>
      </c>
      <c r="K210" t="s">
        <v>696</v>
      </c>
      <c r="L210">
        <v>1327</v>
      </c>
      <c r="N210">
        <v>1005</v>
      </c>
      <c r="O210" t="s">
        <v>441</v>
      </c>
      <c r="P210" t="s">
        <v>441</v>
      </c>
      <c r="Q210">
        <v>1</v>
      </c>
      <c r="W210">
        <v>0</v>
      </c>
      <c r="X210">
        <v>-16550867</v>
      </c>
      <c r="Y210">
        <v>0.5</v>
      </c>
      <c r="AA210">
        <v>1291.03</v>
      </c>
      <c r="AB210">
        <v>0</v>
      </c>
      <c r="AC210">
        <v>0</v>
      </c>
      <c r="AD210">
        <v>0</v>
      </c>
      <c r="AE210">
        <v>1291.03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0</v>
      </c>
      <c r="AT210">
        <v>0.5</v>
      </c>
      <c r="AU210" t="s">
        <v>0</v>
      </c>
      <c r="AV210">
        <v>0</v>
      </c>
      <c r="AW210">
        <v>2</v>
      </c>
      <c r="AX210">
        <v>31141538</v>
      </c>
      <c r="AY210">
        <v>1</v>
      </c>
      <c r="AZ210">
        <v>0</v>
      </c>
      <c r="BA210">
        <v>211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Y210*Source!I363</f>
        <v>3.5</v>
      </c>
      <c r="CY210">
        <f>AA210</f>
        <v>1291.03</v>
      </c>
      <c r="CZ210">
        <f>AE210</f>
        <v>1291.03</v>
      </c>
      <c r="DA210">
        <f>AI210</f>
        <v>1</v>
      </c>
      <c r="DB210">
        <v>0</v>
      </c>
    </row>
    <row r="211" spans="1:106" x14ac:dyDescent="0.2">
      <c r="A211">
        <f>ROW(Source!A364)</f>
        <v>364</v>
      </c>
      <c r="B211">
        <v>31140108</v>
      </c>
      <c r="C211">
        <v>31141540</v>
      </c>
      <c r="D211">
        <v>30895155</v>
      </c>
      <c r="E211">
        <v>28875167</v>
      </c>
      <c r="F211">
        <v>1</v>
      </c>
      <c r="G211">
        <v>28875167</v>
      </c>
      <c r="H211">
        <v>1</v>
      </c>
      <c r="I211" t="s">
        <v>391</v>
      </c>
      <c r="J211" t="s">
        <v>0</v>
      </c>
      <c r="K211" t="s">
        <v>392</v>
      </c>
      <c r="L211">
        <v>1191</v>
      </c>
      <c r="N211">
        <v>1013</v>
      </c>
      <c r="O211" t="s">
        <v>393</v>
      </c>
      <c r="P211" t="s">
        <v>393</v>
      </c>
      <c r="Q211">
        <v>1</v>
      </c>
      <c r="W211">
        <v>0</v>
      </c>
      <c r="X211">
        <v>476480486</v>
      </c>
      <c r="Y211">
        <v>6.78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0</v>
      </c>
      <c r="AT211">
        <v>6.78</v>
      </c>
      <c r="AU211" t="s">
        <v>0</v>
      </c>
      <c r="AV211">
        <v>1</v>
      </c>
      <c r="AW211">
        <v>2</v>
      </c>
      <c r="AX211">
        <v>31141541</v>
      </c>
      <c r="AY211">
        <v>1</v>
      </c>
      <c r="AZ211">
        <v>0</v>
      </c>
      <c r="BA211">
        <v>212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Y211*Source!I364</f>
        <v>10.17</v>
      </c>
      <c r="CY211">
        <f>AD211</f>
        <v>0</v>
      </c>
      <c r="CZ211">
        <f>AH211</f>
        <v>0</v>
      </c>
      <c r="DA211">
        <f>AL211</f>
        <v>1</v>
      </c>
      <c r="DB211">
        <v>0</v>
      </c>
    </row>
    <row r="212" spans="1:106" x14ac:dyDescent="0.2">
      <c r="A212">
        <f>ROW(Source!A364)</f>
        <v>364</v>
      </c>
      <c r="B212">
        <v>31140108</v>
      </c>
      <c r="C212">
        <v>31141540</v>
      </c>
      <c r="D212">
        <v>30906478</v>
      </c>
      <c r="E212">
        <v>1</v>
      </c>
      <c r="F212">
        <v>1</v>
      </c>
      <c r="G212">
        <v>28875167</v>
      </c>
      <c r="H212">
        <v>2</v>
      </c>
      <c r="I212" t="s">
        <v>697</v>
      </c>
      <c r="J212" t="s">
        <v>698</v>
      </c>
      <c r="K212" t="s">
        <v>699</v>
      </c>
      <c r="L212">
        <v>1368</v>
      </c>
      <c r="N212">
        <v>1011</v>
      </c>
      <c r="O212" t="s">
        <v>397</v>
      </c>
      <c r="P212" t="s">
        <v>397</v>
      </c>
      <c r="Q212">
        <v>1</v>
      </c>
      <c r="W212">
        <v>0</v>
      </c>
      <c r="X212">
        <v>706579034</v>
      </c>
      <c r="Y212">
        <v>1.99</v>
      </c>
      <c r="AA212">
        <v>0</v>
      </c>
      <c r="AB212">
        <v>35.409999999999997</v>
      </c>
      <c r="AC212">
        <v>7.11</v>
      </c>
      <c r="AD212">
        <v>0</v>
      </c>
      <c r="AE212">
        <v>0</v>
      </c>
      <c r="AF212">
        <v>35.409999999999997</v>
      </c>
      <c r="AG212">
        <v>7.11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0</v>
      </c>
      <c r="AT212">
        <v>1.99</v>
      </c>
      <c r="AU212" t="s">
        <v>0</v>
      </c>
      <c r="AV212">
        <v>0</v>
      </c>
      <c r="AW212">
        <v>2</v>
      </c>
      <c r="AX212">
        <v>31141542</v>
      </c>
      <c r="AY212">
        <v>1</v>
      </c>
      <c r="AZ212">
        <v>0</v>
      </c>
      <c r="BA212">
        <v>213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Y212*Source!I364</f>
        <v>2.9849999999999999</v>
      </c>
      <c r="CY212">
        <f>AB212</f>
        <v>35.409999999999997</v>
      </c>
      <c r="CZ212">
        <f>AF212</f>
        <v>35.409999999999997</v>
      </c>
      <c r="DA212">
        <f>AJ212</f>
        <v>1</v>
      </c>
      <c r="DB212">
        <v>0</v>
      </c>
    </row>
    <row r="213" spans="1:106" x14ac:dyDescent="0.2">
      <c r="A213">
        <f>ROW(Source!A364)</f>
        <v>364</v>
      </c>
      <c r="B213">
        <v>31140108</v>
      </c>
      <c r="C213">
        <v>31141540</v>
      </c>
      <c r="D213">
        <v>30908697</v>
      </c>
      <c r="E213">
        <v>1</v>
      </c>
      <c r="F213">
        <v>1</v>
      </c>
      <c r="G213">
        <v>28875167</v>
      </c>
      <c r="H213">
        <v>3</v>
      </c>
      <c r="I213" t="s">
        <v>700</v>
      </c>
      <c r="J213" t="s">
        <v>701</v>
      </c>
      <c r="K213" t="s">
        <v>702</v>
      </c>
      <c r="L213">
        <v>1348</v>
      </c>
      <c r="N213">
        <v>1009</v>
      </c>
      <c r="O213" t="s">
        <v>150</v>
      </c>
      <c r="P213" t="s">
        <v>150</v>
      </c>
      <c r="Q213">
        <v>1000</v>
      </c>
      <c r="W213">
        <v>0</v>
      </c>
      <c r="X213">
        <v>-1592467254</v>
      </c>
      <c r="Y213">
        <v>5.0000000000000001E-4</v>
      </c>
      <c r="AA213">
        <v>117442.26</v>
      </c>
      <c r="AB213">
        <v>0</v>
      </c>
      <c r="AC213">
        <v>0</v>
      </c>
      <c r="AD213">
        <v>0</v>
      </c>
      <c r="AE213">
        <v>117442.26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0</v>
      </c>
      <c r="AT213">
        <v>5.0000000000000001E-4</v>
      </c>
      <c r="AU213" t="s">
        <v>0</v>
      </c>
      <c r="AV213">
        <v>0</v>
      </c>
      <c r="AW213">
        <v>2</v>
      </c>
      <c r="AX213">
        <v>31141543</v>
      </c>
      <c r="AY213">
        <v>1</v>
      </c>
      <c r="AZ213">
        <v>0</v>
      </c>
      <c r="BA213">
        <v>214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Y213*Source!I364</f>
        <v>7.5000000000000002E-4</v>
      </c>
      <c r="CY213">
        <f>AA213</f>
        <v>117442.26</v>
      </c>
      <c r="CZ213">
        <f>AE213</f>
        <v>117442.26</v>
      </c>
      <c r="DA213">
        <f>AI213</f>
        <v>1</v>
      </c>
      <c r="DB213">
        <v>0</v>
      </c>
    </row>
    <row r="214" spans="1:106" x14ac:dyDescent="0.2">
      <c r="A214">
        <f>ROW(Source!A364)</f>
        <v>364</v>
      </c>
      <c r="B214">
        <v>31140108</v>
      </c>
      <c r="C214">
        <v>31141540</v>
      </c>
      <c r="D214">
        <v>30909051</v>
      </c>
      <c r="E214">
        <v>1</v>
      </c>
      <c r="F214">
        <v>1</v>
      </c>
      <c r="G214">
        <v>28875167</v>
      </c>
      <c r="H214">
        <v>3</v>
      </c>
      <c r="I214" t="s">
        <v>703</v>
      </c>
      <c r="J214" t="s">
        <v>704</v>
      </c>
      <c r="K214" t="s">
        <v>705</v>
      </c>
      <c r="L214">
        <v>1348</v>
      </c>
      <c r="N214">
        <v>1009</v>
      </c>
      <c r="O214" t="s">
        <v>150</v>
      </c>
      <c r="P214" t="s">
        <v>150</v>
      </c>
      <c r="Q214">
        <v>1000</v>
      </c>
      <c r="W214">
        <v>0</v>
      </c>
      <c r="X214">
        <v>-974584596</v>
      </c>
      <c r="Y214">
        <v>5.1999999999999995E-4</v>
      </c>
      <c r="AA214">
        <v>160225.26999999999</v>
      </c>
      <c r="AB214">
        <v>0</v>
      </c>
      <c r="AC214">
        <v>0</v>
      </c>
      <c r="AD214">
        <v>0</v>
      </c>
      <c r="AE214">
        <v>160225.26999999999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0</v>
      </c>
      <c r="AT214">
        <v>5.1999999999999995E-4</v>
      </c>
      <c r="AU214" t="s">
        <v>0</v>
      </c>
      <c r="AV214">
        <v>0</v>
      </c>
      <c r="AW214">
        <v>2</v>
      </c>
      <c r="AX214">
        <v>31141544</v>
      </c>
      <c r="AY214">
        <v>1</v>
      </c>
      <c r="AZ214">
        <v>0</v>
      </c>
      <c r="BA214">
        <v>215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Y214*Source!I364</f>
        <v>7.7999999999999988E-4</v>
      </c>
      <c r="CY214">
        <f>AA214</f>
        <v>160225.26999999999</v>
      </c>
      <c r="CZ214">
        <f>AE214</f>
        <v>160225.26999999999</v>
      </c>
      <c r="DA214">
        <f>AI214</f>
        <v>1</v>
      </c>
      <c r="DB214">
        <v>0</v>
      </c>
    </row>
    <row r="215" spans="1:106" x14ac:dyDescent="0.2">
      <c r="A215">
        <f>ROW(Source!A364)</f>
        <v>364</v>
      </c>
      <c r="B215">
        <v>31140108</v>
      </c>
      <c r="C215">
        <v>31141540</v>
      </c>
      <c r="D215">
        <v>30910291</v>
      </c>
      <c r="E215">
        <v>1</v>
      </c>
      <c r="F215">
        <v>1</v>
      </c>
      <c r="G215">
        <v>28875167</v>
      </c>
      <c r="H215">
        <v>3</v>
      </c>
      <c r="I215" t="s">
        <v>234</v>
      </c>
      <c r="J215" t="s">
        <v>236</v>
      </c>
      <c r="K215" t="s">
        <v>235</v>
      </c>
      <c r="L215">
        <v>1348</v>
      </c>
      <c r="N215">
        <v>1009</v>
      </c>
      <c r="O215" t="s">
        <v>150</v>
      </c>
      <c r="P215" t="s">
        <v>150</v>
      </c>
      <c r="Q215">
        <v>1000</v>
      </c>
      <c r="W215">
        <v>0</v>
      </c>
      <c r="X215">
        <v>-271876913</v>
      </c>
      <c r="Y215">
        <v>0.3</v>
      </c>
      <c r="AA215">
        <v>62502.13</v>
      </c>
      <c r="AB215">
        <v>0</v>
      </c>
      <c r="AC215">
        <v>0</v>
      </c>
      <c r="AD215">
        <v>0</v>
      </c>
      <c r="AE215">
        <v>62502.13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0</v>
      </c>
      <c r="AT215">
        <v>0.3</v>
      </c>
      <c r="AU215" t="s">
        <v>0</v>
      </c>
      <c r="AV215">
        <v>0</v>
      </c>
      <c r="AW215">
        <v>2</v>
      </c>
      <c r="AX215">
        <v>31141545</v>
      </c>
      <c r="AY215">
        <v>1</v>
      </c>
      <c r="AZ215">
        <v>0</v>
      </c>
      <c r="BA215">
        <v>216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Y215*Source!I364</f>
        <v>0.44999999999999996</v>
      </c>
      <c r="CY215">
        <f>AA215</f>
        <v>62502.13</v>
      </c>
      <c r="CZ215">
        <f>AE215</f>
        <v>62502.13</v>
      </c>
      <c r="DA215">
        <f>AI215</f>
        <v>1</v>
      </c>
      <c r="DB215">
        <v>0</v>
      </c>
    </row>
    <row r="216" spans="1:106" x14ac:dyDescent="0.2">
      <c r="A216">
        <f>ROW(Source!A364)</f>
        <v>364</v>
      </c>
      <c r="B216">
        <v>31140108</v>
      </c>
      <c r="C216">
        <v>31141540</v>
      </c>
      <c r="D216">
        <v>30910291</v>
      </c>
      <c r="E216">
        <v>1</v>
      </c>
      <c r="F216">
        <v>1</v>
      </c>
      <c r="G216">
        <v>28875167</v>
      </c>
      <c r="H216">
        <v>3</v>
      </c>
      <c r="I216" t="s">
        <v>234</v>
      </c>
      <c r="J216" t="s">
        <v>236</v>
      </c>
      <c r="K216" t="s">
        <v>235</v>
      </c>
      <c r="L216">
        <v>1348</v>
      </c>
      <c r="N216">
        <v>1009</v>
      </c>
      <c r="O216" t="s">
        <v>150</v>
      </c>
      <c r="P216" t="s">
        <v>150</v>
      </c>
      <c r="Q216">
        <v>1000</v>
      </c>
      <c r="W216">
        <v>0</v>
      </c>
      <c r="X216">
        <v>885945411</v>
      </c>
      <c r="Y216">
        <v>0.81333299999999997</v>
      </c>
      <c r="AA216">
        <v>62502.13</v>
      </c>
      <c r="AB216">
        <v>0</v>
      </c>
      <c r="AC216">
        <v>0</v>
      </c>
      <c r="AD216">
        <v>0</v>
      </c>
      <c r="AE216">
        <v>62502.13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 t="s">
        <v>0</v>
      </c>
      <c r="AT216">
        <v>0.81333299999999997</v>
      </c>
      <c r="AU216" t="s">
        <v>0</v>
      </c>
      <c r="AV216">
        <v>0</v>
      </c>
      <c r="AW216">
        <v>1</v>
      </c>
      <c r="AX216">
        <v>-1</v>
      </c>
      <c r="AY216">
        <v>0</v>
      </c>
      <c r="AZ216">
        <v>0</v>
      </c>
      <c r="BA216" t="s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Y216*Source!I364</f>
        <v>1.2199994999999999</v>
      </c>
      <c r="CY216">
        <f>AA216</f>
        <v>62502.13</v>
      </c>
      <c r="CZ216">
        <f>AE216</f>
        <v>62502.13</v>
      </c>
      <c r="DA216">
        <f>AI216</f>
        <v>1</v>
      </c>
      <c r="DB216">
        <v>0</v>
      </c>
    </row>
    <row r="217" spans="1:106" x14ac:dyDescent="0.2">
      <c r="A217">
        <f>ROW(Source!A366)</f>
        <v>366</v>
      </c>
      <c r="B217">
        <v>31140108</v>
      </c>
      <c r="C217">
        <v>31141550</v>
      </c>
      <c r="D217">
        <v>30895155</v>
      </c>
      <c r="E217">
        <v>28875167</v>
      </c>
      <c r="F217">
        <v>1</v>
      </c>
      <c r="G217">
        <v>28875167</v>
      </c>
      <c r="H217">
        <v>1</v>
      </c>
      <c r="I217" t="s">
        <v>391</v>
      </c>
      <c r="J217" t="s">
        <v>0</v>
      </c>
      <c r="K217" t="s">
        <v>392</v>
      </c>
      <c r="L217">
        <v>1191</v>
      </c>
      <c r="N217">
        <v>1013</v>
      </c>
      <c r="O217" t="s">
        <v>393</v>
      </c>
      <c r="P217" t="s">
        <v>393</v>
      </c>
      <c r="Q217">
        <v>1</v>
      </c>
      <c r="W217">
        <v>0</v>
      </c>
      <c r="X217">
        <v>476480486</v>
      </c>
      <c r="Y217">
        <v>1.84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0</v>
      </c>
      <c r="AT217">
        <v>1.84</v>
      </c>
      <c r="AU217" t="s">
        <v>0</v>
      </c>
      <c r="AV217">
        <v>1</v>
      </c>
      <c r="AW217">
        <v>2</v>
      </c>
      <c r="AX217">
        <v>31141551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Y217*Source!I366</f>
        <v>27.6</v>
      </c>
      <c r="CY217">
        <f>AD217</f>
        <v>0</v>
      </c>
      <c r="CZ217">
        <f>AH217</f>
        <v>0</v>
      </c>
      <c r="DA217">
        <f>AL217</f>
        <v>1</v>
      </c>
      <c r="DB217">
        <v>0</v>
      </c>
    </row>
    <row r="218" spans="1:106" x14ac:dyDescent="0.2">
      <c r="A218">
        <f>ROW(Source!A366)</f>
        <v>366</v>
      </c>
      <c r="B218">
        <v>31140108</v>
      </c>
      <c r="C218">
        <v>31141550</v>
      </c>
      <c r="D218">
        <v>30906760</v>
      </c>
      <c r="E218">
        <v>1</v>
      </c>
      <c r="F218">
        <v>1</v>
      </c>
      <c r="G218">
        <v>28875167</v>
      </c>
      <c r="H218">
        <v>2</v>
      </c>
      <c r="I218" t="s">
        <v>706</v>
      </c>
      <c r="J218" t="s">
        <v>707</v>
      </c>
      <c r="K218" t="s">
        <v>708</v>
      </c>
      <c r="L218">
        <v>1368</v>
      </c>
      <c r="N218">
        <v>1011</v>
      </c>
      <c r="O218" t="s">
        <v>397</v>
      </c>
      <c r="P218" t="s">
        <v>397</v>
      </c>
      <c r="Q218">
        <v>1</v>
      </c>
      <c r="W218">
        <v>0</v>
      </c>
      <c r="X218">
        <v>1966147480</v>
      </c>
      <c r="Y218">
        <v>0.68</v>
      </c>
      <c r="AA218">
        <v>0</v>
      </c>
      <c r="AB218">
        <v>450.57</v>
      </c>
      <c r="AC218">
        <v>324.23</v>
      </c>
      <c r="AD218">
        <v>0</v>
      </c>
      <c r="AE218">
        <v>0</v>
      </c>
      <c r="AF218">
        <v>450.57</v>
      </c>
      <c r="AG218">
        <v>324.23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0</v>
      </c>
      <c r="AT218">
        <v>0.68</v>
      </c>
      <c r="AU218" t="s">
        <v>0</v>
      </c>
      <c r="AV218">
        <v>0</v>
      </c>
      <c r="AW218">
        <v>2</v>
      </c>
      <c r="AX218">
        <v>31141552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Y218*Source!I366</f>
        <v>10.200000000000001</v>
      </c>
      <c r="CY218">
        <f>AB218</f>
        <v>450.57</v>
      </c>
      <c r="CZ218">
        <f>AF218</f>
        <v>450.57</v>
      </c>
      <c r="DA218">
        <f>AJ218</f>
        <v>1</v>
      </c>
      <c r="DB218">
        <v>0</v>
      </c>
    </row>
    <row r="219" spans="1:106" x14ac:dyDescent="0.2">
      <c r="A219">
        <f>ROW(Source!A418)</f>
        <v>418</v>
      </c>
      <c r="B219">
        <v>31140108</v>
      </c>
      <c r="C219">
        <v>31141633</v>
      </c>
      <c r="D219">
        <v>30895155</v>
      </c>
      <c r="E219">
        <v>28875167</v>
      </c>
      <c r="F219">
        <v>1</v>
      </c>
      <c r="G219">
        <v>28875167</v>
      </c>
      <c r="H219">
        <v>1</v>
      </c>
      <c r="I219" t="s">
        <v>391</v>
      </c>
      <c r="J219" t="s">
        <v>0</v>
      </c>
      <c r="K219" t="s">
        <v>392</v>
      </c>
      <c r="L219">
        <v>1191</v>
      </c>
      <c r="N219">
        <v>1013</v>
      </c>
      <c r="O219" t="s">
        <v>393</v>
      </c>
      <c r="P219" t="s">
        <v>393</v>
      </c>
      <c r="Q219">
        <v>1</v>
      </c>
      <c r="W219">
        <v>0</v>
      </c>
      <c r="X219">
        <v>476480486</v>
      </c>
      <c r="Y219">
        <v>10.49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0</v>
      </c>
      <c r="AT219">
        <v>10.49</v>
      </c>
      <c r="AU219" t="s">
        <v>0</v>
      </c>
      <c r="AV219">
        <v>1</v>
      </c>
      <c r="AW219">
        <v>2</v>
      </c>
      <c r="AX219">
        <v>31141636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Y219*Source!I418</f>
        <v>1.0490000000000002</v>
      </c>
      <c r="CY219">
        <f>AD219</f>
        <v>0</v>
      </c>
      <c r="CZ219">
        <f>AH219</f>
        <v>0</v>
      </c>
      <c r="DA219">
        <f>AL219</f>
        <v>1</v>
      </c>
      <c r="DB219">
        <v>0</v>
      </c>
    </row>
    <row r="220" spans="1:106" x14ac:dyDescent="0.2">
      <c r="A220">
        <f>ROW(Source!A418)</f>
        <v>418</v>
      </c>
      <c r="B220">
        <v>31140108</v>
      </c>
      <c r="C220">
        <v>31141633</v>
      </c>
      <c r="D220">
        <v>30896783</v>
      </c>
      <c r="E220">
        <v>28875167</v>
      </c>
      <c r="F220">
        <v>1</v>
      </c>
      <c r="G220">
        <v>28875167</v>
      </c>
      <c r="H220">
        <v>3</v>
      </c>
      <c r="I220" t="s">
        <v>448</v>
      </c>
      <c r="J220" t="s">
        <v>0</v>
      </c>
      <c r="K220" t="s">
        <v>449</v>
      </c>
      <c r="L220">
        <v>1348</v>
      </c>
      <c r="N220">
        <v>1009</v>
      </c>
      <c r="O220" t="s">
        <v>150</v>
      </c>
      <c r="P220" t="s">
        <v>150</v>
      </c>
      <c r="Q220">
        <v>1000</v>
      </c>
      <c r="W220">
        <v>0</v>
      </c>
      <c r="X220">
        <v>1489638031</v>
      </c>
      <c r="Y220">
        <v>0.52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0</v>
      </c>
      <c r="AT220">
        <v>0.52</v>
      </c>
      <c r="AU220" t="s">
        <v>0</v>
      </c>
      <c r="AV220">
        <v>0</v>
      </c>
      <c r="AW220">
        <v>2</v>
      </c>
      <c r="AX220">
        <v>31141637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Y220*Source!I418</f>
        <v>5.2000000000000005E-2</v>
      </c>
      <c r="CY220">
        <f>AA220</f>
        <v>0</v>
      </c>
      <c r="CZ220">
        <f>AE220</f>
        <v>0</v>
      </c>
      <c r="DA220">
        <f>AI220</f>
        <v>1</v>
      </c>
      <c r="DB220">
        <v>0</v>
      </c>
    </row>
    <row r="221" spans="1:106" x14ac:dyDescent="0.2">
      <c r="A221">
        <f>ROW(Source!A445)</f>
        <v>445</v>
      </c>
      <c r="B221">
        <v>31140108</v>
      </c>
      <c r="C221">
        <v>31141679</v>
      </c>
      <c r="D221">
        <v>30895155</v>
      </c>
      <c r="E221">
        <v>28875167</v>
      </c>
      <c r="F221">
        <v>1</v>
      </c>
      <c r="G221">
        <v>28875167</v>
      </c>
      <c r="H221">
        <v>1</v>
      </c>
      <c r="I221" t="s">
        <v>391</v>
      </c>
      <c r="J221" t="s">
        <v>0</v>
      </c>
      <c r="K221" t="s">
        <v>392</v>
      </c>
      <c r="L221">
        <v>1191</v>
      </c>
      <c r="N221">
        <v>1013</v>
      </c>
      <c r="O221" t="s">
        <v>393</v>
      </c>
      <c r="P221" t="s">
        <v>393</v>
      </c>
      <c r="Q221">
        <v>1</v>
      </c>
      <c r="W221">
        <v>0</v>
      </c>
      <c r="X221">
        <v>476480486</v>
      </c>
      <c r="Y221">
        <v>36.46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0</v>
      </c>
      <c r="AT221">
        <v>36.46</v>
      </c>
      <c r="AU221" t="s">
        <v>0</v>
      </c>
      <c r="AV221">
        <v>1</v>
      </c>
      <c r="AW221">
        <v>2</v>
      </c>
      <c r="AX221">
        <v>31141680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Y221*Source!I445</f>
        <v>3.6460000000000004</v>
      </c>
      <c r="CY221">
        <f>AD221</f>
        <v>0</v>
      </c>
      <c r="CZ221">
        <f>AH221</f>
        <v>0</v>
      </c>
      <c r="DA221">
        <f>AL221</f>
        <v>1</v>
      </c>
      <c r="DB221">
        <v>0</v>
      </c>
    </row>
    <row r="222" spans="1:106" x14ac:dyDescent="0.2">
      <c r="A222">
        <f>ROW(Source!A445)</f>
        <v>445</v>
      </c>
      <c r="B222">
        <v>31140108</v>
      </c>
      <c r="C222">
        <v>31141679</v>
      </c>
      <c r="D222">
        <v>30906484</v>
      </c>
      <c r="E222">
        <v>1</v>
      </c>
      <c r="F222">
        <v>1</v>
      </c>
      <c r="G222">
        <v>28875167</v>
      </c>
      <c r="H222">
        <v>2</v>
      </c>
      <c r="I222" t="s">
        <v>709</v>
      </c>
      <c r="J222" t="s">
        <v>710</v>
      </c>
      <c r="K222" t="s">
        <v>711</v>
      </c>
      <c r="L222">
        <v>1368</v>
      </c>
      <c r="N222">
        <v>1011</v>
      </c>
      <c r="O222" t="s">
        <v>397</v>
      </c>
      <c r="P222" t="s">
        <v>397</v>
      </c>
      <c r="Q222">
        <v>1</v>
      </c>
      <c r="W222">
        <v>0</v>
      </c>
      <c r="X222">
        <v>1989726603</v>
      </c>
      <c r="Y222">
        <v>0.02</v>
      </c>
      <c r="AA222">
        <v>0</v>
      </c>
      <c r="AB222">
        <v>46.21</v>
      </c>
      <c r="AC222">
        <v>7.96</v>
      </c>
      <c r="AD222">
        <v>0</v>
      </c>
      <c r="AE222">
        <v>0</v>
      </c>
      <c r="AF222">
        <v>46.21</v>
      </c>
      <c r="AG222">
        <v>7.96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0</v>
      </c>
      <c r="AT222">
        <v>0.02</v>
      </c>
      <c r="AU222" t="s">
        <v>0</v>
      </c>
      <c r="AV222">
        <v>0</v>
      </c>
      <c r="AW222">
        <v>2</v>
      </c>
      <c r="AX222">
        <v>31141681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Y222*Source!I445</f>
        <v>2E-3</v>
      </c>
      <c r="CY222">
        <f>AB222</f>
        <v>46.21</v>
      </c>
      <c r="CZ222">
        <f>AF222</f>
        <v>46.21</v>
      </c>
      <c r="DA222">
        <f>AJ222</f>
        <v>1</v>
      </c>
      <c r="DB222">
        <v>0</v>
      </c>
    </row>
    <row r="223" spans="1:106" x14ac:dyDescent="0.2">
      <c r="A223">
        <f>ROW(Source!A445)</f>
        <v>445</v>
      </c>
      <c r="B223">
        <v>31140108</v>
      </c>
      <c r="C223">
        <v>31141679</v>
      </c>
      <c r="D223">
        <v>30906812</v>
      </c>
      <c r="E223">
        <v>1</v>
      </c>
      <c r="F223">
        <v>1</v>
      </c>
      <c r="G223">
        <v>28875167</v>
      </c>
      <c r="H223">
        <v>2</v>
      </c>
      <c r="I223" t="s">
        <v>712</v>
      </c>
      <c r="J223" t="s">
        <v>713</v>
      </c>
      <c r="K223" t="s">
        <v>714</v>
      </c>
      <c r="L223">
        <v>1368</v>
      </c>
      <c r="N223">
        <v>1011</v>
      </c>
      <c r="O223" t="s">
        <v>397</v>
      </c>
      <c r="P223" t="s">
        <v>397</v>
      </c>
      <c r="Q223">
        <v>1</v>
      </c>
      <c r="W223">
        <v>0</v>
      </c>
      <c r="X223">
        <v>1137267444</v>
      </c>
      <c r="Y223">
        <v>0.2</v>
      </c>
      <c r="AA223">
        <v>0</v>
      </c>
      <c r="AB223">
        <v>26.63</v>
      </c>
      <c r="AC223">
        <v>0.85</v>
      </c>
      <c r="AD223">
        <v>0</v>
      </c>
      <c r="AE223">
        <v>0</v>
      </c>
      <c r="AF223">
        <v>26.63</v>
      </c>
      <c r="AG223">
        <v>0.85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0</v>
      </c>
      <c r="AT223">
        <v>0.2</v>
      </c>
      <c r="AU223" t="s">
        <v>0</v>
      </c>
      <c r="AV223">
        <v>0</v>
      </c>
      <c r="AW223">
        <v>2</v>
      </c>
      <c r="AX223">
        <v>31141682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Y223*Source!I445</f>
        <v>2.0000000000000004E-2</v>
      </c>
      <c r="CY223">
        <f>AB223</f>
        <v>26.63</v>
      </c>
      <c r="CZ223">
        <f>AF223</f>
        <v>26.63</v>
      </c>
      <c r="DA223">
        <f>AJ223</f>
        <v>1</v>
      </c>
      <c r="DB223">
        <v>0</v>
      </c>
    </row>
    <row r="224" spans="1:106" x14ac:dyDescent="0.2">
      <c r="A224">
        <f>ROW(Source!A445)</f>
        <v>445</v>
      </c>
      <c r="B224">
        <v>31140108</v>
      </c>
      <c r="C224">
        <v>31141679</v>
      </c>
      <c r="D224">
        <v>30906774</v>
      </c>
      <c r="E224">
        <v>1</v>
      </c>
      <c r="F224">
        <v>1</v>
      </c>
      <c r="G224">
        <v>28875167</v>
      </c>
      <c r="H224">
        <v>2</v>
      </c>
      <c r="I224" t="s">
        <v>715</v>
      </c>
      <c r="J224" t="s">
        <v>716</v>
      </c>
      <c r="K224" t="s">
        <v>717</v>
      </c>
      <c r="L224">
        <v>1368</v>
      </c>
      <c r="N224">
        <v>1011</v>
      </c>
      <c r="O224" t="s">
        <v>397</v>
      </c>
      <c r="P224" t="s">
        <v>397</v>
      </c>
      <c r="Q224">
        <v>1</v>
      </c>
      <c r="W224">
        <v>0</v>
      </c>
      <c r="X224">
        <v>1482433379</v>
      </c>
      <c r="Y224">
        <v>3.01</v>
      </c>
      <c r="AA224">
        <v>0</v>
      </c>
      <c r="AB224">
        <v>2.79</v>
      </c>
      <c r="AC224">
        <v>0.85</v>
      </c>
      <c r="AD224">
        <v>0</v>
      </c>
      <c r="AE224">
        <v>0</v>
      </c>
      <c r="AF224">
        <v>2.79</v>
      </c>
      <c r="AG224">
        <v>0.85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0</v>
      </c>
      <c r="AT224">
        <v>3.01</v>
      </c>
      <c r="AU224" t="s">
        <v>0</v>
      </c>
      <c r="AV224">
        <v>0</v>
      </c>
      <c r="AW224">
        <v>2</v>
      </c>
      <c r="AX224">
        <v>31141683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Y224*Source!I445</f>
        <v>0.30099999999999999</v>
      </c>
      <c r="CY224">
        <f>AB224</f>
        <v>2.79</v>
      </c>
      <c r="CZ224">
        <f>AF224</f>
        <v>2.79</v>
      </c>
      <c r="DA224">
        <f>AJ224</f>
        <v>1</v>
      </c>
      <c r="DB224">
        <v>0</v>
      </c>
    </row>
    <row r="225" spans="1:106" x14ac:dyDescent="0.2">
      <c r="A225">
        <f>ROW(Source!A445)</f>
        <v>445</v>
      </c>
      <c r="B225">
        <v>31140108</v>
      </c>
      <c r="C225">
        <v>31141679</v>
      </c>
      <c r="D225">
        <v>30906179</v>
      </c>
      <c r="E225">
        <v>1</v>
      </c>
      <c r="F225">
        <v>1</v>
      </c>
      <c r="G225">
        <v>28875167</v>
      </c>
      <c r="H225">
        <v>2</v>
      </c>
      <c r="I225" t="s">
        <v>718</v>
      </c>
      <c r="J225" t="s">
        <v>719</v>
      </c>
      <c r="K225" t="s">
        <v>720</v>
      </c>
      <c r="L225">
        <v>1368</v>
      </c>
      <c r="N225">
        <v>1011</v>
      </c>
      <c r="O225" t="s">
        <v>397</v>
      </c>
      <c r="P225" t="s">
        <v>397</v>
      </c>
      <c r="Q225">
        <v>1</v>
      </c>
      <c r="W225">
        <v>0</v>
      </c>
      <c r="X225">
        <v>1070076274</v>
      </c>
      <c r="Y225">
        <v>1.1000000000000001</v>
      </c>
      <c r="AA225">
        <v>0</v>
      </c>
      <c r="AB225">
        <v>4.6100000000000003</v>
      </c>
      <c r="AC225">
        <v>2.25</v>
      </c>
      <c r="AD225">
        <v>0</v>
      </c>
      <c r="AE225">
        <v>0</v>
      </c>
      <c r="AF225">
        <v>4.6100000000000003</v>
      </c>
      <c r="AG225">
        <v>2.25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0</v>
      </c>
      <c r="AT225">
        <v>1.1000000000000001</v>
      </c>
      <c r="AU225" t="s">
        <v>0</v>
      </c>
      <c r="AV225">
        <v>0</v>
      </c>
      <c r="AW225">
        <v>2</v>
      </c>
      <c r="AX225">
        <v>31141684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Y225*Source!I445</f>
        <v>0.11000000000000001</v>
      </c>
      <c r="CY225">
        <f>AB225</f>
        <v>4.6100000000000003</v>
      </c>
      <c r="CZ225">
        <f>AF225</f>
        <v>4.6100000000000003</v>
      </c>
      <c r="DA225">
        <f>AJ225</f>
        <v>1</v>
      </c>
      <c r="DB225">
        <v>0</v>
      </c>
    </row>
    <row r="226" spans="1:106" x14ac:dyDescent="0.2">
      <c r="A226">
        <f>ROW(Source!A445)</f>
        <v>445</v>
      </c>
      <c r="B226">
        <v>31140108</v>
      </c>
      <c r="C226">
        <v>31141679</v>
      </c>
      <c r="D226">
        <v>30907811</v>
      </c>
      <c r="E226">
        <v>1</v>
      </c>
      <c r="F226">
        <v>1</v>
      </c>
      <c r="G226">
        <v>28875167</v>
      </c>
      <c r="H226">
        <v>3</v>
      </c>
      <c r="I226" t="s">
        <v>721</v>
      </c>
      <c r="J226" t="s">
        <v>722</v>
      </c>
      <c r="K226" t="s">
        <v>723</v>
      </c>
      <c r="L226">
        <v>1327</v>
      </c>
      <c r="N226">
        <v>1005</v>
      </c>
      <c r="O226" t="s">
        <v>441</v>
      </c>
      <c r="P226" t="s">
        <v>441</v>
      </c>
      <c r="Q226">
        <v>1</v>
      </c>
      <c r="W226">
        <v>0</v>
      </c>
      <c r="X226">
        <v>334834640</v>
      </c>
      <c r="Y226">
        <v>100</v>
      </c>
      <c r="AA226">
        <v>388.5</v>
      </c>
      <c r="AB226">
        <v>0</v>
      </c>
      <c r="AC226">
        <v>0</v>
      </c>
      <c r="AD226">
        <v>0</v>
      </c>
      <c r="AE226">
        <v>388.5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0</v>
      </c>
      <c r="AT226">
        <v>100</v>
      </c>
      <c r="AU226" t="s">
        <v>0</v>
      </c>
      <c r="AV226">
        <v>0</v>
      </c>
      <c r="AW226">
        <v>2</v>
      </c>
      <c r="AX226">
        <v>31141685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Y226*Source!I445</f>
        <v>10</v>
      </c>
      <c r="CY226">
        <f>AA226</f>
        <v>388.5</v>
      </c>
      <c r="CZ226">
        <f>AE226</f>
        <v>388.5</v>
      </c>
      <c r="DA226">
        <f>AI226</f>
        <v>1</v>
      </c>
      <c r="DB226">
        <v>0</v>
      </c>
    </row>
    <row r="227" spans="1:106" x14ac:dyDescent="0.2">
      <c r="A227">
        <f>ROW(Source!A445)</f>
        <v>445</v>
      </c>
      <c r="B227">
        <v>31140108</v>
      </c>
      <c r="C227">
        <v>31141679</v>
      </c>
      <c r="D227">
        <v>30907843</v>
      </c>
      <c r="E227">
        <v>1</v>
      </c>
      <c r="F227">
        <v>1</v>
      </c>
      <c r="G227">
        <v>28875167</v>
      </c>
      <c r="H227">
        <v>3</v>
      </c>
      <c r="I227" t="s">
        <v>724</v>
      </c>
      <c r="J227" t="s">
        <v>725</v>
      </c>
      <c r="K227" t="s">
        <v>726</v>
      </c>
      <c r="L227">
        <v>1348</v>
      </c>
      <c r="N227">
        <v>1009</v>
      </c>
      <c r="O227" t="s">
        <v>150</v>
      </c>
      <c r="P227" t="s">
        <v>150</v>
      </c>
      <c r="Q227">
        <v>1000</v>
      </c>
      <c r="W227">
        <v>0</v>
      </c>
      <c r="X227">
        <v>841480886</v>
      </c>
      <c r="Y227">
        <v>2E-3</v>
      </c>
      <c r="AA227">
        <v>124167.17</v>
      </c>
      <c r="AB227">
        <v>0</v>
      </c>
      <c r="AC227">
        <v>0</v>
      </c>
      <c r="AD227">
        <v>0</v>
      </c>
      <c r="AE227">
        <v>124167.17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0</v>
      </c>
      <c r="AT227">
        <v>2E-3</v>
      </c>
      <c r="AU227" t="s">
        <v>0</v>
      </c>
      <c r="AV227">
        <v>0</v>
      </c>
      <c r="AW227">
        <v>2</v>
      </c>
      <c r="AX227">
        <v>31141686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Y227*Source!I445</f>
        <v>2.0000000000000001E-4</v>
      </c>
      <c r="CY227">
        <f>AA227</f>
        <v>124167.17</v>
      </c>
      <c r="CZ227">
        <f>AE227</f>
        <v>124167.17</v>
      </c>
      <c r="DA227">
        <f>AI227</f>
        <v>1</v>
      </c>
      <c r="DB227">
        <v>0</v>
      </c>
    </row>
    <row r="228" spans="1:106" x14ac:dyDescent="0.2">
      <c r="A228">
        <f>ROW(Source!A445)</f>
        <v>445</v>
      </c>
      <c r="B228">
        <v>31140108</v>
      </c>
      <c r="C228">
        <v>31141679</v>
      </c>
      <c r="D228">
        <v>30910319</v>
      </c>
      <c r="E228">
        <v>1</v>
      </c>
      <c r="F228">
        <v>1</v>
      </c>
      <c r="G228">
        <v>28875167</v>
      </c>
      <c r="H228">
        <v>3</v>
      </c>
      <c r="I228" t="s">
        <v>727</v>
      </c>
      <c r="J228" t="s">
        <v>728</v>
      </c>
      <c r="K228" t="s">
        <v>729</v>
      </c>
      <c r="L228">
        <v>1348</v>
      </c>
      <c r="N228">
        <v>1009</v>
      </c>
      <c r="O228" t="s">
        <v>150</v>
      </c>
      <c r="P228" t="s">
        <v>150</v>
      </c>
      <c r="Q228">
        <v>1000</v>
      </c>
      <c r="W228">
        <v>0</v>
      </c>
      <c r="X228">
        <v>-1331440720</v>
      </c>
      <c r="Y228">
        <v>1.0999999999999999E-2</v>
      </c>
      <c r="AA228">
        <v>60359.91</v>
      </c>
      <c r="AB228">
        <v>0</v>
      </c>
      <c r="AC228">
        <v>0</v>
      </c>
      <c r="AD228">
        <v>0</v>
      </c>
      <c r="AE228">
        <v>60359.91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0</v>
      </c>
      <c r="AT228">
        <v>1.0999999999999999E-2</v>
      </c>
      <c r="AU228" t="s">
        <v>0</v>
      </c>
      <c r="AV228">
        <v>0</v>
      </c>
      <c r="AW228">
        <v>2</v>
      </c>
      <c r="AX228">
        <v>31141687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Y228*Source!I445</f>
        <v>1.1000000000000001E-3</v>
      </c>
      <c r="CY228">
        <f>AA228</f>
        <v>60359.91</v>
      </c>
      <c r="CZ228">
        <f>AE228</f>
        <v>60359.91</v>
      </c>
      <c r="DA228">
        <f>AI228</f>
        <v>1</v>
      </c>
      <c r="DB228">
        <v>0</v>
      </c>
    </row>
    <row r="229" spans="1:106" x14ac:dyDescent="0.2">
      <c r="A229">
        <f>ROW(Source!A446)</f>
        <v>446</v>
      </c>
      <c r="B229">
        <v>31140108</v>
      </c>
      <c r="C229">
        <v>31141689</v>
      </c>
      <c r="D229">
        <v>30895155</v>
      </c>
      <c r="E229">
        <v>28875167</v>
      </c>
      <c r="F229">
        <v>1</v>
      </c>
      <c r="G229">
        <v>28875167</v>
      </c>
      <c r="H229">
        <v>1</v>
      </c>
      <c r="I229" t="s">
        <v>391</v>
      </c>
      <c r="J229" t="s">
        <v>0</v>
      </c>
      <c r="K229" t="s">
        <v>392</v>
      </c>
      <c r="L229">
        <v>1191</v>
      </c>
      <c r="N229">
        <v>1013</v>
      </c>
      <c r="O229" t="s">
        <v>393</v>
      </c>
      <c r="P229" t="s">
        <v>393</v>
      </c>
      <c r="Q229">
        <v>1</v>
      </c>
      <c r="W229">
        <v>0</v>
      </c>
      <c r="X229">
        <v>476480486</v>
      </c>
      <c r="Y229">
        <v>14.45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0</v>
      </c>
      <c r="AT229">
        <v>14.45</v>
      </c>
      <c r="AU229" t="s">
        <v>0</v>
      </c>
      <c r="AV229">
        <v>1</v>
      </c>
      <c r="AW229">
        <v>2</v>
      </c>
      <c r="AX229">
        <v>31141690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Y229*Source!I446</f>
        <v>1.0909749999999998</v>
      </c>
      <c r="CY229">
        <f>AD229</f>
        <v>0</v>
      </c>
      <c r="CZ229">
        <f>AH229</f>
        <v>0</v>
      </c>
      <c r="DA229">
        <f>AL229</f>
        <v>1</v>
      </c>
      <c r="DB229">
        <v>0</v>
      </c>
    </row>
    <row r="230" spans="1:106" x14ac:dyDescent="0.2">
      <c r="A230">
        <f>ROW(Source!A446)</f>
        <v>446</v>
      </c>
      <c r="B230">
        <v>31140108</v>
      </c>
      <c r="C230">
        <v>31141689</v>
      </c>
      <c r="D230">
        <v>30907714</v>
      </c>
      <c r="E230">
        <v>1</v>
      </c>
      <c r="F230">
        <v>1</v>
      </c>
      <c r="G230">
        <v>28875167</v>
      </c>
      <c r="H230">
        <v>3</v>
      </c>
      <c r="I230" t="s">
        <v>676</v>
      </c>
      <c r="J230" t="s">
        <v>677</v>
      </c>
      <c r="K230" t="s">
        <v>678</v>
      </c>
      <c r="L230">
        <v>1348</v>
      </c>
      <c r="N230">
        <v>1009</v>
      </c>
      <c r="O230" t="s">
        <v>150</v>
      </c>
      <c r="P230" t="s">
        <v>150</v>
      </c>
      <c r="Q230">
        <v>1000</v>
      </c>
      <c r="W230">
        <v>0</v>
      </c>
      <c r="X230">
        <v>291612274</v>
      </c>
      <c r="Y230">
        <v>0.27700000000000002</v>
      </c>
      <c r="AA230">
        <v>50407.79</v>
      </c>
      <c r="AB230">
        <v>0</v>
      </c>
      <c r="AC230">
        <v>0</v>
      </c>
      <c r="AD230">
        <v>0</v>
      </c>
      <c r="AE230">
        <v>50407.79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0</v>
      </c>
      <c r="AT230">
        <v>0.27700000000000002</v>
      </c>
      <c r="AU230" t="s">
        <v>0</v>
      </c>
      <c r="AV230">
        <v>0</v>
      </c>
      <c r="AW230">
        <v>2</v>
      </c>
      <c r="AX230">
        <v>31141691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Y230*Source!I446</f>
        <v>2.0913500000000002E-2</v>
      </c>
      <c r="CY230">
        <f>AA230</f>
        <v>50407.79</v>
      </c>
      <c r="CZ230">
        <f>AE230</f>
        <v>50407.79</v>
      </c>
      <c r="DA230">
        <f>AI230</f>
        <v>1</v>
      </c>
      <c r="DB230">
        <v>0</v>
      </c>
    </row>
    <row r="231" spans="1:106" x14ac:dyDescent="0.2">
      <c r="A231">
        <f>ROW(Source!A446)</f>
        <v>446</v>
      </c>
      <c r="B231">
        <v>31140108</v>
      </c>
      <c r="C231">
        <v>31141689</v>
      </c>
      <c r="D231">
        <v>30907876</v>
      </c>
      <c r="E231">
        <v>1</v>
      </c>
      <c r="F231">
        <v>1</v>
      </c>
      <c r="G231">
        <v>28875167</v>
      </c>
      <c r="H231">
        <v>3</v>
      </c>
      <c r="I231" t="s">
        <v>667</v>
      </c>
      <c r="J231" t="s">
        <v>668</v>
      </c>
      <c r="K231" t="s">
        <v>669</v>
      </c>
      <c r="L231">
        <v>1348</v>
      </c>
      <c r="N231">
        <v>1009</v>
      </c>
      <c r="O231" t="s">
        <v>150</v>
      </c>
      <c r="P231" t="s">
        <v>150</v>
      </c>
      <c r="Q231">
        <v>1000</v>
      </c>
      <c r="W231">
        <v>0</v>
      </c>
      <c r="X231">
        <v>1574046373</v>
      </c>
      <c r="Y231">
        <v>1E-3</v>
      </c>
      <c r="AA231">
        <v>45454.3</v>
      </c>
      <c r="AB231">
        <v>0</v>
      </c>
      <c r="AC231">
        <v>0</v>
      </c>
      <c r="AD231">
        <v>0</v>
      </c>
      <c r="AE231">
        <v>45454.3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0</v>
      </c>
      <c r="AT231">
        <v>1E-3</v>
      </c>
      <c r="AU231" t="s">
        <v>0</v>
      </c>
      <c r="AV231">
        <v>0</v>
      </c>
      <c r="AW231">
        <v>2</v>
      </c>
      <c r="AX231">
        <v>31141692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Y231*Source!I446</f>
        <v>7.5500000000000006E-5</v>
      </c>
      <c r="CY231">
        <f>AA231</f>
        <v>45454.3</v>
      </c>
      <c r="CZ231">
        <f>AE231</f>
        <v>45454.3</v>
      </c>
      <c r="DA231">
        <f>AI231</f>
        <v>1</v>
      </c>
      <c r="DB231">
        <v>0</v>
      </c>
    </row>
    <row r="232" spans="1:106" x14ac:dyDescent="0.2">
      <c r="A232">
        <f>ROW(Source!A446)</f>
        <v>446</v>
      </c>
      <c r="B232">
        <v>31140108</v>
      </c>
      <c r="C232">
        <v>31141689</v>
      </c>
      <c r="D232">
        <v>30907913</v>
      </c>
      <c r="E232">
        <v>1</v>
      </c>
      <c r="F232">
        <v>1</v>
      </c>
      <c r="G232">
        <v>28875167</v>
      </c>
      <c r="H232">
        <v>3</v>
      </c>
      <c r="I232" t="s">
        <v>730</v>
      </c>
      <c r="J232" t="s">
        <v>731</v>
      </c>
      <c r="K232" t="s">
        <v>732</v>
      </c>
      <c r="L232">
        <v>1348</v>
      </c>
      <c r="N232">
        <v>1009</v>
      </c>
      <c r="O232" t="s">
        <v>150</v>
      </c>
      <c r="P232" t="s">
        <v>150</v>
      </c>
      <c r="Q232">
        <v>1000</v>
      </c>
      <c r="W232">
        <v>0</v>
      </c>
      <c r="X232">
        <v>-1857621765</v>
      </c>
      <c r="Y232">
        <v>0.127</v>
      </c>
      <c r="AA232">
        <v>44312.57</v>
      </c>
      <c r="AB232">
        <v>0</v>
      </c>
      <c r="AC232">
        <v>0</v>
      </c>
      <c r="AD232">
        <v>0</v>
      </c>
      <c r="AE232">
        <v>44312.57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0</v>
      </c>
      <c r="AT232">
        <v>0.127</v>
      </c>
      <c r="AU232" t="s">
        <v>0</v>
      </c>
      <c r="AV232">
        <v>0</v>
      </c>
      <c r="AW232">
        <v>2</v>
      </c>
      <c r="AX232">
        <v>31141693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Y232*Source!I446</f>
        <v>9.5884999999999998E-3</v>
      </c>
      <c r="CY232">
        <f>AA232</f>
        <v>44312.57</v>
      </c>
      <c r="CZ232">
        <f>AE232</f>
        <v>44312.57</v>
      </c>
      <c r="DA232">
        <f>AI232</f>
        <v>1</v>
      </c>
      <c r="DB232">
        <v>0</v>
      </c>
    </row>
    <row r="233" spans="1:106" x14ac:dyDescent="0.2">
      <c r="A233">
        <f>ROW(Source!A447)</f>
        <v>447</v>
      </c>
      <c r="B233">
        <v>31140108</v>
      </c>
      <c r="C233">
        <v>31141695</v>
      </c>
      <c r="D233">
        <v>30895155</v>
      </c>
      <c r="E233">
        <v>28875167</v>
      </c>
      <c r="F233">
        <v>1</v>
      </c>
      <c r="G233">
        <v>28875167</v>
      </c>
      <c r="H233">
        <v>1</v>
      </c>
      <c r="I233" t="s">
        <v>391</v>
      </c>
      <c r="J233" t="s">
        <v>0</v>
      </c>
      <c r="K233" t="s">
        <v>392</v>
      </c>
      <c r="L233">
        <v>1191</v>
      </c>
      <c r="N233">
        <v>1013</v>
      </c>
      <c r="O233" t="s">
        <v>393</v>
      </c>
      <c r="P233" t="s">
        <v>393</v>
      </c>
      <c r="Q233">
        <v>1</v>
      </c>
      <c r="W233">
        <v>0</v>
      </c>
      <c r="X233">
        <v>476480486</v>
      </c>
      <c r="Y233">
        <v>18.28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0</v>
      </c>
      <c r="AT233">
        <v>18.28</v>
      </c>
      <c r="AU233" t="s">
        <v>0</v>
      </c>
      <c r="AV233">
        <v>1</v>
      </c>
      <c r="AW233">
        <v>2</v>
      </c>
      <c r="AX233">
        <v>31141696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Y233*Source!I447</f>
        <v>1.3801400000000001</v>
      </c>
      <c r="CY233">
        <f>AD233</f>
        <v>0</v>
      </c>
      <c r="CZ233">
        <f>AH233</f>
        <v>0</v>
      </c>
      <c r="DA233">
        <f>AL233</f>
        <v>1</v>
      </c>
      <c r="DB233">
        <v>0</v>
      </c>
    </row>
    <row r="234" spans="1:106" x14ac:dyDescent="0.2">
      <c r="A234">
        <f>ROW(Source!A447)</f>
        <v>447</v>
      </c>
      <c r="B234">
        <v>31140108</v>
      </c>
      <c r="C234">
        <v>31141695</v>
      </c>
      <c r="D234">
        <v>30907014</v>
      </c>
      <c r="E234">
        <v>1</v>
      </c>
      <c r="F234">
        <v>1</v>
      </c>
      <c r="G234">
        <v>28875167</v>
      </c>
      <c r="H234">
        <v>3</v>
      </c>
      <c r="I234" t="s">
        <v>733</v>
      </c>
      <c r="J234" t="s">
        <v>734</v>
      </c>
      <c r="K234" t="s">
        <v>735</v>
      </c>
      <c r="L234">
        <v>1348</v>
      </c>
      <c r="N234">
        <v>1009</v>
      </c>
      <c r="O234" t="s">
        <v>150</v>
      </c>
      <c r="P234" t="s">
        <v>150</v>
      </c>
      <c r="Q234">
        <v>1000</v>
      </c>
      <c r="W234">
        <v>0</v>
      </c>
      <c r="X234">
        <v>1924343423</v>
      </c>
      <c r="Y234">
        <v>7.4999999999999997E-2</v>
      </c>
      <c r="AA234">
        <v>47960.04</v>
      </c>
      <c r="AB234">
        <v>0</v>
      </c>
      <c r="AC234">
        <v>0</v>
      </c>
      <c r="AD234">
        <v>0</v>
      </c>
      <c r="AE234">
        <v>47960.04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0</v>
      </c>
      <c r="AT234">
        <v>7.4999999999999997E-2</v>
      </c>
      <c r="AU234" t="s">
        <v>0</v>
      </c>
      <c r="AV234">
        <v>0</v>
      </c>
      <c r="AW234">
        <v>2</v>
      </c>
      <c r="AX234">
        <v>31141697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Y234*Source!I447</f>
        <v>5.6625E-3</v>
      </c>
      <c r="CY234">
        <f>AA234</f>
        <v>47960.04</v>
      </c>
      <c r="CZ234">
        <f>AE234</f>
        <v>47960.04</v>
      </c>
      <c r="DA234">
        <f>AI234</f>
        <v>1</v>
      </c>
      <c r="DB234">
        <v>0</v>
      </c>
    </row>
    <row r="235" spans="1:106" x14ac:dyDescent="0.2">
      <c r="A235">
        <f>ROW(Source!A448)</f>
        <v>448</v>
      </c>
      <c r="B235">
        <v>31140108</v>
      </c>
      <c r="C235">
        <v>31141699</v>
      </c>
      <c r="D235">
        <v>30895155</v>
      </c>
      <c r="E235">
        <v>28875167</v>
      </c>
      <c r="F235">
        <v>1</v>
      </c>
      <c r="G235">
        <v>28875167</v>
      </c>
      <c r="H235">
        <v>1</v>
      </c>
      <c r="I235" t="s">
        <v>391</v>
      </c>
      <c r="J235" t="s">
        <v>0</v>
      </c>
      <c r="K235" t="s">
        <v>392</v>
      </c>
      <c r="L235">
        <v>1191</v>
      </c>
      <c r="N235">
        <v>1013</v>
      </c>
      <c r="O235" t="s">
        <v>393</v>
      </c>
      <c r="P235" t="s">
        <v>393</v>
      </c>
      <c r="Q235">
        <v>1</v>
      </c>
      <c r="W235">
        <v>0</v>
      </c>
      <c r="X235">
        <v>476480486</v>
      </c>
      <c r="Y235">
        <v>14.52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0</v>
      </c>
      <c r="AT235">
        <v>14.52</v>
      </c>
      <c r="AU235" t="s">
        <v>0</v>
      </c>
      <c r="AV235">
        <v>1</v>
      </c>
      <c r="AW235">
        <v>2</v>
      </c>
      <c r="AX235">
        <v>31141700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Y235*Source!I448</f>
        <v>0.83489999999999998</v>
      </c>
      <c r="CY235">
        <f>AD235</f>
        <v>0</v>
      </c>
      <c r="CZ235">
        <f>AH235</f>
        <v>0</v>
      </c>
      <c r="DA235">
        <f>AL235</f>
        <v>1</v>
      </c>
      <c r="DB235">
        <v>0</v>
      </c>
    </row>
    <row r="236" spans="1:106" x14ac:dyDescent="0.2">
      <c r="A236">
        <f>ROW(Source!A448)</f>
        <v>448</v>
      </c>
      <c r="B236">
        <v>31140108</v>
      </c>
      <c r="C236">
        <v>31141699</v>
      </c>
      <c r="D236">
        <v>30906858</v>
      </c>
      <c r="E236">
        <v>1</v>
      </c>
      <c r="F236">
        <v>1</v>
      </c>
      <c r="G236">
        <v>28875167</v>
      </c>
      <c r="H236">
        <v>2</v>
      </c>
      <c r="I236" t="s">
        <v>471</v>
      </c>
      <c r="J236" t="s">
        <v>472</v>
      </c>
      <c r="K236" t="s">
        <v>473</v>
      </c>
      <c r="L236">
        <v>1368</v>
      </c>
      <c r="N236">
        <v>1011</v>
      </c>
      <c r="O236" t="s">
        <v>397</v>
      </c>
      <c r="P236" t="s">
        <v>397</v>
      </c>
      <c r="Q236">
        <v>1</v>
      </c>
      <c r="W236">
        <v>0</v>
      </c>
      <c r="X236">
        <v>-1418982918</v>
      </c>
      <c r="Y236">
        <v>2.59</v>
      </c>
      <c r="AA236">
        <v>0</v>
      </c>
      <c r="AB236">
        <v>7.36</v>
      </c>
      <c r="AC236">
        <v>0.74</v>
      </c>
      <c r="AD236">
        <v>0</v>
      </c>
      <c r="AE236">
        <v>0</v>
      </c>
      <c r="AF236">
        <v>7.36</v>
      </c>
      <c r="AG236">
        <v>0.74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0</v>
      </c>
      <c r="AT236">
        <v>2.59</v>
      </c>
      <c r="AU236" t="s">
        <v>0</v>
      </c>
      <c r="AV236">
        <v>0</v>
      </c>
      <c r="AW236">
        <v>2</v>
      </c>
      <c r="AX236">
        <v>31141701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Y236*Source!I448</f>
        <v>0.148925</v>
      </c>
      <c r="CY236">
        <f>AB236</f>
        <v>7.36</v>
      </c>
      <c r="CZ236">
        <f>AF236</f>
        <v>7.36</v>
      </c>
      <c r="DA236">
        <f>AJ236</f>
        <v>1</v>
      </c>
      <c r="DB236">
        <v>0</v>
      </c>
    </row>
    <row r="237" spans="1:106" x14ac:dyDescent="0.2">
      <c r="A237">
        <f>ROW(Source!A448)</f>
        <v>448</v>
      </c>
      <c r="B237">
        <v>31140108</v>
      </c>
      <c r="C237">
        <v>31141699</v>
      </c>
      <c r="D237">
        <v>30906820</v>
      </c>
      <c r="E237">
        <v>1</v>
      </c>
      <c r="F237">
        <v>1</v>
      </c>
      <c r="G237">
        <v>28875167</v>
      </c>
      <c r="H237">
        <v>2</v>
      </c>
      <c r="I237" t="s">
        <v>574</v>
      </c>
      <c r="J237" t="s">
        <v>575</v>
      </c>
      <c r="K237" t="s">
        <v>576</v>
      </c>
      <c r="L237">
        <v>1368</v>
      </c>
      <c r="N237">
        <v>1011</v>
      </c>
      <c r="O237" t="s">
        <v>397</v>
      </c>
      <c r="P237" t="s">
        <v>397</v>
      </c>
      <c r="Q237">
        <v>1</v>
      </c>
      <c r="W237">
        <v>0</v>
      </c>
      <c r="X237">
        <v>1449628503</v>
      </c>
      <c r="Y237">
        <v>1.01</v>
      </c>
      <c r="AA237">
        <v>0</v>
      </c>
      <c r="AB237">
        <v>5.25</v>
      </c>
      <c r="AC237">
        <v>0.85</v>
      </c>
      <c r="AD237">
        <v>0</v>
      </c>
      <c r="AE237">
        <v>0</v>
      </c>
      <c r="AF237">
        <v>5.25</v>
      </c>
      <c r="AG237">
        <v>0.85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0</v>
      </c>
      <c r="AT237">
        <v>1.01</v>
      </c>
      <c r="AU237" t="s">
        <v>0</v>
      </c>
      <c r="AV237">
        <v>0</v>
      </c>
      <c r="AW237">
        <v>2</v>
      </c>
      <c r="AX237">
        <v>31141702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Y237*Source!I448</f>
        <v>5.8075000000000002E-2</v>
      </c>
      <c r="CY237">
        <f>AB237</f>
        <v>5.25</v>
      </c>
      <c r="CZ237">
        <f>AF237</f>
        <v>5.25</v>
      </c>
      <c r="DA237">
        <f>AJ237</f>
        <v>1</v>
      </c>
      <c r="DB237">
        <v>0</v>
      </c>
    </row>
    <row r="238" spans="1:106" x14ac:dyDescent="0.2">
      <c r="A238">
        <f>ROW(Source!A448)</f>
        <v>448</v>
      </c>
      <c r="B238">
        <v>31140108</v>
      </c>
      <c r="C238">
        <v>31141699</v>
      </c>
      <c r="D238">
        <v>30907717</v>
      </c>
      <c r="E238">
        <v>1</v>
      </c>
      <c r="F238">
        <v>1</v>
      </c>
      <c r="G238">
        <v>28875167</v>
      </c>
      <c r="H238">
        <v>3</v>
      </c>
      <c r="I238" t="s">
        <v>736</v>
      </c>
      <c r="J238" t="s">
        <v>737</v>
      </c>
      <c r="K238" t="s">
        <v>738</v>
      </c>
      <c r="L238">
        <v>1348</v>
      </c>
      <c r="N238">
        <v>1009</v>
      </c>
      <c r="O238" t="s">
        <v>150</v>
      </c>
      <c r="P238" t="s">
        <v>150</v>
      </c>
      <c r="Q238">
        <v>1000</v>
      </c>
      <c r="W238">
        <v>0</v>
      </c>
      <c r="X238">
        <v>1854816045</v>
      </c>
      <c r="Y238">
        <v>4.0000000000000001E-3</v>
      </c>
      <c r="AA238">
        <v>47211.72</v>
      </c>
      <c r="AB238">
        <v>0</v>
      </c>
      <c r="AC238">
        <v>0</v>
      </c>
      <c r="AD238">
        <v>0</v>
      </c>
      <c r="AE238">
        <v>47211.72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0</v>
      </c>
      <c r="AT238">
        <v>4.0000000000000001E-3</v>
      </c>
      <c r="AU238" t="s">
        <v>0</v>
      </c>
      <c r="AV238">
        <v>0</v>
      </c>
      <c r="AW238">
        <v>2</v>
      </c>
      <c r="AX238">
        <v>31141703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Y238*Source!I448</f>
        <v>2.3000000000000001E-4</v>
      </c>
      <c r="CY238">
        <f>AA238</f>
        <v>47211.72</v>
      </c>
      <c r="CZ238">
        <f>AE238</f>
        <v>47211.72</v>
      </c>
      <c r="DA238">
        <f>AI238</f>
        <v>1</v>
      </c>
      <c r="DB238">
        <v>0</v>
      </c>
    </row>
    <row r="239" spans="1:106" x14ac:dyDescent="0.2">
      <c r="A239">
        <f>ROW(Source!A448)</f>
        <v>448</v>
      </c>
      <c r="B239">
        <v>31140108</v>
      </c>
      <c r="C239">
        <v>31141699</v>
      </c>
      <c r="D239">
        <v>30907949</v>
      </c>
      <c r="E239">
        <v>1</v>
      </c>
      <c r="F239">
        <v>1</v>
      </c>
      <c r="G239">
        <v>28875167</v>
      </c>
      <c r="H239">
        <v>3</v>
      </c>
      <c r="I239" t="s">
        <v>739</v>
      </c>
      <c r="J239" t="s">
        <v>740</v>
      </c>
      <c r="K239" t="s">
        <v>741</v>
      </c>
      <c r="L239">
        <v>1348</v>
      </c>
      <c r="N239">
        <v>1009</v>
      </c>
      <c r="O239" t="s">
        <v>150</v>
      </c>
      <c r="P239" t="s">
        <v>150</v>
      </c>
      <c r="Q239">
        <v>1000</v>
      </c>
      <c r="W239">
        <v>0</v>
      </c>
      <c r="X239">
        <v>1516977171</v>
      </c>
      <c r="Y239">
        <v>7.5000000000000002E-4</v>
      </c>
      <c r="AA239">
        <v>132427.31</v>
      </c>
      <c r="AB239">
        <v>0</v>
      </c>
      <c r="AC239">
        <v>0</v>
      </c>
      <c r="AD239">
        <v>0</v>
      </c>
      <c r="AE239">
        <v>132427.31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0</v>
      </c>
      <c r="AT239">
        <v>7.5000000000000002E-4</v>
      </c>
      <c r="AU239" t="s">
        <v>0</v>
      </c>
      <c r="AV239">
        <v>0</v>
      </c>
      <c r="AW239">
        <v>2</v>
      </c>
      <c r="AX239">
        <v>31141704</v>
      </c>
      <c r="AY239">
        <v>1</v>
      </c>
      <c r="AZ239">
        <v>0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Y239*Source!I448</f>
        <v>4.3125000000000005E-5</v>
      </c>
      <c r="CY239">
        <f>AA239</f>
        <v>132427.31</v>
      </c>
      <c r="CZ239">
        <f>AE239</f>
        <v>132427.31</v>
      </c>
      <c r="DA239">
        <f>AI239</f>
        <v>1</v>
      </c>
      <c r="DB239">
        <v>0</v>
      </c>
    </row>
    <row r="240" spans="1:106" x14ac:dyDescent="0.2">
      <c r="A240">
        <f>ROW(Source!A448)</f>
        <v>448</v>
      </c>
      <c r="B240">
        <v>31140108</v>
      </c>
      <c r="C240">
        <v>31141699</v>
      </c>
      <c r="D240">
        <v>30910981</v>
      </c>
      <c r="E240">
        <v>1</v>
      </c>
      <c r="F240">
        <v>1</v>
      </c>
      <c r="G240">
        <v>28875167</v>
      </c>
      <c r="H240">
        <v>3</v>
      </c>
      <c r="I240" t="s">
        <v>742</v>
      </c>
      <c r="J240" t="s">
        <v>743</v>
      </c>
      <c r="K240" t="s">
        <v>744</v>
      </c>
      <c r="L240">
        <v>1301</v>
      </c>
      <c r="N240">
        <v>1003</v>
      </c>
      <c r="O240" t="s">
        <v>358</v>
      </c>
      <c r="P240" t="s">
        <v>358</v>
      </c>
      <c r="Q240">
        <v>1</v>
      </c>
      <c r="W240">
        <v>0</v>
      </c>
      <c r="X240">
        <v>-857667456</v>
      </c>
      <c r="Y240">
        <v>102</v>
      </c>
      <c r="AA240">
        <v>104.32</v>
      </c>
      <c r="AB240">
        <v>0</v>
      </c>
      <c r="AC240">
        <v>0</v>
      </c>
      <c r="AD240">
        <v>0</v>
      </c>
      <c r="AE240">
        <v>104.32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0</v>
      </c>
      <c r="AT240">
        <v>102</v>
      </c>
      <c r="AU240" t="s">
        <v>0</v>
      </c>
      <c r="AV240">
        <v>0</v>
      </c>
      <c r="AW240">
        <v>2</v>
      </c>
      <c r="AX240">
        <v>31141705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Y240*Source!I448</f>
        <v>5.8650000000000002</v>
      </c>
      <c r="CY240">
        <f>AA240</f>
        <v>104.32</v>
      </c>
      <c r="CZ240">
        <f>AE240</f>
        <v>104.32</v>
      </c>
      <c r="DA240">
        <f>AI240</f>
        <v>1</v>
      </c>
      <c r="DB240">
        <v>0</v>
      </c>
    </row>
    <row r="241" spans="1:106" x14ac:dyDescent="0.2">
      <c r="A241">
        <f>ROW(Source!A449)</f>
        <v>449</v>
      </c>
      <c r="B241">
        <v>31140108</v>
      </c>
      <c r="C241">
        <v>31141707</v>
      </c>
      <c r="D241">
        <v>30895155</v>
      </c>
      <c r="E241">
        <v>28875167</v>
      </c>
      <c r="F241">
        <v>1</v>
      </c>
      <c r="G241">
        <v>28875167</v>
      </c>
      <c r="H241">
        <v>1</v>
      </c>
      <c r="I241" t="s">
        <v>391</v>
      </c>
      <c r="J241" t="s">
        <v>0</v>
      </c>
      <c r="K241" t="s">
        <v>392</v>
      </c>
      <c r="L241">
        <v>1191</v>
      </c>
      <c r="N241">
        <v>1013</v>
      </c>
      <c r="O241" t="s">
        <v>393</v>
      </c>
      <c r="P241" t="s">
        <v>393</v>
      </c>
      <c r="Q241">
        <v>1</v>
      </c>
      <c r="W241">
        <v>0</v>
      </c>
      <c r="X241">
        <v>476480486</v>
      </c>
      <c r="Y241">
        <v>26.83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0</v>
      </c>
      <c r="AT241">
        <v>26.83</v>
      </c>
      <c r="AU241" t="s">
        <v>0</v>
      </c>
      <c r="AV241">
        <v>1</v>
      </c>
      <c r="AW241">
        <v>2</v>
      </c>
      <c r="AX241">
        <v>31141708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Y241*Source!I449</f>
        <v>0.57684499999999994</v>
      </c>
      <c r="CY241">
        <f>AD241</f>
        <v>0</v>
      </c>
      <c r="CZ241">
        <f>AH241</f>
        <v>0</v>
      </c>
      <c r="DA241">
        <f>AL241</f>
        <v>1</v>
      </c>
      <c r="DB241">
        <v>0</v>
      </c>
    </row>
    <row r="242" spans="1:106" x14ac:dyDescent="0.2">
      <c r="A242">
        <f>ROW(Source!A449)</f>
        <v>449</v>
      </c>
      <c r="B242">
        <v>31140108</v>
      </c>
      <c r="C242">
        <v>31141707</v>
      </c>
      <c r="D242">
        <v>30906318</v>
      </c>
      <c r="E242">
        <v>1</v>
      </c>
      <c r="F242">
        <v>1</v>
      </c>
      <c r="G242">
        <v>28875167</v>
      </c>
      <c r="H242">
        <v>2</v>
      </c>
      <c r="I242" t="s">
        <v>432</v>
      </c>
      <c r="J242" t="s">
        <v>433</v>
      </c>
      <c r="K242" t="s">
        <v>434</v>
      </c>
      <c r="L242">
        <v>1368</v>
      </c>
      <c r="N242">
        <v>1011</v>
      </c>
      <c r="O242" t="s">
        <v>397</v>
      </c>
      <c r="P242" t="s">
        <v>397</v>
      </c>
      <c r="Q242">
        <v>1</v>
      </c>
      <c r="W242">
        <v>0</v>
      </c>
      <c r="X242">
        <v>1866321507</v>
      </c>
      <c r="Y242">
        <v>9.7799999999999994</v>
      </c>
      <c r="AA242">
        <v>0</v>
      </c>
      <c r="AB242">
        <v>2.13</v>
      </c>
      <c r="AC242">
        <v>0.22</v>
      </c>
      <c r="AD242">
        <v>0</v>
      </c>
      <c r="AE242">
        <v>0</v>
      </c>
      <c r="AF242">
        <v>2.13</v>
      </c>
      <c r="AG242">
        <v>0.22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0</v>
      </c>
      <c r="AT242">
        <v>9.7799999999999994</v>
      </c>
      <c r="AU242" t="s">
        <v>0</v>
      </c>
      <c r="AV242">
        <v>0</v>
      </c>
      <c r="AW242">
        <v>2</v>
      </c>
      <c r="AX242">
        <v>31141709</v>
      </c>
      <c r="AY242">
        <v>1</v>
      </c>
      <c r="AZ242">
        <v>0</v>
      </c>
      <c r="BA242">
        <v>242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Y242*Source!I449</f>
        <v>0.21026999999999996</v>
      </c>
      <c r="CY242">
        <f>AB242</f>
        <v>2.13</v>
      </c>
      <c r="CZ242">
        <f>AF242</f>
        <v>2.13</v>
      </c>
      <c r="DA242">
        <f>AJ242</f>
        <v>1</v>
      </c>
      <c r="DB242">
        <v>0</v>
      </c>
    </row>
    <row r="243" spans="1:106" x14ac:dyDescent="0.2">
      <c r="A243">
        <f>ROW(Source!A449)</f>
        <v>449</v>
      </c>
      <c r="B243">
        <v>31140108</v>
      </c>
      <c r="C243">
        <v>31141707</v>
      </c>
      <c r="D243">
        <v>30908781</v>
      </c>
      <c r="E243">
        <v>1</v>
      </c>
      <c r="F243">
        <v>1</v>
      </c>
      <c r="G243">
        <v>28875167</v>
      </c>
      <c r="H243">
        <v>3</v>
      </c>
      <c r="I243" t="s">
        <v>407</v>
      </c>
      <c r="J243" t="s">
        <v>408</v>
      </c>
      <c r="K243" t="s">
        <v>409</v>
      </c>
      <c r="L243">
        <v>1339</v>
      </c>
      <c r="N243">
        <v>1007</v>
      </c>
      <c r="O243" t="s">
        <v>16</v>
      </c>
      <c r="P243" t="s">
        <v>16</v>
      </c>
      <c r="Q243">
        <v>1</v>
      </c>
      <c r="W243">
        <v>0</v>
      </c>
      <c r="X243">
        <v>1653821073</v>
      </c>
      <c r="Y243">
        <v>3.5</v>
      </c>
      <c r="AA243">
        <v>29.98</v>
      </c>
      <c r="AB243">
        <v>0</v>
      </c>
      <c r="AC243">
        <v>0</v>
      </c>
      <c r="AD243">
        <v>0</v>
      </c>
      <c r="AE243">
        <v>29.98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0</v>
      </c>
      <c r="AT243">
        <v>3.5</v>
      </c>
      <c r="AU243" t="s">
        <v>0</v>
      </c>
      <c r="AV243">
        <v>0</v>
      </c>
      <c r="AW243">
        <v>2</v>
      </c>
      <c r="AX243">
        <v>31141710</v>
      </c>
      <c r="AY243">
        <v>1</v>
      </c>
      <c r="AZ243">
        <v>0</v>
      </c>
      <c r="BA243">
        <v>243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Y243*Source!I449</f>
        <v>7.5249999999999997E-2</v>
      </c>
      <c r="CY243">
        <f>AA243</f>
        <v>29.98</v>
      </c>
      <c r="CZ243">
        <f>AE243</f>
        <v>29.98</v>
      </c>
      <c r="DA243">
        <f>AI243</f>
        <v>1</v>
      </c>
      <c r="DB243">
        <v>0</v>
      </c>
    </row>
    <row r="244" spans="1:106" x14ac:dyDescent="0.2">
      <c r="A244">
        <f>ROW(Source!A449)</f>
        <v>449</v>
      </c>
      <c r="B244">
        <v>31140108</v>
      </c>
      <c r="C244">
        <v>31141707</v>
      </c>
      <c r="D244">
        <v>30909713</v>
      </c>
      <c r="E244">
        <v>1</v>
      </c>
      <c r="F244">
        <v>1</v>
      </c>
      <c r="G244">
        <v>28875167</v>
      </c>
      <c r="H244">
        <v>3</v>
      </c>
      <c r="I244" t="s">
        <v>435</v>
      </c>
      <c r="J244" t="s">
        <v>436</v>
      </c>
      <c r="K244" t="s">
        <v>437</v>
      </c>
      <c r="L244">
        <v>1339</v>
      </c>
      <c r="N244">
        <v>1007</v>
      </c>
      <c r="O244" t="s">
        <v>16</v>
      </c>
      <c r="P244" t="s">
        <v>16</v>
      </c>
      <c r="Q244">
        <v>1</v>
      </c>
      <c r="W244">
        <v>0</v>
      </c>
      <c r="X244">
        <v>-1742542958</v>
      </c>
      <c r="Y244">
        <v>2.04</v>
      </c>
      <c r="AA244">
        <v>3079.71</v>
      </c>
      <c r="AB244">
        <v>0</v>
      </c>
      <c r="AC244">
        <v>0</v>
      </c>
      <c r="AD244">
        <v>0</v>
      </c>
      <c r="AE244">
        <v>3079.71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0</v>
      </c>
      <c r="AT244">
        <v>2.04</v>
      </c>
      <c r="AU244" t="s">
        <v>0</v>
      </c>
      <c r="AV244">
        <v>0</v>
      </c>
      <c r="AW244">
        <v>2</v>
      </c>
      <c r="AX244">
        <v>31141711</v>
      </c>
      <c r="AY244">
        <v>1</v>
      </c>
      <c r="AZ244">
        <v>0</v>
      </c>
      <c r="BA244">
        <v>244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Y244*Source!I449</f>
        <v>4.3859999999999996E-2</v>
      </c>
      <c r="CY244">
        <f>AA244</f>
        <v>3079.71</v>
      </c>
      <c r="CZ244">
        <f>AE244</f>
        <v>3079.71</v>
      </c>
      <c r="DA244">
        <f>AI244</f>
        <v>1</v>
      </c>
      <c r="DB244">
        <v>0</v>
      </c>
    </row>
    <row r="245" spans="1:106" x14ac:dyDescent="0.2">
      <c r="A245">
        <f>ROW(Source!A450)</f>
        <v>450</v>
      </c>
      <c r="B245">
        <v>31140108</v>
      </c>
      <c r="C245">
        <v>31141713</v>
      </c>
      <c r="D245">
        <v>30895155</v>
      </c>
      <c r="E245">
        <v>28875167</v>
      </c>
      <c r="F245">
        <v>1</v>
      </c>
      <c r="G245">
        <v>28875167</v>
      </c>
      <c r="H245">
        <v>1</v>
      </c>
      <c r="I245" t="s">
        <v>391</v>
      </c>
      <c r="J245" t="s">
        <v>0</v>
      </c>
      <c r="K245" t="s">
        <v>392</v>
      </c>
      <c r="L245">
        <v>1191</v>
      </c>
      <c r="N245">
        <v>1013</v>
      </c>
      <c r="O245" t="s">
        <v>393</v>
      </c>
      <c r="P245" t="s">
        <v>393</v>
      </c>
      <c r="Q245">
        <v>1</v>
      </c>
      <c r="W245">
        <v>0</v>
      </c>
      <c r="X245">
        <v>476480486</v>
      </c>
      <c r="Y245">
        <v>0.51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0</v>
      </c>
      <c r="AT245">
        <v>0.51</v>
      </c>
      <c r="AU245" t="s">
        <v>0</v>
      </c>
      <c r="AV245">
        <v>1</v>
      </c>
      <c r="AW245">
        <v>2</v>
      </c>
      <c r="AX245">
        <v>31141714</v>
      </c>
      <c r="AY245">
        <v>1</v>
      </c>
      <c r="AZ245">
        <v>0</v>
      </c>
      <c r="BA245">
        <v>245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Y245*Source!I450</f>
        <v>1.0964999999999999E-2</v>
      </c>
      <c r="CY245">
        <f>AD245</f>
        <v>0</v>
      </c>
      <c r="CZ245">
        <f>AH245</f>
        <v>0</v>
      </c>
      <c r="DA245">
        <f>AL245</f>
        <v>1</v>
      </c>
      <c r="DB245">
        <v>0</v>
      </c>
    </row>
    <row r="246" spans="1:106" x14ac:dyDescent="0.2">
      <c r="A246">
        <f>ROW(Source!A450)</f>
        <v>450</v>
      </c>
      <c r="B246">
        <v>31140108</v>
      </c>
      <c r="C246">
        <v>31141713</v>
      </c>
      <c r="D246">
        <v>30906318</v>
      </c>
      <c r="E246">
        <v>1</v>
      </c>
      <c r="F246">
        <v>1</v>
      </c>
      <c r="G246">
        <v>28875167</v>
      </c>
      <c r="H246">
        <v>2</v>
      </c>
      <c r="I246" t="s">
        <v>432</v>
      </c>
      <c r="J246" t="s">
        <v>433</v>
      </c>
      <c r="K246" t="s">
        <v>434</v>
      </c>
      <c r="L246">
        <v>1368</v>
      </c>
      <c r="N246">
        <v>1011</v>
      </c>
      <c r="O246" t="s">
        <v>397</v>
      </c>
      <c r="P246" t="s">
        <v>397</v>
      </c>
      <c r="Q246">
        <v>1</v>
      </c>
      <c r="W246">
        <v>0</v>
      </c>
      <c r="X246">
        <v>1866321507</v>
      </c>
      <c r="Y246">
        <v>2.5</v>
      </c>
      <c r="AA246">
        <v>0</v>
      </c>
      <c r="AB246">
        <v>2.13</v>
      </c>
      <c r="AC246">
        <v>0.22</v>
      </c>
      <c r="AD246">
        <v>0</v>
      </c>
      <c r="AE246">
        <v>0</v>
      </c>
      <c r="AF246">
        <v>2.13</v>
      </c>
      <c r="AG246">
        <v>0.22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0</v>
      </c>
      <c r="AT246">
        <v>2.5</v>
      </c>
      <c r="AU246" t="s">
        <v>0</v>
      </c>
      <c r="AV246">
        <v>0</v>
      </c>
      <c r="AW246">
        <v>2</v>
      </c>
      <c r="AX246">
        <v>31141715</v>
      </c>
      <c r="AY246">
        <v>1</v>
      </c>
      <c r="AZ246">
        <v>0</v>
      </c>
      <c r="BA246">
        <v>246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Y246*Source!I450</f>
        <v>5.3749999999999992E-2</v>
      </c>
      <c r="CY246">
        <f>AB246</f>
        <v>2.13</v>
      </c>
      <c r="CZ246">
        <f>AF246</f>
        <v>2.13</v>
      </c>
      <c r="DA246">
        <f>AJ246</f>
        <v>1</v>
      </c>
      <c r="DB246">
        <v>0</v>
      </c>
    </row>
    <row r="247" spans="1:106" x14ac:dyDescent="0.2">
      <c r="A247">
        <f>ROW(Source!A450)</f>
        <v>450</v>
      </c>
      <c r="B247">
        <v>31140108</v>
      </c>
      <c r="C247">
        <v>31141713</v>
      </c>
      <c r="D247">
        <v>30909713</v>
      </c>
      <c r="E247">
        <v>1</v>
      </c>
      <c r="F247">
        <v>1</v>
      </c>
      <c r="G247">
        <v>28875167</v>
      </c>
      <c r="H247">
        <v>3</v>
      </c>
      <c r="I247" t="s">
        <v>435</v>
      </c>
      <c r="J247" t="s">
        <v>436</v>
      </c>
      <c r="K247" t="s">
        <v>437</v>
      </c>
      <c r="L247">
        <v>1339</v>
      </c>
      <c r="N247">
        <v>1007</v>
      </c>
      <c r="O247" t="s">
        <v>16</v>
      </c>
      <c r="P247" t="s">
        <v>16</v>
      </c>
      <c r="Q247">
        <v>1</v>
      </c>
      <c r="W247">
        <v>0</v>
      </c>
      <c r="X247">
        <v>-1742542958</v>
      </c>
      <c r="Y247">
        <v>0.51</v>
      </c>
      <c r="AA247">
        <v>3079.71</v>
      </c>
      <c r="AB247">
        <v>0</v>
      </c>
      <c r="AC247">
        <v>0</v>
      </c>
      <c r="AD247">
        <v>0</v>
      </c>
      <c r="AE247">
        <v>3079.71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0</v>
      </c>
      <c r="AT247">
        <v>0.51</v>
      </c>
      <c r="AU247" t="s">
        <v>0</v>
      </c>
      <c r="AV247">
        <v>0</v>
      </c>
      <c r="AW247">
        <v>2</v>
      </c>
      <c r="AX247">
        <v>31141716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Y247*Source!I450</f>
        <v>1.0964999999999999E-2</v>
      </c>
      <c r="CY247">
        <f>AA247</f>
        <v>3079.71</v>
      </c>
      <c r="CZ247">
        <f>AE247</f>
        <v>3079.71</v>
      </c>
      <c r="DA247">
        <f>AI247</f>
        <v>1</v>
      </c>
      <c r="DB247">
        <v>0</v>
      </c>
    </row>
    <row r="248" spans="1:106" x14ac:dyDescent="0.2">
      <c r="A248">
        <f>ROW(Source!A451)</f>
        <v>451</v>
      </c>
      <c r="B248">
        <v>31140108</v>
      </c>
      <c r="C248">
        <v>31141718</v>
      </c>
      <c r="D248">
        <v>30895155</v>
      </c>
      <c r="E248">
        <v>28875167</v>
      </c>
      <c r="F248">
        <v>1</v>
      </c>
      <c r="G248">
        <v>28875167</v>
      </c>
      <c r="H248">
        <v>1</v>
      </c>
      <c r="I248" t="s">
        <v>391</v>
      </c>
      <c r="J248" t="s">
        <v>0</v>
      </c>
      <c r="K248" t="s">
        <v>392</v>
      </c>
      <c r="L248">
        <v>1191</v>
      </c>
      <c r="N248">
        <v>1013</v>
      </c>
      <c r="O248" t="s">
        <v>393</v>
      </c>
      <c r="P248" t="s">
        <v>393</v>
      </c>
      <c r="Q248">
        <v>1</v>
      </c>
      <c r="W248">
        <v>0</v>
      </c>
      <c r="X248">
        <v>476480486</v>
      </c>
      <c r="Y248">
        <v>83.49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0</v>
      </c>
      <c r="AT248">
        <v>83.49</v>
      </c>
      <c r="AU248" t="s">
        <v>0</v>
      </c>
      <c r="AV248">
        <v>1</v>
      </c>
      <c r="AW248">
        <v>2</v>
      </c>
      <c r="AX248">
        <v>31141719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Y248*Source!I451</f>
        <v>4.1244059999999996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x14ac:dyDescent="0.2">
      <c r="A249">
        <f>ROW(Source!A451)</f>
        <v>451</v>
      </c>
      <c r="B249">
        <v>31140108</v>
      </c>
      <c r="C249">
        <v>31141718</v>
      </c>
      <c r="D249">
        <v>30909713</v>
      </c>
      <c r="E249">
        <v>1</v>
      </c>
      <c r="F249">
        <v>1</v>
      </c>
      <c r="G249">
        <v>28875167</v>
      </c>
      <c r="H249">
        <v>3</v>
      </c>
      <c r="I249" t="s">
        <v>435</v>
      </c>
      <c r="J249" t="s">
        <v>436</v>
      </c>
      <c r="K249" t="s">
        <v>437</v>
      </c>
      <c r="L249">
        <v>1339</v>
      </c>
      <c r="N249">
        <v>1007</v>
      </c>
      <c r="O249" t="s">
        <v>16</v>
      </c>
      <c r="P249" t="s">
        <v>16</v>
      </c>
      <c r="Q249">
        <v>1</v>
      </c>
      <c r="W249">
        <v>0</v>
      </c>
      <c r="X249">
        <v>-1742542958</v>
      </c>
      <c r="Y249">
        <v>2.11</v>
      </c>
      <c r="AA249">
        <v>3079.71</v>
      </c>
      <c r="AB249">
        <v>0</v>
      </c>
      <c r="AC249">
        <v>0</v>
      </c>
      <c r="AD249">
        <v>0</v>
      </c>
      <c r="AE249">
        <v>3079.71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0</v>
      </c>
      <c r="AT249">
        <v>2.11</v>
      </c>
      <c r="AU249" t="s">
        <v>0</v>
      </c>
      <c r="AV249">
        <v>0</v>
      </c>
      <c r="AW249">
        <v>2</v>
      </c>
      <c r="AX249">
        <v>31141720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Y249*Source!I451</f>
        <v>0.10423399999999999</v>
      </c>
      <c r="CY249">
        <f>AA249</f>
        <v>3079.71</v>
      </c>
      <c r="CZ249">
        <f>AE249</f>
        <v>3079.71</v>
      </c>
      <c r="DA249">
        <f>AI249</f>
        <v>1</v>
      </c>
      <c r="DB249">
        <v>0</v>
      </c>
    </row>
    <row r="250" spans="1:106" x14ac:dyDescent="0.2">
      <c r="A250">
        <f>ROW(Source!A451)</f>
        <v>451</v>
      </c>
      <c r="B250">
        <v>31140108</v>
      </c>
      <c r="C250">
        <v>31141718</v>
      </c>
      <c r="D250">
        <v>30910142</v>
      </c>
      <c r="E250">
        <v>1</v>
      </c>
      <c r="F250">
        <v>1</v>
      </c>
      <c r="G250">
        <v>28875167</v>
      </c>
      <c r="H250">
        <v>3</v>
      </c>
      <c r="I250" t="s">
        <v>745</v>
      </c>
      <c r="J250" t="s">
        <v>746</v>
      </c>
      <c r="K250" t="s">
        <v>747</v>
      </c>
      <c r="L250">
        <v>1327</v>
      </c>
      <c r="N250">
        <v>1005</v>
      </c>
      <c r="O250" t="s">
        <v>441</v>
      </c>
      <c r="P250" t="s">
        <v>441</v>
      </c>
      <c r="Q250">
        <v>1</v>
      </c>
      <c r="W250">
        <v>0</v>
      </c>
      <c r="X250">
        <v>1678793182</v>
      </c>
      <c r="Y250">
        <v>102</v>
      </c>
      <c r="AA250">
        <v>608.53</v>
      </c>
      <c r="AB250">
        <v>0</v>
      </c>
      <c r="AC250">
        <v>0</v>
      </c>
      <c r="AD250">
        <v>0</v>
      </c>
      <c r="AE250">
        <v>608.53</v>
      </c>
      <c r="AF250">
        <v>0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0</v>
      </c>
      <c r="AT250">
        <v>102</v>
      </c>
      <c r="AU250" t="s">
        <v>0</v>
      </c>
      <c r="AV250">
        <v>0</v>
      </c>
      <c r="AW250">
        <v>2</v>
      </c>
      <c r="AX250">
        <v>31141721</v>
      </c>
      <c r="AY250">
        <v>1</v>
      </c>
      <c r="AZ250">
        <v>0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Y250*Source!I451</f>
        <v>5.0388000000000002</v>
      </c>
      <c r="CY250">
        <f>AA250</f>
        <v>608.53</v>
      </c>
      <c r="CZ250">
        <f>AE250</f>
        <v>608.53</v>
      </c>
      <c r="DA250">
        <f>AI250</f>
        <v>1</v>
      </c>
      <c r="DB250">
        <v>0</v>
      </c>
    </row>
    <row r="251" spans="1:106" x14ac:dyDescent="0.2">
      <c r="A251">
        <f>ROW(Source!A452)</f>
        <v>452</v>
      </c>
      <c r="B251">
        <v>31140108</v>
      </c>
      <c r="C251">
        <v>31141723</v>
      </c>
      <c r="D251">
        <v>30895155</v>
      </c>
      <c r="E251">
        <v>28875167</v>
      </c>
      <c r="F251">
        <v>1</v>
      </c>
      <c r="G251">
        <v>28875167</v>
      </c>
      <c r="H251">
        <v>1</v>
      </c>
      <c r="I251" t="s">
        <v>391</v>
      </c>
      <c r="J251" t="s">
        <v>0</v>
      </c>
      <c r="K251" t="s">
        <v>392</v>
      </c>
      <c r="L251">
        <v>1191</v>
      </c>
      <c r="N251">
        <v>1013</v>
      </c>
      <c r="O251" t="s">
        <v>393</v>
      </c>
      <c r="P251" t="s">
        <v>393</v>
      </c>
      <c r="Q251">
        <v>1</v>
      </c>
      <c r="W251">
        <v>0</v>
      </c>
      <c r="X251">
        <v>476480486</v>
      </c>
      <c r="Y251">
        <v>74.290000000000006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0</v>
      </c>
      <c r="AT251">
        <v>74.290000000000006</v>
      </c>
      <c r="AU251" t="s">
        <v>0</v>
      </c>
      <c r="AV251">
        <v>1</v>
      </c>
      <c r="AW251">
        <v>2</v>
      </c>
      <c r="AX251">
        <v>31141724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Y251*Source!I452</f>
        <v>7.4290000000000012</v>
      </c>
      <c r="CY251">
        <f>AD251</f>
        <v>0</v>
      </c>
      <c r="CZ251">
        <f>AH251</f>
        <v>0</v>
      </c>
      <c r="DA251">
        <f>AL251</f>
        <v>1</v>
      </c>
      <c r="DB251">
        <v>0</v>
      </c>
    </row>
    <row r="252" spans="1:106" x14ac:dyDescent="0.2">
      <c r="A252">
        <f>ROW(Source!A452)</f>
        <v>452</v>
      </c>
      <c r="B252">
        <v>31140108</v>
      </c>
      <c r="C252">
        <v>31141723</v>
      </c>
      <c r="D252">
        <v>30907260</v>
      </c>
      <c r="E252">
        <v>1</v>
      </c>
      <c r="F252">
        <v>1</v>
      </c>
      <c r="G252">
        <v>28875167</v>
      </c>
      <c r="H252">
        <v>3</v>
      </c>
      <c r="I252" t="s">
        <v>748</v>
      </c>
      <c r="J252" t="s">
        <v>749</v>
      </c>
      <c r="K252" t="s">
        <v>750</v>
      </c>
      <c r="L252">
        <v>1348</v>
      </c>
      <c r="N252">
        <v>1009</v>
      </c>
      <c r="O252" t="s">
        <v>150</v>
      </c>
      <c r="P252" t="s">
        <v>150</v>
      </c>
      <c r="Q252">
        <v>1000</v>
      </c>
      <c r="W252">
        <v>0</v>
      </c>
      <c r="X252">
        <v>1546269974</v>
      </c>
      <c r="Y252">
        <v>2.46E-2</v>
      </c>
      <c r="AA252">
        <v>66674.02</v>
      </c>
      <c r="AB252">
        <v>0</v>
      </c>
      <c r="AC252">
        <v>0</v>
      </c>
      <c r="AD252">
        <v>0</v>
      </c>
      <c r="AE252">
        <v>66674.02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0</v>
      </c>
      <c r="AT252">
        <v>2.46E-2</v>
      </c>
      <c r="AU252" t="s">
        <v>0</v>
      </c>
      <c r="AV252">
        <v>0</v>
      </c>
      <c r="AW252">
        <v>2</v>
      </c>
      <c r="AX252">
        <v>31141725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Y252*Source!I452</f>
        <v>2.4600000000000004E-3</v>
      </c>
      <c r="CY252">
        <f>AA252</f>
        <v>66674.02</v>
      </c>
      <c r="CZ252">
        <f>AE252</f>
        <v>66674.02</v>
      </c>
      <c r="DA252">
        <f>AI252</f>
        <v>1</v>
      </c>
      <c r="DB252">
        <v>0</v>
      </c>
    </row>
    <row r="253" spans="1:106" x14ac:dyDescent="0.2">
      <c r="A253">
        <f>ROW(Source!A452)</f>
        <v>452</v>
      </c>
      <c r="B253">
        <v>31140108</v>
      </c>
      <c r="C253">
        <v>31141723</v>
      </c>
      <c r="D253">
        <v>30907301</v>
      </c>
      <c r="E253">
        <v>1</v>
      </c>
      <c r="F253">
        <v>1</v>
      </c>
      <c r="G253">
        <v>28875167</v>
      </c>
      <c r="H253">
        <v>3</v>
      </c>
      <c r="I253" t="s">
        <v>751</v>
      </c>
      <c r="J253" t="s">
        <v>752</v>
      </c>
      <c r="K253" t="s">
        <v>753</v>
      </c>
      <c r="L253">
        <v>1346</v>
      </c>
      <c r="N253">
        <v>1009</v>
      </c>
      <c r="O253" t="s">
        <v>422</v>
      </c>
      <c r="P253" t="s">
        <v>422</v>
      </c>
      <c r="Q253">
        <v>1</v>
      </c>
      <c r="W253">
        <v>0</v>
      </c>
      <c r="X253">
        <v>994708884</v>
      </c>
      <c r="Y253">
        <v>2.7</v>
      </c>
      <c r="AA253">
        <v>67.64</v>
      </c>
      <c r="AB253">
        <v>0</v>
      </c>
      <c r="AC253">
        <v>0</v>
      </c>
      <c r="AD253">
        <v>0</v>
      </c>
      <c r="AE253">
        <v>67.64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0</v>
      </c>
      <c r="AT253">
        <v>2.7</v>
      </c>
      <c r="AU253" t="s">
        <v>0</v>
      </c>
      <c r="AV253">
        <v>0</v>
      </c>
      <c r="AW253">
        <v>2</v>
      </c>
      <c r="AX253">
        <v>31141726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Y253*Source!I452</f>
        <v>0.27</v>
      </c>
      <c r="CY253">
        <f>AA253</f>
        <v>67.64</v>
      </c>
      <c r="CZ253">
        <f>AE253</f>
        <v>67.64</v>
      </c>
      <c r="DA253">
        <f>AI253</f>
        <v>1</v>
      </c>
      <c r="DB253">
        <v>0</v>
      </c>
    </row>
    <row r="254" spans="1:106" x14ac:dyDescent="0.2">
      <c r="A254">
        <f>ROW(Source!A453)</f>
        <v>453</v>
      </c>
      <c r="B254">
        <v>31140108</v>
      </c>
      <c r="C254">
        <v>31141728</v>
      </c>
      <c r="D254">
        <v>30895155</v>
      </c>
      <c r="E254">
        <v>28875167</v>
      </c>
      <c r="F254">
        <v>1</v>
      </c>
      <c r="G254">
        <v>28875167</v>
      </c>
      <c r="H254">
        <v>1</v>
      </c>
      <c r="I254" t="s">
        <v>391</v>
      </c>
      <c r="J254" t="s">
        <v>0</v>
      </c>
      <c r="K254" t="s">
        <v>392</v>
      </c>
      <c r="L254">
        <v>1191</v>
      </c>
      <c r="N254">
        <v>1013</v>
      </c>
      <c r="O254" t="s">
        <v>393</v>
      </c>
      <c r="P254" t="s">
        <v>393</v>
      </c>
      <c r="Q254">
        <v>1</v>
      </c>
      <c r="W254">
        <v>0</v>
      </c>
      <c r="X254">
        <v>476480486</v>
      </c>
      <c r="Y254">
        <v>160.5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0</v>
      </c>
      <c r="AT254">
        <v>160.5</v>
      </c>
      <c r="AU254" t="s">
        <v>0</v>
      </c>
      <c r="AV254">
        <v>1</v>
      </c>
      <c r="AW254">
        <v>2</v>
      </c>
      <c r="AX254">
        <v>31141729</v>
      </c>
      <c r="AY254">
        <v>1</v>
      </c>
      <c r="AZ254">
        <v>0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Y254*Source!I453</f>
        <v>10.673250000000001</v>
      </c>
      <c r="CY254">
        <f>AD254</f>
        <v>0</v>
      </c>
      <c r="CZ254">
        <f>AH254</f>
        <v>0</v>
      </c>
      <c r="DA254">
        <f>AL254</f>
        <v>1</v>
      </c>
      <c r="DB254">
        <v>0</v>
      </c>
    </row>
    <row r="255" spans="1:106" x14ac:dyDescent="0.2">
      <c r="A255">
        <f>ROW(Source!A453)</f>
        <v>453</v>
      </c>
      <c r="B255">
        <v>31140108</v>
      </c>
      <c r="C255">
        <v>31141728</v>
      </c>
      <c r="D255">
        <v>30909707</v>
      </c>
      <c r="E255">
        <v>1</v>
      </c>
      <c r="F255">
        <v>1</v>
      </c>
      <c r="G255">
        <v>28875167</v>
      </c>
      <c r="H255">
        <v>3</v>
      </c>
      <c r="I255" t="s">
        <v>562</v>
      </c>
      <c r="J255" t="s">
        <v>563</v>
      </c>
      <c r="K255" t="s">
        <v>564</v>
      </c>
      <c r="L255">
        <v>1339</v>
      </c>
      <c r="N255">
        <v>1007</v>
      </c>
      <c r="O255" t="s">
        <v>16</v>
      </c>
      <c r="P255" t="s">
        <v>16</v>
      </c>
      <c r="Q255">
        <v>1</v>
      </c>
      <c r="W255">
        <v>0</v>
      </c>
      <c r="X255">
        <v>1382155603</v>
      </c>
      <c r="Y255">
        <v>2.2000000000000002</v>
      </c>
      <c r="AA255">
        <v>3455.09</v>
      </c>
      <c r="AB255">
        <v>0</v>
      </c>
      <c r="AC255">
        <v>0</v>
      </c>
      <c r="AD255">
        <v>0</v>
      </c>
      <c r="AE255">
        <v>3455.09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0</v>
      </c>
      <c r="AT255">
        <v>2.2000000000000002</v>
      </c>
      <c r="AU255" t="s">
        <v>0</v>
      </c>
      <c r="AV255">
        <v>0</v>
      </c>
      <c r="AW255">
        <v>2</v>
      </c>
      <c r="AX255">
        <v>31141730</v>
      </c>
      <c r="AY255">
        <v>1</v>
      </c>
      <c r="AZ255">
        <v>0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Y255*Source!I453</f>
        <v>0.14630000000000001</v>
      </c>
      <c r="CY255">
        <f>AA255</f>
        <v>3455.09</v>
      </c>
      <c r="CZ255">
        <f>AE255</f>
        <v>3455.09</v>
      </c>
      <c r="DA255">
        <f>AI255</f>
        <v>1</v>
      </c>
      <c r="DB255">
        <v>0</v>
      </c>
    </row>
    <row r="256" spans="1:106" x14ac:dyDescent="0.2">
      <c r="A256">
        <f>ROW(Source!A453)</f>
        <v>453</v>
      </c>
      <c r="B256">
        <v>31140108</v>
      </c>
      <c r="C256">
        <v>31141728</v>
      </c>
      <c r="D256">
        <v>30896783</v>
      </c>
      <c r="E256">
        <v>28875167</v>
      </c>
      <c r="F256">
        <v>1</v>
      </c>
      <c r="G256">
        <v>28875167</v>
      </c>
      <c r="H256">
        <v>3</v>
      </c>
      <c r="I256" t="s">
        <v>448</v>
      </c>
      <c r="J256" t="s">
        <v>0</v>
      </c>
      <c r="K256" t="s">
        <v>449</v>
      </c>
      <c r="L256">
        <v>1348</v>
      </c>
      <c r="N256">
        <v>1009</v>
      </c>
      <c r="O256" t="s">
        <v>150</v>
      </c>
      <c r="P256" t="s">
        <v>150</v>
      </c>
      <c r="Q256">
        <v>1000</v>
      </c>
      <c r="W256">
        <v>0</v>
      </c>
      <c r="X256">
        <v>1489638031</v>
      </c>
      <c r="Y256">
        <v>4.84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0</v>
      </c>
      <c r="AT256">
        <v>4.84</v>
      </c>
      <c r="AU256" t="s">
        <v>0</v>
      </c>
      <c r="AV256">
        <v>0</v>
      </c>
      <c r="AW256">
        <v>2</v>
      </c>
      <c r="AX256">
        <v>31141731</v>
      </c>
      <c r="AY256">
        <v>1</v>
      </c>
      <c r="AZ256">
        <v>0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Y256*Source!I453</f>
        <v>0.32186000000000003</v>
      </c>
      <c r="CY256">
        <f>AA256</f>
        <v>0</v>
      </c>
      <c r="CZ256">
        <f>AE256</f>
        <v>0</v>
      </c>
      <c r="DA256">
        <f>AI256</f>
        <v>1</v>
      </c>
      <c r="DB256">
        <v>0</v>
      </c>
    </row>
    <row r="257" spans="1:106" x14ac:dyDescent="0.2">
      <c r="A257">
        <f>ROW(Source!A454)</f>
        <v>454</v>
      </c>
      <c r="B257">
        <v>31140108</v>
      </c>
      <c r="C257">
        <v>31141733</v>
      </c>
      <c r="D257">
        <v>30895155</v>
      </c>
      <c r="E257">
        <v>28875167</v>
      </c>
      <c r="F257">
        <v>1</v>
      </c>
      <c r="G257">
        <v>28875167</v>
      </c>
      <c r="H257">
        <v>1</v>
      </c>
      <c r="I257" t="s">
        <v>391</v>
      </c>
      <c r="J257" t="s">
        <v>0</v>
      </c>
      <c r="K257" t="s">
        <v>392</v>
      </c>
      <c r="L257">
        <v>1191</v>
      </c>
      <c r="N257">
        <v>1013</v>
      </c>
      <c r="O257" t="s">
        <v>393</v>
      </c>
      <c r="P257" t="s">
        <v>393</v>
      </c>
      <c r="Q257">
        <v>1</v>
      </c>
      <c r="W257">
        <v>0</v>
      </c>
      <c r="X257">
        <v>476480486</v>
      </c>
      <c r="Y257">
        <v>15.18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0</v>
      </c>
      <c r="AT257">
        <v>15.18</v>
      </c>
      <c r="AU257" t="s">
        <v>0</v>
      </c>
      <c r="AV257">
        <v>1</v>
      </c>
      <c r="AW257">
        <v>2</v>
      </c>
      <c r="AX257">
        <v>31141734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Y257*Source!I454</f>
        <v>1.0094700000000001</v>
      </c>
      <c r="CY257">
        <f>AD257</f>
        <v>0</v>
      </c>
      <c r="CZ257">
        <f>AH257</f>
        <v>0</v>
      </c>
      <c r="DA257">
        <f>AL257</f>
        <v>1</v>
      </c>
      <c r="DB257">
        <v>0</v>
      </c>
    </row>
    <row r="258" spans="1:106" x14ac:dyDescent="0.2">
      <c r="A258">
        <f>ROW(Source!A454)</f>
        <v>454</v>
      </c>
      <c r="B258">
        <v>31140108</v>
      </c>
      <c r="C258">
        <v>31141733</v>
      </c>
      <c r="D258">
        <v>30906167</v>
      </c>
      <c r="E258">
        <v>1</v>
      </c>
      <c r="F258">
        <v>1</v>
      </c>
      <c r="G258">
        <v>28875167</v>
      </c>
      <c r="H258">
        <v>2</v>
      </c>
      <c r="I258" t="s">
        <v>583</v>
      </c>
      <c r="J258" t="s">
        <v>584</v>
      </c>
      <c r="K258" t="s">
        <v>585</v>
      </c>
      <c r="L258">
        <v>1368</v>
      </c>
      <c r="N258">
        <v>1011</v>
      </c>
      <c r="O258" t="s">
        <v>397</v>
      </c>
      <c r="P258" t="s">
        <v>397</v>
      </c>
      <c r="Q258">
        <v>1</v>
      </c>
      <c r="W258">
        <v>0</v>
      </c>
      <c r="X258">
        <v>-630699367</v>
      </c>
      <c r="Y258">
        <v>0.26</v>
      </c>
      <c r="AA258">
        <v>0</v>
      </c>
      <c r="AB258">
        <v>14.92</v>
      </c>
      <c r="AC258">
        <v>12.31</v>
      </c>
      <c r="AD258">
        <v>0</v>
      </c>
      <c r="AE258">
        <v>0</v>
      </c>
      <c r="AF258">
        <v>14.92</v>
      </c>
      <c r="AG258">
        <v>12.31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0</v>
      </c>
      <c r="AT258">
        <v>0.26</v>
      </c>
      <c r="AU258" t="s">
        <v>0</v>
      </c>
      <c r="AV258">
        <v>0</v>
      </c>
      <c r="AW258">
        <v>2</v>
      </c>
      <c r="AX258">
        <v>31141735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Y258*Source!I454</f>
        <v>1.729E-2</v>
      </c>
      <c r="CY258">
        <f>AB258</f>
        <v>14.92</v>
      </c>
      <c r="CZ258">
        <f>AF258</f>
        <v>14.92</v>
      </c>
      <c r="DA258">
        <f>AJ258</f>
        <v>1</v>
      </c>
      <c r="DB258">
        <v>0</v>
      </c>
    </row>
    <row r="259" spans="1:106" x14ac:dyDescent="0.2">
      <c r="A259">
        <f>ROW(Source!A454)</f>
        <v>454</v>
      </c>
      <c r="B259">
        <v>31140108</v>
      </c>
      <c r="C259">
        <v>31141733</v>
      </c>
      <c r="D259">
        <v>30908604</v>
      </c>
      <c r="E259">
        <v>1</v>
      </c>
      <c r="F259">
        <v>1</v>
      </c>
      <c r="G259">
        <v>28875167</v>
      </c>
      <c r="H259">
        <v>3</v>
      </c>
      <c r="I259" t="s">
        <v>419</v>
      </c>
      <c r="J259" t="s">
        <v>420</v>
      </c>
      <c r="K259" t="s">
        <v>421</v>
      </c>
      <c r="L259">
        <v>1346</v>
      </c>
      <c r="N259">
        <v>1009</v>
      </c>
      <c r="O259" t="s">
        <v>422</v>
      </c>
      <c r="P259" t="s">
        <v>422</v>
      </c>
      <c r="Q259">
        <v>1</v>
      </c>
      <c r="W259">
        <v>0</v>
      </c>
      <c r="X259">
        <v>-613561335</v>
      </c>
      <c r="Y259">
        <v>0.41</v>
      </c>
      <c r="AA259">
        <v>28.66</v>
      </c>
      <c r="AB259">
        <v>0</v>
      </c>
      <c r="AC259">
        <v>0</v>
      </c>
      <c r="AD259">
        <v>0</v>
      </c>
      <c r="AE259">
        <v>28.66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0</v>
      </c>
      <c r="AT259">
        <v>0.41</v>
      </c>
      <c r="AU259" t="s">
        <v>0</v>
      </c>
      <c r="AV259">
        <v>0</v>
      </c>
      <c r="AW259">
        <v>2</v>
      </c>
      <c r="AX259">
        <v>31141736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Y259*Source!I454</f>
        <v>2.7265000000000001E-2</v>
      </c>
      <c r="CY259">
        <f t="shared" ref="CY259:CY264" si="18">AA259</f>
        <v>28.66</v>
      </c>
      <c r="CZ259">
        <f t="shared" ref="CZ259:CZ264" si="19">AE259</f>
        <v>28.66</v>
      </c>
      <c r="DA259">
        <f t="shared" ref="DA259:DA264" si="20">AI259</f>
        <v>1</v>
      </c>
      <c r="DB259">
        <v>0</v>
      </c>
    </row>
    <row r="260" spans="1:106" x14ac:dyDescent="0.2">
      <c r="A260">
        <f>ROW(Source!A454)</f>
        <v>454</v>
      </c>
      <c r="B260">
        <v>31140108</v>
      </c>
      <c r="C260">
        <v>31141733</v>
      </c>
      <c r="D260">
        <v>30908966</v>
      </c>
      <c r="E260">
        <v>1</v>
      </c>
      <c r="F260">
        <v>1</v>
      </c>
      <c r="G260">
        <v>28875167</v>
      </c>
      <c r="H260">
        <v>3</v>
      </c>
      <c r="I260" t="s">
        <v>754</v>
      </c>
      <c r="J260" t="s">
        <v>755</v>
      </c>
      <c r="K260" t="s">
        <v>756</v>
      </c>
      <c r="L260">
        <v>1348</v>
      </c>
      <c r="N260">
        <v>1009</v>
      </c>
      <c r="O260" t="s">
        <v>150</v>
      </c>
      <c r="P260" t="s">
        <v>150</v>
      </c>
      <c r="Q260">
        <v>1000</v>
      </c>
      <c r="W260">
        <v>0</v>
      </c>
      <c r="X260">
        <v>1321308695</v>
      </c>
      <c r="Y260">
        <v>2.4000000000000001E-4</v>
      </c>
      <c r="AA260">
        <v>2838.12</v>
      </c>
      <c r="AB260">
        <v>0</v>
      </c>
      <c r="AC260">
        <v>0</v>
      </c>
      <c r="AD260">
        <v>0</v>
      </c>
      <c r="AE260">
        <v>2838.12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0</v>
      </c>
      <c r="AT260">
        <v>2.4000000000000001E-4</v>
      </c>
      <c r="AU260" t="s">
        <v>0</v>
      </c>
      <c r="AV260">
        <v>0</v>
      </c>
      <c r="AW260">
        <v>2</v>
      </c>
      <c r="AX260">
        <v>31141737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Y260*Source!I454</f>
        <v>1.596E-5</v>
      </c>
      <c r="CY260">
        <f t="shared" si="18"/>
        <v>2838.12</v>
      </c>
      <c r="CZ260">
        <f t="shared" si="19"/>
        <v>2838.12</v>
      </c>
      <c r="DA260">
        <f t="shared" si="20"/>
        <v>1</v>
      </c>
      <c r="DB260">
        <v>0</v>
      </c>
    </row>
    <row r="261" spans="1:106" x14ac:dyDescent="0.2">
      <c r="A261">
        <f>ROW(Source!A454)</f>
        <v>454</v>
      </c>
      <c r="B261">
        <v>31140108</v>
      </c>
      <c r="C261">
        <v>31141733</v>
      </c>
      <c r="D261">
        <v>30909153</v>
      </c>
      <c r="E261">
        <v>1</v>
      </c>
      <c r="F261">
        <v>1</v>
      </c>
      <c r="G261">
        <v>28875167</v>
      </c>
      <c r="H261">
        <v>3</v>
      </c>
      <c r="I261" t="s">
        <v>757</v>
      </c>
      <c r="J261" t="s">
        <v>758</v>
      </c>
      <c r="K261" t="s">
        <v>759</v>
      </c>
      <c r="L261">
        <v>1348</v>
      </c>
      <c r="N261">
        <v>1009</v>
      </c>
      <c r="O261" t="s">
        <v>150</v>
      </c>
      <c r="P261" t="s">
        <v>150</v>
      </c>
      <c r="Q261">
        <v>1000</v>
      </c>
      <c r="W261">
        <v>0</v>
      </c>
      <c r="X261">
        <v>-892431525</v>
      </c>
      <c r="Y261">
        <v>1.2E-2</v>
      </c>
      <c r="AA261">
        <v>139391.81</v>
      </c>
      <c r="AB261">
        <v>0</v>
      </c>
      <c r="AC261">
        <v>0</v>
      </c>
      <c r="AD261">
        <v>0</v>
      </c>
      <c r="AE261">
        <v>139391.81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0</v>
      </c>
      <c r="AT261">
        <v>1.2E-2</v>
      </c>
      <c r="AU261" t="s">
        <v>0</v>
      </c>
      <c r="AV261">
        <v>0</v>
      </c>
      <c r="AW261">
        <v>2</v>
      </c>
      <c r="AX261">
        <v>31141738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Y261*Source!I454</f>
        <v>7.980000000000001E-4</v>
      </c>
      <c r="CY261">
        <f t="shared" si="18"/>
        <v>139391.81</v>
      </c>
      <c r="CZ261">
        <f t="shared" si="19"/>
        <v>139391.81</v>
      </c>
      <c r="DA261">
        <f t="shared" si="20"/>
        <v>1</v>
      </c>
      <c r="DB261">
        <v>0</v>
      </c>
    </row>
    <row r="262" spans="1:106" x14ac:dyDescent="0.2">
      <c r="A262">
        <f>ROW(Source!A454)</f>
        <v>454</v>
      </c>
      <c r="B262">
        <v>31140108</v>
      </c>
      <c r="C262">
        <v>31141733</v>
      </c>
      <c r="D262">
        <v>30907324</v>
      </c>
      <c r="E262">
        <v>1</v>
      </c>
      <c r="F262">
        <v>1</v>
      </c>
      <c r="G262">
        <v>28875167</v>
      </c>
      <c r="H262">
        <v>3</v>
      </c>
      <c r="I262" t="s">
        <v>760</v>
      </c>
      <c r="J262" t="s">
        <v>761</v>
      </c>
      <c r="K262" t="s">
        <v>762</v>
      </c>
      <c r="L262">
        <v>1348</v>
      </c>
      <c r="N262">
        <v>1009</v>
      </c>
      <c r="O262" t="s">
        <v>150</v>
      </c>
      <c r="P262" t="s">
        <v>150</v>
      </c>
      <c r="Q262">
        <v>1000</v>
      </c>
      <c r="W262">
        <v>0</v>
      </c>
      <c r="X262">
        <v>-482034559</v>
      </c>
      <c r="Y262">
        <v>0.01</v>
      </c>
      <c r="AA262">
        <v>56658.11</v>
      </c>
      <c r="AB262">
        <v>0</v>
      </c>
      <c r="AC262">
        <v>0</v>
      </c>
      <c r="AD262">
        <v>0</v>
      </c>
      <c r="AE262">
        <v>56658.11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0</v>
      </c>
      <c r="AT262">
        <v>0.01</v>
      </c>
      <c r="AU262" t="s">
        <v>0</v>
      </c>
      <c r="AV262">
        <v>0</v>
      </c>
      <c r="AW262">
        <v>2</v>
      </c>
      <c r="AX262">
        <v>31141739</v>
      </c>
      <c r="AY262">
        <v>1</v>
      </c>
      <c r="AZ262">
        <v>0</v>
      </c>
      <c r="BA262">
        <v>262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Y262*Source!I454</f>
        <v>6.6500000000000001E-4</v>
      </c>
      <c r="CY262">
        <f t="shared" si="18"/>
        <v>56658.11</v>
      </c>
      <c r="CZ262">
        <f t="shared" si="19"/>
        <v>56658.11</v>
      </c>
      <c r="DA262">
        <f t="shared" si="20"/>
        <v>1</v>
      </c>
      <c r="DB262">
        <v>0</v>
      </c>
    </row>
    <row r="263" spans="1:106" x14ac:dyDescent="0.2">
      <c r="A263">
        <f>ROW(Source!A454)</f>
        <v>454</v>
      </c>
      <c r="B263">
        <v>31140108</v>
      </c>
      <c r="C263">
        <v>31141733</v>
      </c>
      <c r="D263">
        <v>30907371</v>
      </c>
      <c r="E263">
        <v>1</v>
      </c>
      <c r="F263">
        <v>1</v>
      </c>
      <c r="G263">
        <v>28875167</v>
      </c>
      <c r="H263">
        <v>3</v>
      </c>
      <c r="I263" t="s">
        <v>763</v>
      </c>
      <c r="J263" t="s">
        <v>764</v>
      </c>
      <c r="K263" t="s">
        <v>765</v>
      </c>
      <c r="L263">
        <v>1348</v>
      </c>
      <c r="N263">
        <v>1009</v>
      </c>
      <c r="O263" t="s">
        <v>150</v>
      </c>
      <c r="P263" t="s">
        <v>150</v>
      </c>
      <c r="Q263">
        <v>1000</v>
      </c>
      <c r="W263">
        <v>0</v>
      </c>
      <c r="X263">
        <v>1810651028</v>
      </c>
      <c r="Y263">
        <v>1.4999999999999999E-2</v>
      </c>
      <c r="AA263">
        <v>96293.24</v>
      </c>
      <c r="AB263">
        <v>0</v>
      </c>
      <c r="AC263">
        <v>0</v>
      </c>
      <c r="AD263">
        <v>0</v>
      </c>
      <c r="AE263">
        <v>96293.24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0</v>
      </c>
      <c r="AT263">
        <v>1.4999999999999999E-2</v>
      </c>
      <c r="AU263" t="s">
        <v>0</v>
      </c>
      <c r="AV263">
        <v>0</v>
      </c>
      <c r="AW263">
        <v>2</v>
      </c>
      <c r="AX263">
        <v>31141740</v>
      </c>
      <c r="AY263">
        <v>1</v>
      </c>
      <c r="AZ263">
        <v>0</v>
      </c>
      <c r="BA263">
        <v>263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Y263*Source!I454</f>
        <v>9.9750000000000012E-4</v>
      </c>
      <c r="CY263">
        <f t="shared" si="18"/>
        <v>96293.24</v>
      </c>
      <c r="CZ263">
        <f t="shared" si="19"/>
        <v>96293.24</v>
      </c>
      <c r="DA263">
        <f t="shared" si="20"/>
        <v>1</v>
      </c>
      <c r="DB263">
        <v>0</v>
      </c>
    </row>
    <row r="264" spans="1:106" x14ac:dyDescent="0.2">
      <c r="A264">
        <f>ROW(Source!A454)</f>
        <v>454</v>
      </c>
      <c r="B264">
        <v>31140108</v>
      </c>
      <c r="C264">
        <v>31141733</v>
      </c>
      <c r="D264">
        <v>30907267</v>
      </c>
      <c r="E264">
        <v>1</v>
      </c>
      <c r="F264">
        <v>1</v>
      </c>
      <c r="G264">
        <v>28875167</v>
      </c>
      <c r="H264">
        <v>3</v>
      </c>
      <c r="I264" t="s">
        <v>766</v>
      </c>
      <c r="J264" t="s">
        <v>767</v>
      </c>
      <c r="K264" t="s">
        <v>768</v>
      </c>
      <c r="L264">
        <v>1348</v>
      </c>
      <c r="N264">
        <v>1009</v>
      </c>
      <c r="O264" t="s">
        <v>150</v>
      </c>
      <c r="P264" t="s">
        <v>150</v>
      </c>
      <c r="Q264">
        <v>1000</v>
      </c>
      <c r="W264">
        <v>0</v>
      </c>
      <c r="X264">
        <v>89610810</v>
      </c>
      <c r="Y264">
        <v>5.8999999999999997E-2</v>
      </c>
      <c r="AA264">
        <v>91737.53</v>
      </c>
      <c r="AB264">
        <v>0</v>
      </c>
      <c r="AC264">
        <v>0</v>
      </c>
      <c r="AD264">
        <v>0</v>
      </c>
      <c r="AE264">
        <v>91737.53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0</v>
      </c>
      <c r="AT264">
        <v>5.8999999999999997E-2</v>
      </c>
      <c r="AU264" t="s">
        <v>0</v>
      </c>
      <c r="AV264">
        <v>0</v>
      </c>
      <c r="AW264">
        <v>2</v>
      </c>
      <c r="AX264">
        <v>31141741</v>
      </c>
      <c r="AY264">
        <v>1</v>
      </c>
      <c r="AZ264">
        <v>0</v>
      </c>
      <c r="BA264">
        <v>264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Y264*Source!I454</f>
        <v>3.9234999999999999E-3</v>
      </c>
      <c r="CY264">
        <f t="shared" si="18"/>
        <v>91737.53</v>
      </c>
      <c r="CZ264">
        <f t="shared" si="19"/>
        <v>91737.53</v>
      </c>
      <c r="DA264">
        <f t="shared" si="20"/>
        <v>1</v>
      </c>
      <c r="DB264">
        <v>0</v>
      </c>
    </row>
    <row r="265" spans="1:106" x14ac:dyDescent="0.2">
      <c r="A265">
        <f>ROW(Source!A506)</f>
        <v>506</v>
      </c>
      <c r="B265">
        <v>31140108</v>
      </c>
      <c r="C265">
        <v>31141823</v>
      </c>
      <c r="D265">
        <v>30895155</v>
      </c>
      <c r="E265">
        <v>28875167</v>
      </c>
      <c r="F265">
        <v>1</v>
      </c>
      <c r="G265">
        <v>28875167</v>
      </c>
      <c r="H265">
        <v>1</v>
      </c>
      <c r="I265" t="s">
        <v>391</v>
      </c>
      <c r="J265" t="s">
        <v>0</v>
      </c>
      <c r="K265" t="s">
        <v>392</v>
      </c>
      <c r="L265">
        <v>1191</v>
      </c>
      <c r="N265">
        <v>1013</v>
      </c>
      <c r="O265" t="s">
        <v>393</v>
      </c>
      <c r="P265" t="s">
        <v>393</v>
      </c>
      <c r="Q265">
        <v>1</v>
      </c>
      <c r="W265">
        <v>0</v>
      </c>
      <c r="X265">
        <v>476480486</v>
      </c>
      <c r="Y265">
        <v>24.6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0</v>
      </c>
      <c r="AT265">
        <v>24.6</v>
      </c>
      <c r="AU265" t="s">
        <v>0</v>
      </c>
      <c r="AV265">
        <v>1</v>
      </c>
      <c r="AW265">
        <v>2</v>
      </c>
      <c r="AX265">
        <v>31141824</v>
      </c>
      <c r="AY265">
        <v>1</v>
      </c>
      <c r="AZ265">
        <v>0</v>
      </c>
      <c r="BA265">
        <v>265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Y265*Source!I506</f>
        <v>6.15</v>
      </c>
      <c r="CY265">
        <f>AD265</f>
        <v>0</v>
      </c>
      <c r="CZ265">
        <f>AH265</f>
        <v>0</v>
      </c>
      <c r="DA265">
        <f>AL265</f>
        <v>1</v>
      </c>
      <c r="DB265">
        <v>0</v>
      </c>
    </row>
    <row r="266" spans="1:106" x14ac:dyDescent="0.2">
      <c r="A266">
        <f>ROW(Source!A506)</f>
        <v>506</v>
      </c>
      <c r="B266">
        <v>31140108</v>
      </c>
      <c r="C266">
        <v>31141823</v>
      </c>
      <c r="D266">
        <v>30906400</v>
      </c>
      <c r="E266">
        <v>1</v>
      </c>
      <c r="F266">
        <v>1</v>
      </c>
      <c r="G266">
        <v>28875167</v>
      </c>
      <c r="H266">
        <v>2</v>
      </c>
      <c r="I266" t="s">
        <v>769</v>
      </c>
      <c r="J266" t="s">
        <v>770</v>
      </c>
      <c r="K266" t="s">
        <v>771</v>
      </c>
      <c r="L266">
        <v>1368</v>
      </c>
      <c r="N266">
        <v>1011</v>
      </c>
      <c r="O266" t="s">
        <v>397</v>
      </c>
      <c r="P266" t="s">
        <v>397</v>
      </c>
      <c r="Q266">
        <v>1</v>
      </c>
      <c r="W266">
        <v>0</v>
      </c>
      <c r="X266">
        <v>-552128623</v>
      </c>
      <c r="Y266">
        <v>10.4</v>
      </c>
      <c r="AA266">
        <v>0</v>
      </c>
      <c r="AB266">
        <v>6.98</v>
      </c>
      <c r="AC266">
        <v>0.03</v>
      </c>
      <c r="AD266">
        <v>0</v>
      </c>
      <c r="AE266">
        <v>0</v>
      </c>
      <c r="AF266">
        <v>6.98</v>
      </c>
      <c r="AG266">
        <v>0.03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0</v>
      </c>
      <c r="AT266">
        <v>10.4</v>
      </c>
      <c r="AU266" t="s">
        <v>0</v>
      </c>
      <c r="AV266">
        <v>0</v>
      </c>
      <c r="AW266">
        <v>2</v>
      </c>
      <c r="AX266">
        <v>31141825</v>
      </c>
      <c r="AY266">
        <v>1</v>
      </c>
      <c r="AZ266">
        <v>0</v>
      </c>
      <c r="BA266">
        <v>266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Y266*Source!I506</f>
        <v>2.6</v>
      </c>
      <c r="CY266">
        <f>AB266</f>
        <v>6.98</v>
      </c>
      <c r="CZ266">
        <f>AF266</f>
        <v>6.98</v>
      </c>
      <c r="DA266">
        <f>AJ266</f>
        <v>1</v>
      </c>
      <c r="DB266">
        <v>0</v>
      </c>
    </row>
    <row r="267" spans="1:106" x14ac:dyDescent="0.2">
      <c r="A267">
        <f>ROW(Source!A506)</f>
        <v>506</v>
      </c>
      <c r="B267">
        <v>31140108</v>
      </c>
      <c r="C267">
        <v>31141823</v>
      </c>
      <c r="D267">
        <v>30906818</v>
      </c>
      <c r="E267">
        <v>1</v>
      </c>
      <c r="F267">
        <v>1</v>
      </c>
      <c r="G267">
        <v>28875167</v>
      </c>
      <c r="H267">
        <v>2</v>
      </c>
      <c r="I267" t="s">
        <v>772</v>
      </c>
      <c r="J267" t="s">
        <v>773</v>
      </c>
      <c r="K267" t="s">
        <v>774</v>
      </c>
      <c r="L267">
        <v>1368</v>
      </c>
      <c r="N267">
        <v>1011</v>
      </c>
      <c r="O267" t="s">
        <v>397</v>
      </c>
      <c r="P267" t="s">
        <v>397</v>
      </c>
      <c r="Q267">
        <v>1</v>
      </c>
      <c r="W267">
        <v>0</v>
      </c>
      <c r="X267">
        <v>993435958</v>
      </c>
      <c r="Y267">
        <v>10.4</v>
      </c>
      <c r="AA267">
        <v>0</v>
      </c>
      <c r="AB267">
        <v>4.97</v>
      </c>
      <c r="AC267">
        <v>0.85</v>
      </c>
      <c r="AD267">
        <v>0</v>
      </c>
      <c r="AE267">
        <v>0</v>
      </c>
      <c r="AF267">
        <v>4.97</v>
      </c>
      <c r="AG267">
        <v>0.85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0</v>
      </c>
      <c r="AT267">
        <v>10.4</v>
      </c>
      <c r="AU267" t="s">
        <v>0</v>
      </c>
      <c r="AV267">
        <v>0</v>
      </c>
      <c r="AW267">
        <v>2</v>
      </c>
      <c r="AX267">
        <v>31141826</v>
      </c>
      <c r="AY267">
        <v>1</v>
      </c>
      <c r="AZ267">
        <v>0</v>
      </c>
      <c r="BA267">
        <v>267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Y267*Source!I506</f>
        <v>2.6</v>
      </c>
      <c r="CY267">
        <f>AB267</f>
        <v>4.97</v>
      </c>
      <c r="CZ267">
        <f>AF267</f>
        <v>4.97</v>
      </c>
      <c r="DA267">
        <f>AJ267</f>
        <v>1</v>
      </c>
      <c r="DB267">
        <v>0</v>
      </c>
    </row>
    <row r="268" spans="1:106" x14ac:dyDescent="0.2">
      <c r="A268">
        <f>ROW(Source!A506)</f>
        <v>506</v>
      </c>
      <c r="B268">
        <v>31140108</v>
      </c>
      <c r="C268">
        <v>31141823</v>
      </c>
      <c r="D268">
        <v>30896783</v>
      </c>
      <c r="E268">
        <v>28875167</v>
      </c>
      <c r="F268">
        <v>1</v>
      </c>
      <c r="G268">
        <v>28875167</v>
      </c>
      <c r="H268">
        <v>3</v>
      </c>
      <c r="I268" t="s">
        <v>448</v>
      </c>
      <c r="J268" t="s">
        <v>0</v>
      </c>
      <c r="K268" t="s">
        <v>449</v>
      </c>
      <c r="L268">
        <v>1348</v>
      </c>
      <c r="N268">
        <v>1009</v>
      </c>
      <c r="O268" t="s">
        <v>150</v>
      </c>
      <c r="P268" t="s">
        <v>150</v>
      </c>
      <c r="Q268">
        <v>1000</v>
      </c>
      <c r="W268">
        <v>0</v>
      </c>
      <c r="X268">
        <v>1489638031</v>
      </c>
      <c r="Y268">
        <v>6.6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0</v>
      </c>
      <c r="AT268">
        <v>6.6</v>
      </c>
      <c r="AU268" t="s">
        <v>0</v>
      </c>
      <c r="AV268">
        <v>0</v>
      </c>
      <c r="AW268">
        <v>2</v>
      </c>
      <c r="AX268">
        <v>31141827</v>
      </c>
      <c r="AY268">
        <v>1</v>
      </c>
      <c r="AZ268">
        <v>0</v>
      </c>
      <c r="BA268">
        <v>268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Y268*Source!I506</f>
        <v>1.65</v>
      </c>
      <c r="CY268">
        <f>AA268</f>
        <v>0</v>
      </c>
      <c r="CZ268">
        <f>AE268</f>
        <v>0</v>
      </c>
      <c r="DA268">
        <f>AI268</f>
        <v>1</v>
      </c>
      <c r="DB268">
        <v>0</v>
      </c>
    </row>
    <row r="269" spans="1:106" x14ac:dyDescent="0.2">
      <c r="A269">
        <f>ROW(Source!A507)</f>
        <v>507</v>
      </c>
      <c r="B269">
        <v>31140108</v>
      </c>
      <c r="C269">
        <v>31141829</v>
      </c>
      <c r="D269">
        <v>30895155</v>
      </c>
      <c r="E269">
        <v>28875167</v>
      </c>
      <c r="F269">
        <v>1</v>
      </c>
      <c r="G269">
        <v>28875167</v>
      </c>
      <c r="H269">
        <v>1</v>
      </c>
      <c r="I269" t="s">
        <v>391</v>
      </c>
      <c r="J269" t="s">
        <v>0</v>
      </c>
      <c r="K269" t="s">
        <v>392</v>
      </c>
      <c r="L269">
        <v>1191</v>
      </c>
      <c r="N269">
        <v>1013</v>
      </c>
      <c r="O269" t="s">
        <v>393</v>
      </c>
      <c r="P269" t="s">
        <v>393</v>
      </c>
      <c r="Q269">
        <v>1</v>
      </c>
      <c r="W269">
        <v>0</v>
      </c>
      <c r="X269">
        <v>476480486</v>
      </c>
      <c r="Y269">
        <v>69.87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0</v>
      </c>
      <c r="AT269">
        <v>69.87</v>
      </c>
      <c r="AU269" t="s">
        <v>0</v>
      </c>
      <c r="AV269">
        <v>1</v>
      </c>
      <c r="AW269">
        <v>2</v>
      </c>
      <c r="AX269">
        <v>31141830</v>
      </c>
      <c r="AY269">
        <v>1</v>
      </c>
      <c r="AZ269">
        <v>0</v>
      </c>
      <c r="BA269">
        <v>269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Y269*Source!I507</f>
        <v>17.467500000000001</v>
      </c>
      <c r="CY269">
        <f>AD269</f>
        <v>0</v>
      </c>
      <c r="CZ269">
        <f>AH269</f>
        <v>0</v>
      </c>
      <c r="DA269">
        <f>AL269</f>
        <v>1</v>
      </c>
      <c r="DB269">
        <v>0</v>
      </c>
    </row>
    <row r="270" spans="1:106" x14ac:dyDescent="0.2">
      <c r="A270">
        <f>ROW(Source!A507)</f>
        <v>507</v>
      </c>
      <c r="B270">
        <v>31140108</v>
      </c>
      <c r="C270">
        <v>31141829</v>
      </c>
      <c r="D270">
        <v>30906400</v>
      </c>
      <c r="E270">
        <v>1</v>
      </c>
      <c r="F270">
        <v>1</v>
      </c>
      <c r="G270">
        <v>28875167</v>
      </c>
      <c r="H270">
        <v>2</v>
      </c>
      <c r="I270" t="s">
        <v>769</v>
      </c>
      <c r="J270" t="s">
        <v>770</v>
      </c>
      <c r="K270" t="s">
        <v>771</v>
      </c>
      <c r="L270">
        <v>1368</v>
      </c>
      <c r="N270">
        <v>1011</v>
      </c>
      <c r="O270" t="s">
        <v>397</v>
      </c>
      <c r="P270" t="s">
        <v>397</v>
      </c>
      <c r="Q270">
        <v>1</v>
      </c>
      <c r="W270">
        <v>0</v>
      </c>
      <c r="X270">
        <v>-552128623</v>
      </c>
      <c r="Y270">
        <v>1.44</v>
      </c>
      <c r="AA270">
        <v>0</v>
      </c>
      <c r="AB270">
        <v>6.98</v>
      </c>
      <c r="AC270">
        <v>0.03</v>
      </c>
      <c r="AD270">
        <v>0</v>
      </c>
      <c r="AE270">
        <v>0</v>
      </c>
      <c r="AF270">
        <v>6.98</v>
      </c>
      <c r="AG270">
        <v>0.03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0</v>
      </c>
      <c r="AT270">
        <v>1.44</v>
      </c>
      <c r="AU270" t="s">
        <v>0</v>
      </c>
      <c r="AV270">
        <v>0</v>
      </c>
      <c r="AW270">
        <v>2</v>
      </c>
      <c r="AX270">
        <v>31141831</v>
      </c>
      <c r="AY270">
        <v>1</v>
      </c>
      <c r="AZ270">
        <v>0</v>
      </c>
      <c r="BA270">
        <v>270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Y270*Source!I507</f>
        <v>0.36</v>
      </c>
      <c r="CY270">
        <f>AB270</f>
        <v>6.98</v>
      </c>
      <c r="CZ270">
        <f>AF270</f>
        <v>6.98</v>
      </c>
      <c r="DA270">
        <f>AJ270</f>
        <v>1</v>
      </c>
      <c r="DB270">
        <v>0</v>
      </c>
    </row>
    <row r="271" spans="1:106" x14ac:dyDescent="0.2">
      <c r="A271">
        <f>ROW(Source!A507)</f>
        <v>507</v>
      </c>
      <c r="B271">
        <v>31140108</v>
      </c>
      <c r="C271">
        <v>31141829</v>
      </c>
      <c r="D271">
        <v>30906818</v>
      </c>
      <c r="E271">
        <v>1</v>
      </c>
      <c r="F271">
        <v>1</v>
      </c>
      <c r="G271">
        <v>28875167</v>
      </c>
      <c r="H271">
        <v>2</v>
      </c>
      <c r="I271" t="s">
        <v>772</v>
      </c>
      <c r="J271" t="s">
        <v>773</v>
      </c>
      <c r="K271" t="s">
        <v>774</v>
      </c>
      <c r="L271">
        <v>1368</v>
      </c>
      <c r="N271">
        <v>1011</v>
      </c>
      <c r="O271" t="s">
        <v>397</v>
      </c>
      <c r="P271" t="s">
        <v>397</v>
      </c>
      <c r="Q271">
        <v>1</v>
      </c>
      <c r="W271">
        <v>0</v>
      </c>
      <c r="X271">
        <v>993435958</v>
      </c>
      <c r="Y271">
        <v>1.44</v>
      </c>
      <c r="AA271">
        <v>0</v>
      </c>
      <c r="AB271">
        <v>4.97</v>
      </c>
      <c r="AC271">
        <v>0.85</v>
      </c>
      <c r="AD271">
        <v>0</v>
      </c>
      <c r="AE271">
        <v>0</v>
      </c>
      <c r="AF271">
        <v>4.97</v>
      </c>
      <c r="AG271">
        <v>0.85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0</v>
      </c>
      <c r="AT271">
        <v>1.44</v>
      </c>
      <c r="AU271" t="s">
        <v>0</v>
      </c>
      <c r="AV271">
        <v>0</v>
      </c>
      <c r="AW271">
        <v>2</v>
      </c>
      <c r="AX271">
        <v>31141832</v>
      </c>
      <c r="AY271">
        <v>1</v>
      </c>
      <c r="AZ271">
        <v>0</v>
      </c>
      <c r="BA271">
        <v>271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Y271*Source!I507</f>
        <v>0.36</v>
      </c>
      <c r="CY271">
        <f>AB271</f>
        <v>4.97</v>
      </c>
      <c r="CZ271">
        <f>AF271</f>
        <v>4.97</v>
      </c>
      <c r="DA271">
        <f>AJ271</f>
        <v>1</v>
      </c>
      <c r="DB271">
        <v>0</v>
      </c>
    </row>
    <row r="272" spans="1:106" x14ac:dyDescent="0.2">
      <c r="A272">
        <f>ROW(Source!A507)</f>
        <v>507</v>
      </c>
      <c r="B272">
        <v>31140108</v>
      </c>
      <c r="C272">
        <v>31141829</v>
      </c>
      <c r="D272">
        <v>30896783</v>
      </c>
      <c r="E272">
        <v>28875167</v>
      </c>
      <c r="F272">
        <v>1</v>
      </c>
      <c r="G272">
        <v>28875167</v>
      </c>
      <c r="H272">
        <v>3</v>
      </c>
      <c r="I272" t="s">
        <v>448</v>
      </c>
      <c r="J272" t="s">
        <v>0</v>
      </c>
      <c r="K272" t="s">
        <v>449</v>
      </c>
      <c r="L272">
        <v>1348</v>
      </c>
      <c r="N272">
        <v>1009</v>
      </c>
      <c r="O272" t="s">
        <v>150</v>
      </c>
      <c r="P272" t="s">
        <v>150</v>
      </c>
      <c r="Q272">
        <v>1000</v>
      </c>
      <c r="W272">
        <v>0</v>
      </c>
      <c r="X272">
        <v>1489638031</v>
      </c>
      <c r="Y272">
        <v>5.2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0</v>
      </c>
      <c r="AT272">
        <v>5.2</v>
      </c>
      <c r="AU272" t="s">
        <v>0</v>
      </c>
      <c r="AV272">
        <v>0</v>
      </c>
      <c r="AW272">
        <v>2</v>
      </c>
      <c r="AX272">
        <v>31141833</v>
      </c>
      <c r="AY272">
        <v>1</v>
      </c>
      <c r="AZ272">
        <v>0</v>
      </c>
      <c r="BA272">
        <v>272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Y272*Source!I507</f>
        <v>1.3</v>
      </c>
      <c r="CY272">
        <f>AA272</f>
        <v>0</v>
      </c>
      <c r="CZ272">
        <f>AE272</f>
        <v>0</v>
      </c>
      <c r="DA272">
        <f>AI272</f>
        <v>1</v>
      </c>
      <c r="DB272">
        <v>0</v>
      </c>
    </row>
    <row r="273" spans="1:106" x14ac:dyDescent="0.2">
      <c r="A273">
        <f>ROW(Source!A534)</f>
        <v>534</v>
      </c>
      <c r="B273">
        <v>31140108</v>
      </c>
      <c r="C273">
        <v>31141911</v>
      </c>
      <c r="D273">
        <v>30895155</v>
      </c>
      <c r="E273">
        <v>28875167</v>
      </c>
      <c r="F273">
        <v>1</v>
      </c>
      <c r="G273">
        <v>28875167</v>
      </c>
      <c r="H273">
        <v>1</v>
      </c>
      <c r="I273" t="s">
        <v>391</v>
      </c>
      <c r="J273" t="s">
        <v>0</v>
      </c>
      <c r="K273" t="s">
        <v>392</v>
      </c>
      <c r="L273">
        <v>1191</v>
      </c>
      <c r="N273">
        <v>1013</v>
      </c>
      <c r="O273" t="s">
        <v>393</v>
      </c>
      <c r="P273" t="s">
        <v>393</v>
      </c>
      <c r="Q273">
        <v>1</v>
      </c>
      <c r="W273">
        <v>0</v>
      </c>
      <c r="X273">
        <v>476480486</v>
      </c>
      <c r="Y273">
        <v>83.49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0</v>
      </c>
      <c r="AT273">
        <v>83.49</v>
      </c>
      <c r="AU273" t="s">
        <v>0</v>
      </c>
      <c r="AV273">
        <v>1</v>
      </c>
      <c r="AW273">
        <v>2</v>
      </c>
      <c r="AX273">
        <v>31141912</v>
      </c>
      <c r="AY273">
        <v>1</v>
      </c>
      <c r="AZ273">
        <v>0</v>
      </c>
      <c r="BA273">
        <v>273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Y273*Source!I534</f>
        <v>20.872499999999999</v>
      </c>
      <c r="CY273">
        <f>AD273</f>
        <v>0</v>
      </c>
      <c r="CZ273">
        <f>AH273</f>
        <v>0</v>
      </c>
      <c r="DA273">
        <f>AL273</f>
        <v>1</v>
      </c>
      <c r="DB273">
        <v>0</v>
      </c>
    </row>
    <row r="274" spans="1:106" x14ac:dyDescent="0.2">
      <c r="A274">
        <f>ROW(Source!A534)</f>
        <v>534</v>
      </c>
      <c r="B274">
        <v>31140108</v>
      </c>
      <c r="C274">
        <v>31141911</v>
      </c>
      <c r="D274">
        <v>30909713</v>
      </c>
      <c r="E274">
        <v>1</v>
      </c>
      <c r="F274">
        <v>1</v>
      </c>
      <c r="G274">
        <v>28875167</v>
      </c>
      <c r="H274">
        <v>3</v>
      </c>
      <c r="I274" t="s">
        <v>435</v>
      </c>
      <c r="J274" t="s">
        <v>436</v>
      </c>
      <c r="K274" t="s">
        <v>437</v>
      </c>
      <c r="L274">
        <v>1339</v>
      </c>
      <c r="N274">
        <v>1007</v>
      </c>
      <c r="O274" t="s">
        <v>16</v>
      </c>
      <c r="P274" t="s">
        <v>16</v>
      </c>
      <c r="Q274">
        <v>1</v>
      </c>
      <c r="W274">
        <v>0</v>
      </c>
      <c r="X274">
        <v>-1742542958</v>
      </c>
      <c r="Y274">
        <v>2.11</v>
      </c>
      <c r="AA274">
        <v>3079.71</v>
      </c>
      <c r="AB274">
        <v>0</v>
      </c>
      <c r="AC274">
        <v>0</v>
      </c>
      <c r="AD274">
        <v>0</v>
      </c>
      <c r="AE274">
        <v>3079.71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0</v>
      </c>
      <c r="AT274">
        <v>2.11</v>
      </c>
      <c r="AU274" t="s">
        <v>0</v>
      </c>
      <c r="AV274">
        <v>0</v>
      </c>
      <c r="AW274">
        <v>2</v>
      </c>
      <c r="AX274">
        <v>31141913</v>
      </c>
      <c r="AY274">
        <v>1</v>
      </c>
      <c r="AZ274">
        <v>0</v>
      </c>
      <c r="BA274">
        <v>274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Y274*Source!I534</f>
        <v>0.52749999999999997</v>
      </c>
      <c r="CY274">
        <f>AA274</f>
        <v>3079.71</v>
      </c>
      <c r="CZ274">
        <f>AE274</f>
        <v>3079.71</v>
      </c>
      <c r="DA274">
        <f>AI274</f>
        <v>1</v>
      </c>
      <c r="DB274">
        <v>0</v>
      </c>
    </row>
    <row r="275" spans="1:106" x14ac:dyDescent="0.2">
      <c r="A275">
        <f>ROW(Source!A534)</f>
        <v>534</v>
      </c>
      <c r="B275">
        <v>31140108</v>
      </c>
      <c r="C275">
        <v>31141911</v>
      </c>
      <c r="D275">
        <v>30910142</v>
      </c>
      <c r="E275">
        <v>1</v>
      </c>
      <c r="F275">
        <v>1</v>
      </c>
      <c r="G275">
        <v>28875167</v>
      </c>
      <c r="H275">
        <v>3</v>
      </c>
      <c r="I275" t="s">
        <v>745</v>
      </c>
      <c r="J275" t="s">
        <v>746</v>
      </c>
      <c r="K275" t="s">
        <v>747</v>
      </c>
      <c r="L275">
        <v>1327</v>
      </c>
      <c r="N275">
        <v>1005</v>
      </c>
      <c r="O275" t="s">
        <v>441</v>
      </c>
      <c r="P275" t="s">
        <v>441</v>
      </c>
      <c r="Q275">
        <v>1</v>
      </c>
      <c r="W275">
        <v>0</v>
      </c>
      <c r="X275">
        <v>1678793182</v>
      </c>
      <c r="Y275">
        <v>102</v>
      </c>
      <c r="AA275">
        <v>608.53</v>
      </c>
      <c r="AB275">
        <v>0</v>
      </c>
      <c r="AC275">
        <v>0</v>
      </c>
      <c r="AD275">
        <v>0</v>
      </c>
      <c r="AE275">
        <v>608.53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0</v>
      </c>
      <c r="AT275">
        <v>102</v>
      </c>
      <c r="AU275" t="s">
        <v>0</v>
      </c>
      <c r="AV275">
        <v>0</v>
      </c>
      <c r="AW275">
        <v>2</v>
      </c>
      <c r="AX275">
        <v>31141914</v>
      </c>
      <c r="AY275">
        <v>1</v>
      </c>
      <c r="AZ275">
        <v>0</v>
      </c>
      <c r="BA275">
        <v>275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Y275*Source!I534</f>
        <v>25.5</v>
      </c>
      <c r="CY275">
        <f>AA275</f>
        <v>608.53</v>
      </c>
      <c r="CZ275">
        <f>AE275</f>
        <v>608.53</v>
      </c>
      <c r="DA275">
        <f>AI275</f>
        <v>1</v>
      </c>
      <c r="DB275">
        <v>0</v>
      </c>
    </row>
    <row r="276" spans="1:106" x14ac:dyDescent="0.2">
      <c r="A276">
        <f>ROW(Source!A535)</f>
        <v>535</v>
      </c>
      <c r="B276">
        <v>31140108</v>
      </c>
      <c r="C276">
        <v>31141916</v>
      </c>
      <c r="D276">
        <v>30895155</v>
      </c>
      <c r="E276">
        <v>28875167</v>
      </c>
      <c r="F276">
        <v>1</v>
      </c>
      <c r="G276">
        <v>28875167</v>
      </c>
      <c r="H276">
        <v>1</v>
      </c>
      <c r="I276" t="s">
        <v>391</v>
      </c>
      <c r="J276" t="s">
        <v>0</v>
      </c>
      <c r="K276" t="s">
        <v>392</v>
      </c>
      <c r="L276">
        <v>1191</v>
      </c>
      <c r="N276">
        <v>1013</v>
      </c>
      <c r="O276" t="s">
        <v>393</v>
      </c>
      <c r="P276" t="s">
        <v>393</v>
      </c>
      <c r="Q276">
        <v>1</v>
      </c>
      <c r="W276">
        <v>0</v>
      </c>
      <c r="X276">
        <v>476480486</v>
      </c>
      <c r="Y276">
        <v>116.6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0</v>
      </c>
      <c r="AT276">
        <v>116.6</v>
      </c>
      <c r="AU276" t="s">
        <v>0</v>
      </c>
      <c r="AV276">
        <v>1</v>
      </c>
      <c r="AW276">
        <v>2</v>
      </c>
      <c r="AX276">
        <v>31141917</v>
      </c>
      <c r="AY276">
        <v>1</v>
      </c>
      <c r="AZ276">
        <v>0</v>
      </c>
      <c r="BA276">
        <v>276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Y276*Source!I535</f>
        <v>31.481999999999999</v>
      </c>
      <c r="CY276">
        <f>AD276</f>
        <v>0</v>
      </c>
      <c r="CZ276">
        <f>AH276</f>
        <v>0</v>
      </c>
      <c r="DA276">
        <f>AL276</f>
        <v>1</v>
      </c>
      <c r="DB276">
        <v>0</v>
      </c>
    </row>
    <row r="277" spans="1:106" x14ac:dyDescent="0.2">
      <c r="A277">
        <f>ROW(Source!A535)</f>
        <v>535</v>
      </c>
      <c r="B277">
        <v>31140108</v>
      </c>
      <c r="C277">
        <v>31141916</v>
      </c>
      <c r="D277">
        <v>30906858</v>
      </c>
      <c r="E277">
        <v>1</v>
      </c>
      <c r="F277">
        <v>1</v>
      </c>
      <c r="G277">
        <v>28875167</v>
      </c>
      <c r="H277">
        <v>2</v>
      </c>
      <c r="I277" t="s">
        <v>471</v>
      </c>
      <c r="J277" t="s">
        <v>472</v>
      </c>
      <c r="K277" t="s">
        <v>473</v>
      </c>
      <c r="L277">
        <v>1368</v>
      </c>
      <c r="N277">
        <v>1011</v>
      </c>
      <c r="O277" t="s">
        <v>397</v>
      </c>
      <c r="P277" t="s">
        <v>397</v>
      </c>
      <c r="Q277">
        <v>1</v>
      </c>
      <c r="W277">
        <v>0</v>
      </c>
      <c r="X277">
        <v>-1418982918</v>
      </c>
      <c r="Y277">
        <v>0.85</v>
      </c>
      <c r="AA277">
        <v>0</v>
      </c>
      <c r="AB277">
        <v>7.36</v>
      </c>
      <c r="AC277">
        <v>0.74</v>
      </c>
      <c r="AD277">
        <v>0</v>
      </c>
      <c r="AE277">
        <v>0</v>
      </c>
      <c r="AF277">
        <v>7.36</v>
      </c>
      <c r="AG277">
        <v>0.74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0</v>
      </c>
      <c r="AT277">
        <v>0.85</v>
      </c>
      <c r="AU277" t="s">
        <v>0</v>
      </c>
      <c r="AV277">
        <v>0</v>
      </c>
      <c r="AW277">
        <v>2</v>
      </c>
      <c r="AX277">
        <v>31141918</v>
      </c>
      <c r="AY277">
        <v>1</v>
      </c>
      <c r="AZ277">
        <v>0</v>
      </c>
      <c r="BA277">
        <v>277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Y277*Source!I535</f>
        <v>0.22950000000000001</v>
      </c>
      <c r="CY277">
        <f>AB277</f>
        <v>7.36</v>
      </c>
      <c r="CZ277">
        <f>AF277</f>
        <v>7.36</v>
      </c>
      <c r="DA277">
        <f>AJ277</f>
        <v>1</v>
      </c>
      <c r="DB277">
        <v>0</v>
      </c>
    </row>
    <row r="278" spans="1:106" x14ac:dyDescent="0.2">
      <c r="A278">
        <f>ROW(Source!A535)</f>
        <v>535</v>
      </c>
      <c r="B278">
        <v>31140108</v>
      </c>
      <c r="C278">
        <v>31141916</v>
      </c>
      <c r="D278">
        <v>30906836</v>
      </c>
      <c r="E278">
        <v>1</v>
      </c>
      <c r="F278">
        <v>1</v>
      </c>
      <c r="G278">
        <v>28875167</v>
      </c>
      <c r="H278">
        <v>2</v>
      </c>
      <c r="I278" t="s">
        <v>775</v>
      </c>
      <c r="J278" t="s">
        <v>776</v>
      </c>
      <c r="K278" t="s">
        <v>777</v>
      </c>
      <c r="L278">
        <v>1368</v>
      </c>
      <c r="N278">
        <v>1011</v>
      </c>
      <c r="O278" t="s">
        <v>397</v>
      </c>
      <c r="P278" t="s">
        <v>397</v>
      </c>
      <c r="Q278">
        <v>1</v>
      </c>
      <c r="W278">
        <v>0</v>
      </c>
      <c r="X278">
        <v>1061940301</v>
      </c>
      <c r="Y278">
        <v>4.16</v>
      </c>
      <c r="AA278">
        <v>0</v>
      </c>
      <c r="AB278">
        <v>386.3</v>
      </c>
      <c r="AC278">
        <v>303.31</v>
      </c>
      <c r="AD278">
        <v>0</v>
      </c>
      <c r="AE278">
        <v>0</v>
      </c>
      <c r="AF278">
        <v>386.3</v>
      </c>
      <c r="AG278">
        <v>303.31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0</v>
      </c>
      <c r="AT278">
        <v>4.16</v>
      </c>
      <c r="AU278" t="s">
        <v>0</v>
      </c>
      <c r="AV278">
        <v>0</v>
      </c>
      <c r="AW278">
        <v>2</v>
      </c>
      <c r="AX278">
        <v>31141919</v>
      </c>
      <c r="AY278">
        <v>1</v>
      </c>
      <c r="AZ278">
        <v>0</v>
      </c>
      <c r="BA278">
        <v>278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Y278*Source!I535</f>
        <v>1.1232000000000002</v>
      </c>
      <c r="CY278">
        <f>AB278</f>
        <v>386.3</v>
      </c>
      <c r="CZ278">
        <f>AF278</f>
        <v>386.3</v>
      </c>
      <c r="DA278">
        <f>AJ278</f>
        <v>1</v>
      </c>
      <c r="DB278">
        <v>0</v>
      </c>
    </row>
    <row r="279" spans="1:106" x14ac:dyDescent="0.2">
      <c r="A279">
        <f>ROW(Source!A535)</f>
        <v>535</v>
      </c>
      <c r="B279">
        <v>31140108</v>
      </c>
      <c r="C279">
        <v>31141916</v>
      </c>
      <c r="D279">
        <v>30906153</v>
      </c>
      <c r="E279">
        <v>1</v>
      </c>
      <c r="F279">
        <v>1</v>
      </c>
      <c r="G279">
        <v>28875167</v>
      </c>
      <c r="H279">
        <v>2</v>
      </c>
      <c r="I279" t="s">
        <v>778</v>
      </c>
      <c r="J279" t="s">
        <v>779</v>
      </c>
      <c r="K279" t="s">
        <v>780</v>
      </c>
      <c r="L279">
        <v>1368</v>
      </c>
      <c r="N279">
        <v>1011</v>
      </c>
      <c r="O279" t="s">
        <v>397</v>
      </c>
      <c r="P279" t="s">
        <v>397</v>
      </c>
      <c r="Q279">
        <v>1</v>
      </c>
      <c r="W279">
        <v>0</v>
      </c>
      <c r="X279">
        <v>1483315828</v>
      </c>
      <c r="Y279">
        <v>0.1</v>
      </c>
      <c r="AA279">
        <v>0</v>
      </c>
      <c r="AB279">
        <v>566.44000000000005</v>
      </c>
      <c r="AC279">
        <v>281.27999999999997</v>
      </c>
      <c r="AD279">
        <v>0</v>
      </c>
      <c r="AE279">
        <v>0</v>
      </c>
      <c r="AF279">
        <v>566.44000000000005</v>
      </c>
      <c r="AG279">
        <v>281.27999999999997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0</v>
      </c>
      <c r="AT279">
        <v>0.1</v>
      </c>
      <c r="AU279" t="s">
        <v>0</v>
      </c>
      <c r="AV279">
        <v>0</v>
      </c>
      <c r="AW279">
        <v>2</v>
      </c>
      <c r="AX279">
        <v>31141920</v>
      </c>
      <c r="AY279">
        <v>1</v>
      </c>
      <c r="AZ279">
        <v>0</v>
      </c>
      <c r="BA279">
        <v>279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Y279*Source!I535</f>
        <v>2.7000000000000003E-2</v>
      </c>
      <c r="CY279">
        <f>AB279</f>
        <v>566.44000000000005</v>
      </c>
      <c r="CZ279">
        <f>AF279</f>
        <v>566.44000000000005</v>
      </c>
      <c r="DA279">
        <f>AJ279</f>
        <v>1</v>
      </c>
      <c r="DB279">
        <v>0</v>
      </c>
    </row>
    <row r="280" spans="1:106" x14ac:dyDescent="0.2">
      <c r="A280">
        <f>ROW(Source!A535)</f>
        <v>535</v>
      </c>
      <c r="B280">
        <v>31140108</v>
      </c>
      <c r="C280">
        <v>31141916</v>
      </c>
      <c r="D280">
        <v>30906327</v>
      </c>
      <c r="E280">
        <v>1</v>
      </c>
      <c r="F280">
        <v>1</v>
      </c>
      <c r="G280">
        <v>28875167</v>
      </c>
      <c r="H280">
        <v>2</v>
      </c>
      <c r="I280" t="s">
        <v>781</v>
      </c>
      <c r="J280" t="s">
        <v>782</v>
      </c>
      <c r="K280" t="s">
        <v>783</v>
      </c>
      <c r="L280">
        <v>1368</v>
      </c>
      <c r="N280">
        <v>1011</v>
      </c>
      <c r="O280" t="s">
        <v>397</v>
      </c>
      <c r="P280" t="s">
        <v>397</v>
      </c>
      <c r="Q280">
        <v>1</v>
      </c>
      <c r="W280">
        <v>0</v>
      </c>
      <c r="X280">
        <v>-292913656</v>
      </c>
      <c r="Y280">
        <v>14.29</v>
      </c>
      <c r="AA280">
        <v>0</v>
      </c>
      <c r="AB280">
        <v>9.15</v>
      </c>
      <c r="AC280">
        <v>1.1599999999999999</v>
      </c>
      <c r="AD280">
        <v>0</v>
      </c>
      <c r="AE280">
        <v>0</v>
      </c>
      <c r="AF280">
        <v>9.15</v>
      </c>
      <c r="AG280">
        <v>1.1599999999999999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0</v>
      </c>
      <c r="AT280">
        <v>14.29</v>
      </c>
      <c r="AU280" t="s">
        <v>0</v>
      </c>
      <c r="AV280">
        <v>0</v>
      </c>
      <c r="AW280">
        <v>2</v>
      </c>
      <c r="AX280">
        <v>31141921</v>
      </c>
      <c r="AY280">
        <v>1</v>
      </c>
      <c r="AZ280">
        <v>0</v>
      </c>
      <c r="BA280">
        <v>280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Y280*Source!I535</f>
        <v>3.8582999999999998</v>
      </c>
      <c r="CY280">
        <f>AB280</f>
        <v>9.15</v>
      </c>
      <c r="CZ280">
        <f>AF280</f>
        <v>9.15</v>
      </c>
      <c r="DA280">
        <f>AJ280</f>
        <v>1</v>
      </c>
      <c r="DB280">
        <v>0</v>
      </c>
    </row>
    <row r="281" spans="1:106" x14ac:dyDescent="0.2">
      <c r="A281">
        <f>ROW(Source!A535)</f>
        <v>535</v>
      </c>
      <c r="B281">
        <v>31140108</v>
      </c>
      <c r="C281">
        <v>31141916</v>
      </c>
      <c r="D281">
        <v>30908604</v>
      </c>
      <c r="E281">
        <v>1</v>
      </c>
      <c r="F281">
        <v>1</v>
      </c>
      <c r="G281">
        <v>28875167</v>
      </c>
      <c r="H281">
        <v>3</v>
      </c>
      <c r="I281" t="s">
        <v>419</v>
      </c>
      <c r="J281" t="s">
        <v>420</v>
      </c>
      <c r="K281" t="s">
        <v>421</v>
      </c>
      <c r="L281">
        <v>1346</v>
      </c>
      <c r="N281">
        <v>1009</v>
      </c>
      <c r="O281" t="s">
        <v>422</v>
      </c>
      <c r="P281" t="s">
        <v>422</v>
      </c>
      <c r="Q281">
        <v>1</v>
      </c>
      <c r="W281">
        <v>0</v>
      </c>
      <c r="X281">
        <v>-613561335</v>
      </c>
      <c r="Y281">
        <v>0.5</v>
      </c>
      <c r="AA281">
        <v>28.66</v>
      </c>
      <c r="AB281">
        <v>0</v>
      </c>
      <c r="AC281">
        <v>0</v>
      </c>
      <c r="AD281">
        <v>0</v>
      </c>
      <c r="AE281">
        <v>28.66</v>
      </c>
      <c r="AF281">
        <v>0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0</v>
      </c>
      <c r="AT281">
        <v>0.5</v>
      </c>
      <c r="AU281" t="s">
        <v>0</v>
      </c>
      <c r="AV281">
        <v>0</v>
      </c>
      <c r="AW281">
        <v>2</v>
      </c>
      <c r="AX281">
        <v>31141922</v>
      </c>
      <c r="AY281">
        <v>1</v>
      </c>
      <c r="AZ281">
        <v>0</v>
      </c>
      <c r="BA281">
        <v>281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Y281*Source!I535</f>
        <v>0.13500000000000001</v>
      </c>
      <c r="CY281">
        <f t="shared" ref="CY281:CY286" si="21">AA281</f>
        <v>28.66</v>
      </c>
      <c r="CZ281">
        <f t="shared" ref="CZ281:CZ286" si="22">AE281</f>
        <v>28.66</v>
      </c>
      <c r="DA281">
        <f t="shared" ref="DA281:DA286" si="23">AI281</f>
        <v>1</v>
      </c>
      <c r="DB281">
        <v>0</v>
      </c>
    </row>
    <row r="282" spans="1:106" x14ac:dyDescent="0.2">
      <c r="A282">
        <f>ROW(Source!A535)</f>
        <v>535</v>
      </c>
      <c r="B282">
        <v>31140108</v>
      </c>
      <c r="C282">
        <v>31141916</v>
      </c>
      <c r="D282">
        <v>30908781</v>
      </c>
      <c r="E282">
        <v>1</v>
      </c>
      <c r="F282">
        <v>1</v>
      </c>
      <c r="G282">
        <v>28875167</v>
      </c>
      <c r="H282">
        <v>3</v>
      </c>
      <c r="I282" t="s">
        <v>407</v>
      </c>
      <c r="J282" t="s">
        <v>408</v>
      </c>
      <c r="K282" t="s">
        <v>409</v>
      </c>
      <c r="L282">
        <v>1339</v>
      </c>
      <c r="N282">
        <v>1007</v>
      </c>
      <c r="O282" t="s">
        <v>16</v>
      </c>
      <c r="P282" t="s">
        <v>16</v>
      </c>
      <c r="Q282">
        <v>1</v>
      </c>
      <c r="W282">
        <v>0</v>
      </c>
      <c r="X282">
        <v>1653821073</v>
      </c>
      <c r="Y282">
        <v>0.3</v>
      </c>
      <c r="AA282">
        <v>29.98</v>
      </c>
      <c r="AB282">
        <v>0</v>
      </c>
      <c r="AC282">
        <v>0</v>
      </c>
      <c r="AD282">
        <v>0</v>
      </c>
      <c r="AE282">
        <v>29.98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0</v>
      </c>
      <c r="AT282">
        <v>0.3</v>
      </c>
      <c r="AU282" t="s">
        <v>0</v>
      </c>
      <c r="AV282">
        <v>0</v>
      </c>
      <c r="AW282">
        <v>2</v>
      </c>
      <c r="AX282">
        <v>31141923</v>
      </c>
      <c r="AY282">
        <v>1</v>
      </c>
      <c r="AZ282">
        <v>0</v>
      </c>
      <c r="BA282">
        <v>282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Y282*Source!I535</f>
        <v>8.1000000000000003E-2</v>
      </c>
      <c r="CY282">
        <f t="shared" si="21"/>
        <v>29.98</v>
      </c>
      <c r="CZ282">
        <f t="shared" si="22"/>
        <v>29.98</v>
      </c>
      <c r="DA282">
        <f t="shared" si="23"/>
        <v>1</v>
      </c>
      <c r="DB282">
        <v>0</v>
      </c>
    </row>
    <row r="283" spans="1:106" x14ac:dyDescent="0.2">
      <c r="A283">
        <f>ROW(Source!A535)</f>
        <v>535</v>
      </c>
      <c r="B283">
        <v>31140108</v>
      </c>
      <c r="C283">
        <v>31141916</v>
      </c>
      <c r="D283">
        <v>30907179</v>
      </c>
      <c r="E283">
        <v>1</v>
      </c>
      <c r="F283">
        <v>1</v>
      </c>
      <c r="G283">
        <v>28875167</v>
      </c>
      <c r="H283">
        <v>3</v>
      </c>
      <c r="I283" t="s">
        <v>784</v>
      </c>
      <c r="J283" t="s">
        <v>785</v>
      </c>
      <c r="K283" t="s">
        <v>786</v>
      </c>
      <c r="L283">
        <v>1327</v>
      </c>
      <c r="N283">
        <v>1005</v>
      </c>
      <c r="O283" t="s">
        <v>441</v>
      </c>
      <c r="P283" t="s">
        <v>441</v>
      </c>
      <c r="Q283">
        <v>1</v>
      </c>
      <c r="W283">
        <v>0</v>
      </c>
      <c r="X283">
        <v>496570782</v>
      </c>
      <c r="Y283">
        <v>100</v>
      </c>
      <c r="AA283">
        <v>633.91</v>
      </c>
      <c r="AB283">
        <v>0</v>
      </c>
      <c r="AC283">
        <v>0</v>
      </c>
      <c r="AD283">
        <v>0</v>
      </c>
      <c r="AE283">
        <v>633.91</v>
      </c>
      <c r="AF283">
        <v>0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0</v>
      </c>
      <c r="AT283">
        <v>100</v>
      </c>
      <c r="AU283" t="s">
        <v>0</v>
      </c>
      <c r="AV283">
        <v>0</v>
      </c>
      <c r="AW283">
        <v>2</v>
      </c>
      <c r="AX283">
        <v>31141924</v>
      </c>
      <c r="AY283">
        <v>1</v>
      </c>
      <c r="AZ283">
        <v>0</v>
      </c>
      <c r="BA283">
        <v>283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Y283*Source!I535</f>
        <v>27</v>
      </c>
      <c r="CY283">
        <f t="shared" si="21"/>
        <v>633.91</v>
      </c>
      <c r="CZ283">
        <f t="shared" si="22"/>
        <v>633.91</v>
      </c>
      <c r="DA283">
        <f t="shared" si="23"/>
        <v>1</v>
      </c>
      <c r="DB283">
        <v>0</v>
      </c>
    </row>
    <row r="284" spans="1:106" x14ac:dyDescent="0.2">
      <c r="A284">
        <f>ROW(Source!A535)</f>
        <v>535</v>
      </c>
      <c r="B284">
        <v>31140108</v>
      </c>
      <c r="C284">
        <v>31141916</v>
      </c>
      <c r="D284">
        <v>30907223</v>
      </c>
      <c r="E284">
        <v>1</v>
      </c>
      <c r="F284">
        <v>1</v>
      </c>
      <c r="G284">
        <v>28875167</v>
      </c>
      <c r="H284">
        <v>3</v>
      </c>
      <c r="I284" t="s">
        <v>787</v>
      </c>
      <c r="J284" t="s">
        <v>788</v>
      </c>
      <c r="K284" t="s">
        <v>789</v>
      </c>
      <c r="L284">
        <v>1346</v>
      </c>
      <c r="N284">
        <v>1009</v>
      </c>
      <c r="O284" t="s">
        <v>422</v>
      </c>
      <c r="P284" t="s">
        <v>422</v>
      </c>
      <c r="Q284">
        <v>1</v>
      </c>
      <c r="W284">
        <v>0</v>
      </c>
      <c r="X284">
        <v>801287592</v>
      </c>
      <c r="Y284">
        <v>10.3</v>
      </c>
      <c r="AA284">
        <v>112.15</v>
      </c>
      <c r="AB284">
        <v>0</v>
      </c>
      <c r="AC284">
        <v>0</v>
      </c>
      <c r="AD284">
        <v>0</v>
      </c>
      <c r="AE284">
        <v>112.15</v>
      </c>
      <c r="AF284">
        <v>0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0</v>
      </c>
      <c r="AT284">
        <v>10.3</v>
      </c>
      <c r="AU284" t="s">
        <v>0</v>
      </c>
      <c r="AV284">
        <v>0</v>
      </c>
      <c r="AW284">
        <v>2</v>
      </c>
      <c r="AX284">
        <v>31141925</v>
      </c>
      <c r="AY284">
        <v>1</v>
      </c>
      <c r="AZ284">
        <v>0</v>
      </c>
      <c r="BA284">
        <v>284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Y284*Source!I535</f>
        <v>2.7810000000000006</v>
      </c>
      <c r="CY284">
        <f t="shared" si="21"/>
        <v>112.15</v>
      </c>
      <c r="CZ284">
        <f t="shared" si="22"/>
        <v>112.15</v>
      </c>
      <c r="DA284">
        <f t="shared" si="23"/>
        <v>1</v>
      </c>
      <c r="DB284">
        <v>0</v>
      </c>
    </row>
    <row r="285" spans="1:106" x14ac:dyDescent="0.2">
      <c r="A285">
        <f>ROW(Source!A535)</f>
        <v>535</v>
      </c>
      <c r="B285">
        <v>31140108</v>
      </c>
      <c r="C285">
        <v>31141916</v>
      </c>
      <c r="D285">
        <v>30909798</v>
      </c>
      <c r="E285">
        <v>1</v>
      </c>
      <c r="F285">
        <v>1</v>
      </c>
      <c r="G285">
        <v>28875167</v>
      </c>
      <c r="H285">
        <v>3</v>
      </c>
      <c r="I285" t="s">
        <v>790</v>
      </c>
      <c r="J285" t="s">
        <v>791</v>
      </c>
      <c r="K285" t="s">
        <v>792</v>
      </c>
      <c r="L285">
        <v>1348</v>
      </c>
      <c r="N285">
        <v>1009</v>
      </c>
      <c r="O285" t="s">
        <v>150</v>
      </c>
      <c r="P285" t="s">
        <v>150</v>
      </c>
      <c r="Q285">
        <v>1000</v>
      </c>
      <c r="W285">
        <v>0</v>
      </c>
      <c r="X285">
        <v>-119176890</v>
      </c>
      <c r="Y285">
        <v>0.54600000000000004</v>
      </c>
      <c r="AA285">
        <v>8102.61</v>
      </c>
      <c r="AB285">
        <v>0</v>
      </c>
      <c r="AC285">
        <v>0</v>
      </c>
      <c r="AD285">
        <v>0</v>
      </c>
      <c r="AE285">
        <v>8102.61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0</v>
      </c>
      <c r="AT285">
        <v>0.54600000000000004</v>
      </c>
      <c r="AU285" t="s">
        <v>0</v>
      </c>
      <c r="AV285">
        <v>0</v>
      </c>
      <c r="AW285">
        <v>2</v>
      </c>
      <c r="AX285">
        <v>31141926</v>
      </c>
      <c r="AY285">
        <v>1</v>
      </c>
      <c r="AZ285">
        <v>0</v>
      </c>
      <c r="BA285">
        <v>285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Y285*Source!I535</f>
        <v>0.14742000000000002</v>
      </c>
      <c r="CY285">
        <f t="shared" si="21"/>
        <v>8102.61</v>
      </c>
      <c r="CZ285">
        <f t="shared" si="22"/>
        <v>8102.61</v>
      </c>
      <c r="DA285">
        <f t="shared" si="23"/>
        <v>1</v>
      </c>
      <c r="DB285">
        <v>0</v>
      </c>
    </row>
    <row r="286" spans="1:106" x14ac:dyDescent="0.2">
      <c r="A286">
        <f>ROW(Source!A535)</f>
        <v>535</v>
      </c>
      <c r="B286">
        <v>31140108</v>
      </c>
      <c r="C286">
        <v>31141916</v>
      </c>
      <c r="D286">
        <v>30909800</v>
      </c>
      <c r="E286">
        <v>1</v>
      </c>
      <c r="F286">
        <v>1</v>
      </c>
      <c r="G286">
        <v>28875167</v>
      </c>
      <c r="H286">
        <v>3</v>
      </c>
      <c r="I286" t="s">
        <v>793</v>
      </c>
      <c r="J286" t="s">
        <v>794</v>
      </c>
      <c r="K286" t="s">
        <v>795</v>
      </c>
      <c r="L286">
        <v>1348</v>
      </c>
      <c r="N286">
        <v>1009</v>
      </c>
      <c r="O286" t="s">
        <v>150</v>
      </c>
      <c r="P286" t="s">
        <v>150</v>
      </c>
      <c r="Q286">
        <v>1000</v>
      </c>
      <c r="W286">
        <v>0</v>
      </c>
      <c r="X286">
        <v>-1483621562</v>
      </c>
      <c r="Y286">
        <v>3.5999999999999997E-2</v>
      </c>
      <c r="AA286">
        <v>22088.45</v>
      </c>
      <c r="AB286">
        <v>0</v>
      </c>
      <c r="AC286">
        <v>0</v>
      </c>
      <c r="AD286">
        <v>0</v>
      </c>
      <c r="AE286">
        <v>22088.45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0</v>
      </c>
      <c r="AT286">
        <v>3.5999999999999997E-2</v>
      </c>
      <c r="AU286" t="s">
        <v>0</v>
      </c>
      <c r="AV286">
        <v>0</v>
      </c>
      <c r="AW286">
        <v>2</v>
      </c>
      <c r="AX286">
        <v>31141927</v>
      </c>
      <c r="AY286">
        <v>1</v>
      </c>
      <c r="AZ286">
        <v>0</v>
      </c>
      <c r="BA286">
        <v>286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Y286*Source!I535</f>
        <v>9.7199999999999995E-3</v>
      </c>
      <c r="CY286">
        <f t="shared" si="21"/>
        <v>22088.45</v>
      </c>
      <c r="CZ286">
        <f t="shared" si="22"/>
        <v>22088.45</v>
      </c>
      <c r="DA286">
        <f t="shared" si="23"/>
        <v>1</v>
      </c>
      <c r="DB286">
        <v>0</v>
      </c>
    </row>
    <row r="287" spans="1:106" x14ac:dyDescent="0.2">
      <c r="A287">
        <f>ROW(Source!A536)</f>
        <v>536</v>
      </c>
      <c r="B287">
        <v>31140108</v>
      </c>
      <c r="C287">
        <v>31141929</v>
      </c>
      <c r="D287">
        <v>30895155</v>
      </c>
      <c r="E287">
        <v>28875167</v>
      </c>
      <c r="F287">
        <v>1</v>
      </c>
      <c r="G287">
        <v>28875167</v>
      </c>
      <c r="H287">
        <v>1</v>
      </c>
      <c r="I287" t="s">
        <v>391</v>
      </c>
      <c r="J287" t="s">
        <v>0</v>
      </c>
      <c r="K287" t="s">
        <v>392</v>
      </c>
      <c r="L287">
        <v>1191</v>
      </c>
      <c r="N287">
        <v>1013</v>
      </c>
      <c r="O287" t="s">
        <v>393</v>
      </c>
      <c r="P287" t="s">
        <v>393</v>
      </c>
      <c r="Q287">
        <v>1</v>
      </c>
      <c r="W287">
        <v>0</v>
      </c>
      <c r="X287">
        <v>476480486</v>
      </c>
      <c r="Y287">
        <v>83.4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0</v>
      </c>
      <c r="AT287">
        <v>83.4</v>
      </c>
      <c r="AU287" t="s">
        <v>0</v>
      </c>
      <c r="AV287">
        <v>1</v>
      </c>
      <c r="AW287">
        <v>2</v>
      </c>
      <c r="AX287">
        <v>31141930</v>
      </c>
      <c r="AY287">
        <v>1</v>
      </c>
      <c r="AZ287">
        <v>0</v>
      </c>
      <c r="BA287">
        <v>287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Y287*Source!I536</f>
        <v>20.85</v>
      </c>
      <c r="CY287">
        <f>AD287</f>
        <v>0</v>
      </c>
      <c r="CZ287">
        <f>AH287</f>
        <v>0</v>
      </c>
      <c r="DA287">
        <f>AL287</f>
        <v>1</v>
      </c>
      <c r="DB287">
        <v>0</v>
      </c>
    </row>
    <row r="288" spans="1:106" x14ac:dyDescent="0.2">
      <c r="A288">
        <f>ROW(Source!A536)</f>
        <v>536</v>
      </c>
      <c r="B288">
        <v>31140108</v>
      </c>
      <c r="C288">
        <v>31141929</v>
      </c>
      <c r="D288">
        <v>30896761</v>
      </c>
      <c r="E288">
        <v>28875167</v>
      </c>
      <c r="F288">
        <v>1</v>
      </c>
      <c r="G288">
        <v>28875167</v>
      </c>
      <c r="H288">
        <v>3</v>
      </c>
      <c r="I288" t="s">
        <v>700</v>
      </c>
      <c r="J288" t="s">
        <v>0</v>
      </c>
      <c r="K288" t="s">
        <v>702</v>
      </c>
      <c r="L288">
        <v>1346</v>
      </c>
      <c r="N288">
        <v>1009</v>
      </c>
      <c r="O288" t="s">
        <v>422</v>
      </c>
      <c r="P288" t="s">
        <v>422</v>
      </c>
      <c r="Q288">
        <v>1</v>
      </c>
      <c r="W288">
        <v>0</v>
      </c>
      <c r="X288">
        <v>217912981</v>
      </c>
      <c r="Y288">
        <v>13</v>
      </c>
      <c r="AA288">
        <v>117.44</v>
      </c>
      <c r="AB288">
        <v>0</v>
      </c>
      <c r="AC288">
        <v>0</v>
      </c>
      <c r="AD288">
        <v>0</v>
      </c>
      <c r="AE288">
        <v>117.44226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0</v>
      </c>
      <c r="AT288">
        <v>13</v>
      </c>
      <c r="AU288" t="s">
        <v>0</v>
      </c>
      <c r="AV288">
        <v>0</v>
      </c>
      <c r="AW288">
        <v>2</v>
      </c>
      <c r="AX288">
        <v>31141931</v>
      </c>
      <c r="AY288">
        <v>1</v>
      </c>
      <c r="AZ288">
        <v>0</v>
      </c>
      <c r="BA288">
        <v>288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Y288*Source!I536</f>
        <v>3.25</v>
      </c>
      <c r="CY288">
        <f>AA288</f>
        <v>117.44</v>
      </c>
      <c r="CZ288">
        <f>AE288</f>
        <v>117.44226</v>
      </c>
      <c r="DA288">
        <f>AI288</f>
        <v>1</v>
      </c>
      <c r="DB288">
        <v>0</v>
      </c>
    </row>
    <row r="289" spans="1:106" x14ac:dyDescent="0.2">
      <c r="A289">
        <f>ROW(Source!A537)</f>
        <v>537</v>
      </c>
      <c r="B289">
        <v>31140108</v>
      </c>
      <c r="C289">
        <v>31141933</v>
      </c>
      <c r="D289">
        <v>30895155</v>
      </c>
      <c r="E289">
        <v>28875167</v>
      </c>
      <c r="F289">
        <v>1</v>
      </c>
      <c r="G289">
        <v>28875167</v>
      </c>
      <c r="H289">
        <v>1</v>
      </c>
      <c r="I289" t="s">
        <v>391</v>
      </c>
      <c r="J289" t="s">
        <v>0</v>
      </c>
      <c r="K289" t="s">
        <v>392</v>
      </c>
      <c r="L289">
        <v>1191</v>
      </c>
      <c r="N289">
        <v>1013</v>
      </c>
      <c r="O289" t="s">
        <v>393</v>
      </c>
      <c r="P289" t="s">
        <v>393</v>
      </c>
      <c r="Q289">
        <v>1</v>
      </c>
      <c r="W289">
        <v>0</v>
      </c>
      <c r="X289">
        <v>476480486</v>
      </c>
      <c r="Y289">
        <v>14.45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 t="s">
        <v>0</v>
      </c>
      <c r="AT289">
        <v>14.45</v>
      </c>
      <c r="AU289" t="s">
        <v>0</v>
      </c>
      <c r="AV289">
        <v>1</v>
      </c>
      <c r="AW289">
        <v>2</v>
      </c>
      <c r="AX289">
        <v>31141934</v>
      </c>
      <c r="AY289">
        <v>1</v>
      </c>
      <c r="AZ289">
        <v>0</v>
      </c>
      <c r="BA289">
        <v>289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Y289*Source!I537</f>
        <v>1.4450000000000001</v>
      </c>
      <c r="CY289">
        <f>AD289</f>
        <v>0</v>
      </c>
      <c r="CZ289">
        <f>AH289</f>
        <v>0</v>
      </c>
      <c r="DA289">
        <f>AL289</f>
        <v>1</v>
      </c>
      <c r="DB289">
        <v>0</v>
      </c>
    </row>
    <row r="290" spans="1:106" x14ac:dyDescent="0.2">
      <c r="A290">
        <f>ROW(Source!A537)</f>
        <v>537</v>
      </c>
      <c r="B290">
        <v>31140108</v>
      </c>
      <c r="C290">
        <v>31141933</v>
      </c>
      <c r="D290">
        <v>30907714</v>
      </c>
      <c r="E290">
        <v>1</v>
      </c>
      <c r="F290">
        <v>1</v>
      </c>
      <c r="G290">
        <v>28875167</v>
      </c>
      <c r="H290">
        <v>3</v>
      </c>
      <c r="I290" t="s">
        <v>676</v>
      </c>
      <c r="J290" t="s">
        <v>677</v>
      </c>
      <c r="K290" t="s">
        <v>678</v>
      </c>
      <c r="L290">
        <v>1348</v>
      </c>
      <c r="N290">
        <v>1009</v>
      </c>
      <c r="O290" t="s">
        <v>150</v>
      </c>
      <c r="P290" t="s">
        <v>150</v>
      </c>
      <c r="Q290">
        <v>1000</v>
      </c>
      <c r="W290">
        <v>0</v>
      </c>
      <c r="X290">
        <v>291612274</v>
      </c>
      <c r="Y290">
        <v>0.27700000000000002</v>
      </c>
      <c r="AA290">
        <v>50407.79</v>
      </c>
      <c r="AB290">
        <v>0</v>
      </c>
      <c r="AC290">
        <v>0</v>
      </c>
      <c r="AD290">
        <v>0</v>
      </c>
      <c r="AE290">
        <v>50407.79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0</v>
      </c>
      <c r="AT290">
        <v>0.27700000000000002</v>
      </c>
      <c r="AU290" t="s">
        <v>0</v>
      </c>
      <c r="AV290">
        <v>0</v>
      </c>
      <c r="AW290">
        <v>2</v>
      </c>
      <c r="AX290">
        <v>31141935</v>
      </c>
      <c r="AY290">
        <v>1</v>
      </c>
      <c r="AZ290">
        <v>0</v>
      </c>
      <c r="BA290">
        <v>290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Y290*Source!I537</f>
        <v>2.7700000000000002E-2</v>
      </c>
      <c r="CY290">
        <f>AA290</f>
        <v>50407.79</v>
      </c>
      <c r="CZ290">
        <f>AE290</f>
        <v>50407.79</v>
      </c>
      <c r="DA290">
        <f>AI290</f>
        <v>1</v>
      </c>
      <c r="DB290">
        <v>0</v>
      </c>
    </row>
    <row r="291" spans="1:106" x14ac:dyDescent="0.2">
      <c r="A291">
        <f>ROW(Source!A537)</f>
        <v>537</v>
      </c>
      <c r="B291">
        <v>31140108</v>
      </c>
      <c r="C291">
        <v>31141933</v>
      </c>
      <c r="D291">
        <v>30907876</v>
      </c>
      <c r="E291">
        <v>1</v>
      </c>
      <c r="F291">
        <v>1</v>
      </c>
      <c r="G291">
        <v>28875167</v>
      </c>
      <c r="H291">
        <v>3</v>
      </c>
      <c r="I291" t="s">
        <v>667</v>
      </c>
      <c r="J291" t="s">
        <v>668</v>
      </c>
      <c r="K291" t="s">
        <v>669</v>
      </c>
      <c r="L291">
        <v>1348</v>
      </c>
      <c r="N291">
        <v>1009</v>
      </c>
      <c r="O291" t="s">
        <v>150</v>
      </c>
      <c r="P291" t="s">
        <v>150</v>
      </c>
      <c r="Q291">
        <v>1000</v>
      </c>
      <c r="W291">
        <v>0</v>
      </c>
      <c r="X291">
        <v>1574046373</v>
      </c>
      <c r="Y291">
        <v>1E-3</v>
      </c>
      <c r="AA291">
        <v>45454.3</v>
      </c>
      <c r="AB291">
        <v>0</v>
      </c>
      <c r="AC291">
        <v>0</v>
      </c>
      <c r="AD291">
        <v>0</v>
      </c>
      <c r="AE291">
        <v>45454.3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0</v>
      </c>
      <c r="AT291">
        <v>1E-3</v>
      </c>
      <c r="AU291" t="s">
        <v>0</v>
      </c>
      <c r="AV291">
        <v>0</v>
      </c>
      <c r="AW291">
        <v>2</v>
      </c>
      <c r="AX291">
        <v>31141936</v>
      </c>
      <c r="AY291">
        <v>1</v>
      </c>
      <c r="AZ291">
        <v>0</v>
      </c>
      <c r="BA291">
        <v>291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Y291*Source!I537</f>
        <v>1E-4</v>
      </c>
      <c r="CY291">
        <f>AA291</f>
        <v>45454.3</v>
      </c>
      <c r="CZ291">
        <f>AE291</f>
        <v>45454.3</v>
      </c>
      <c r="DA291">
        <f>AI291</f>
        <v>1</v>
      </c>
      <c r="DB291">
        <v>0</v>
      </c>
    </row>
    <row r="292" spans="1:106" x14ac:dyDescent="0.2">
      <c r="A292">
        <f>ROW(Source!A537)</f>
        <v>537</v>
      </c>
      <c r="B292">
        <v>31140108</v>
      </c>
      <c r="C292">
        <v>31141933</v>
      </c>
      <c r="D292">
        <v>30907913</v>
      </c>
      <c r="E292">
        <v>1</v>
      </c>
      <c r="F292">
        <v>1</v>
      </c>
      <c r="G292">
        <v>28875167</v>
      </c>
      <c r="H292">
        <v>3</v>
      </c>
      <c r="I292" t="s">
        <v>730</v>
      </c>
      <c r="J292" t="s">
        <v>731</v>
      </c>
      <c r="K292" t="s">
        <v>732</v>
      </c>
      <c r="L292">
        <v>1348</v>
      </c>
      <c r="N292">
        <v>1009</v>
      </c>
      <c r="O292" t="s">
        <v>150</v>
      </c>
      <c r="P292" t="s">
        <v>150</v>
      </c>
      <c r="Q292">
        <v>1000</v>
      </c>
      <c r="W292">
        <v>0</v>
      </c>
      <c r="X292">
        <v>-1857621765</v>
      </c>
      <c r="Y292">
        <v>0.127</v>
      </c>
      <c r="AA292">
        <v>44312.57</v>
      </c>
      <c r="AB292">
        <v>0</v>
      </c>
      <c r="AC292">
        <v>0</v>
      </c>
      <c r="AD292">
        <v>0</v>
      </c>
      <c r="AE292">
        <v>44312.57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0</v>
      </c>
      <c r="AT292">
        <v>0.127</v>
      </c>
      <c r="AU292" t="s">
        <v>0</v>
      </c>
      <c r="AV292">
        <v>0</v>
      </c>
      <c r="AW292">
        <v>2</v>
      </c>
      <c r="AX292">
        <v>31141937</v>
      </c>
      <c r="AY292">
        <v>1</v>
      </c>
      <c r="AZ292">
        <v>0</v>
      </c>
      <c r="BA292">
        <v>292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Y292*Source!I537</f>
        <v>1.2700000000000001E-2</v>
      </c>
      <c r="CY292">
        <f>AA292</f>
        <v>44312.57</v>
      </c>
      <c r="CZ292">
        <f>AE292</f>
        <v>44312.57</v>
      </c>
      <c r="DA292">
        <f>AI292</f>
        <v>1</v>
      </c>
      <c r="DB292">
        <v>0</v>
      </c>
    </row>
    <row r="293" spans="1:106" x14ac:dyDescent="0.2">
      <c r="A293">
        <f>ROW(Source!A538)</f>
        <v>538</v>
      </c>
      <c r="B293">
        <v>31140108</v>
      </c>
      <c r="C293">
        <v>31141939</v>
      </c>
      <c r="D293">
        <v>30895155</v>
      </c>
      <c r="E293">
        <v>28875167</v>
      </c>
      <c r="F293">
        <v>1</v>
      </c>
      <c r="G293">
        <v>28875167</v>
      </c>
      <c r="H293">
        <v>1</v>
      </c>
      <c r="I293" t="s">
        <v>391</v>
      </c>
      <c r="J293" t="s">
        <v>0</v>
      </c>
      <c r="K293" t="s">
        <v>392</v>
      </c>
      <c r="L293">
        <v>1191</v>
      </c>
      <c r="N293">
        <v>1013</v>
      </c>
      <c r="O293" t="s">
        <v>393</v>
      </c>
      <c r="P293" t="s">
        <v>393</v>
      </c>
      <c r="Q293">
        <v>1</v>
      </c>
      <c r="W293">
        <v>0</v>
      </c>
      <c r="X293">
        <v>476480486</v>
      </c>
      <c r="Y293">
        <v>14.52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0</v>
      </c>
      <c r="AT293">
        <v>14.52</v>
      </c>
      <c r="AU293" t="s">
        <v>0</v>
      </c>
      <c r="AV293">
        <v>1</v>
      </c>
      <c r="AW293">
        <v>2</v>
      </c>
      <c r="AX293">
        <v>31141940</v>
      </c>
      <c r="AY293">
        <v>1</v>
      </c>
      <c r="AZ293">
        <v>0</v>
      </c>
      <c r="BA293">
        <v>293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Y293*Source!I538</f>
        <v>1.452</v>
      </c>
      <c r="CY293">
        <f>AD293</f>
        <v>0</v>
      </c>
      <c r="CZ293">
        <f>AH293</f>
        <v>0</v>
      </c>
      <c r="DA293">
        <f>AL293</f>
        <v>1</v>
      </c>
      <c r="DB293">
        <v>0</v>
      </c>
    </row>
    <row r="294" spans="1:106" x14ac:dyDescent="0.2">
      <c r="A294">
        <f>ROW(Source!A538)</f>
        <v>538</v>
      </c>
      <c r="B294">
        <v>31140108</v>
      </c>
      <c r="C294">
        <v>31141939</v>
      </c>
      <c r="D294">
        <v>30906858</v>
      </c>
      <c r="E294">
        <v>1</v>
      </c>
      <c r="F294">
        <v>1</v>
      </c>
      <c r="G294">
        <v>28875167</v>
      </c>
      <c r="H294">
        <v>2</v>
      </c>
      <c r="I294" t="s">
        <v>471</v>
      </c>
      <c r="J294" t="s">
        <v>472</v>
      </c>
      <c r="K294" t="s">
        <v>473</v>
      </c>
      <c r="L294">
        <v>1368</v>
      </c>
      <c r="N294">
        <v>1011</v>
      </c>
      <c r="O294" t="s">
        <v>397</v>
      </c>
      <c r="P294" t="s">
        <v>397</v>
      </c>
      <c r="Q294">
        <v>1</v>
      </c>
      <c r="W294">
        <v>0</v>
      </c>
      <c r="X294">
        <v>-1418982918</v>
      </c>
      <c r="Y294">
        <v>2.59</v>
      </c>
      <c r="AA294">
        <v>0</v>
      </c>
      <c r="AB294">
        <v>7.36</v>
      </c>
      <c r="AC294">
        <v>0.74</v>
      </c>
      <c r="AD294">
        <v>0</v>
      </c>
      <c r="AE294">
        <v>0</v>
      </c>
      <c r="AF294">
        <v>7.36</v>
      </c>
      <c r="AG294">
        <v>0.74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S294" t="s">
        <v>0</v>
      </c>
      <c r="AT294">
        <v>2.59</v>
      </c>
      <c r="AU294" t="s">
        <v>0</v>
      </c>
      <c r="AV294">
        <v>0</v>
      </c>
      <c r="AW294">
        <v>2</v>
      </c>
      <c r="AX294">
        <v>31141941</v>
      </c>
      <c r="AY294">
        <v>1</v>
      </c>
      <c r="AZ294">
        <v>0</v>
      </c>
      <c r="BA294">
        <v>294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Y294*Source!I538</f>
        <v>0.25900000000000001</v>
      </c>
      <c r="CY294">
        <f>AB294</f>
        <v>7.36</v>
      </c>
      <c r="CZ294">
        <f>AF294</f>
        <v>7.36</v>
      </c>
      <c r="DA294">
        <f>AJ294</f>
        <v>1</v>
      </c>
      <c r="DB294">
        <v>0</v>
      </c>
    </row>
    <row r="295" spans="1:106" x14ac:dyDescent="0.2">
      <c r="A295">
        <f>ROW(Source!A538)</f>
        <v>538</v>
      </c>
      <c r="B295">
        <v>31140108</v>
      </c>
      <c r="C295">
        <v>31141939</v>
      </c>
      <c r="D295">
        <v>30906820</v>
      </c>
      <c r="E295">
        <v>1</v>
      </c>
      <c r="F295">
        <v>1</v>
      </c>
      <c r="G295">
        <v>28875167</v>
      </c>
      <c r="H295">
        <v>2</v>
      </c>
      <c r="I295" t="s">
        <v>574</v>
      </c>
      <c r="J295" t="s">
        <v>575</v>
      </c>
      <c r="K295" t="s">
        <v>576</v>
      </c>
      <c r="L295">
        <v>1368</v>
      </c>
      <c r="N295">
        <v>1011</v>
      </c>
      <c r="O295" t="s">
        <v>397</v>
      </c>
      <c r="P295" t="s">
        <v>397</v>
      </c>
      <c r="Q295">
        <v>1</v>
      </c>
      <c r="W295">
        <v>0</v>
      </c>
      <c r="X295">
        <v>1449628503</v>
      </c>
      <c r="Y295">
        <v>1.01</v>
      </c>
      <c r="AA295">
        <v>0</v>
      </c>
      <c r="AB295">
        <v>5.25</v>
      </c>
      <c r="AC295">
        <v>0.85</v>
      </c>
      <c r="AD295">
        <v>0</v>
      </c>
      <c r="AE295">
        <v>0</v>
      </c>
      <c r="AF295">
        <v>5.25</v>
      </c>
      <c r="AG295">
        <v>0.85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0</v>
      </c>
      <c r="AT295">
        <v>1.01</v>
      </c>
      <c r="AU295" t="s">
        <v>0</v>
      </c>
      <c r="AV295">
        <v>0</v>
      </c>
      <c r="AW295">
        <v>2</v>
      </c>
      <c r="AX295">
        <v>31141942</v>
      </c>
      <c r="AY295">
        <v>1</v>
      </c>
      <c r="AZ295">
        <v>0</v>
      </c>
      <c r="BA295">
        <v>295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Y295*Source!I538</f>
        <v>0.10100000000000001</v>
      </c>
      <c r="CY295">
        <f>AB295</f>
        <v>5.25</v>
      </c>
      <c r="CZ295">
        <f>AF295</f>
        <v>5.25</v>
      </c>
      <c r="DA295">
        <f>AJ295</f>
        <v>1</v>
      </c>
      <c r="DB295">
        <v>0</v>
      </c>
    </row>
    <row r="296" spans="1:106" x14ac:dyDescent="0.2">
      <c r="A296">
        <f>ROW(Source!A538)</f>
        <v>538</v>
      </c>
      <c r="B296">
        <v>31140108</v>
      </c>
      <c r="C296">
        <v>31141939</v>
      </c>
      <c r="D296">
        <v>30907717</v>
      </c>
      <c r="E296">
        <v>1</v>
      </c>
      <c r="F296">
        <v>1</v>
      </c>
      <c r="G296">
        <v>28875167</v>
      </c>
      <c r="H296">
        <v>3</v>
      </c>
      <c r="I296" t="s">
        <v>736</v>
      </c>
      <c r="J296" t="s">
        <v>737</v>
      </c>
      <c r="K296" t="s">
        <v>738</v>
      </c>
      <c r="L296">
        <v>1348</v>
      </c>
      <c r="N296">
        <v>1009</v>
      </c>
      <c r="O296" t="s">
        <v>150</v>
      </c>
      <c r="P296" t="s">
        <v>150</v>
      </c>
      <c r="Q296">
        <v>1000</v>
      </c>
      <c r="W296">
        <v>0</v>
      </c>
      <c r="X296">
        <v>1854816045</v>
      </c>
      <c r="Y296">
        <v>4.0000000000000001E-3</v>
      </c>
      <c r="AA296">
        <v>47211.72</v>
      </c>
      <c r="AB296">
        <v>0</v>
      </c>
      <c r="AC296">
        <v>0</v>
      </c>
      <c r="AD296">
        <v>0</v>
      </c>
      <c r="AE296">
        <v>47211.72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0</v>
      </c>
      <c r="AT296">
        <v>4.0000000000000001E-3</v>
      </c>
      <c r="AU296" t="s">
        <v>0</v>
      </c>
      <c r="AV296">
        <v>0</v>
      </c>
      <c r="AW296">
        <v>2</v>
      </c>
      <c r="AX296">
        <v>31141943</v>
      </c>
      <c r="AY296">
        <v>1</v>
      </c>
      <c r="AZ296">
        <v>0</v>
      </c>
      <c r="BA296">
        <v>296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Y296*Source!I538</f>
        <v>4.0000000000000002E-4</v>
      </c>
      <c r="CY296">
        <f>AA296</f>
        <v>47211.72</v>
      </c>
      <c r="CZ296">
        <f>AE296</f>
        <v>47211.72</v>
      </c>
      <c r="DA296">
        <f>AI296</f>
        <v>1</v>
      </c>
      <c r="DB296">
        <v>0</v>
      </c>
    </row>
    <row r="297" spans="1:106" x14ac:dyDescent="0.2">
      <c r="A297">
        <f>ROW(Source!A538)</f>
        <v>538</v>
      </c>
      <c r="B297">
        <v>31140108</v>
      </c>
      <c r="C297">
        <v>31141939</v>
      </c>
      <c r="D297">
        <v>30907949</v>
      </c>
      <c r="E297">
        <v>1</v>
      </c>
      <c r="F297">
        <v>1</v>
      </c>
      <c r="G297">
        <v>28875167</v>
      </c>
      <c r="H297">
        <v>3</v>
      </c>
      <c r="I297" t="s">
        <v>739</v>
      </c>
      <c r="J297" t="s">
        <v>740</v>
      </c>
      <c r="K297" t="s">
        <v>741</v>
      </c>
      <c r="L297">
        <v>1348</v>
      </c>
      <c r="N297">
        <v>1009</v>
      </c>
      <c r="O297" t="s">
        <v>150</v>
      </c>
      <c r="P297" t="s">
        <v>150</v>
      </c>
      <c r="Q297">
        <v>1000</v>
      </c>
      <c r="W297">
        <v>0</v>
      </c>
      <c r="X297">
        <v>1516977171</v>
      </c>
      <c r="Y297">
        <v>7.5000000000000002E-4</v>
      </c>
      <c r="AA297">
        <v>132427.31</v>
      </c>
      <c r="AB297">
        <v>0</v>
      </c>
      <c r="AC297">
        <v>0</v>
      </c>
      <c r="AD297">
        <v>0</v>
      </c>
      <c r="AE297">
        <v>132427.31</v>
      </c>
      <c r="AF297">
        <v>0</v>
      </c>
      <c r="AG297">
        <v>0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0</v>
      </c>
      <c r="AT297">
        <v>7.5000000000000002E-4</v>
      </c>
      <c r="AU297" t="s">
        <v>0</v>
      </c>
      <c r="AV297">
        <v>0</v>
      </c>
      <c r="AW297">
        <v>2</v>
      </c>
      <c r="AX297">
        <v>31141944</v>
      </c>
      <c r="AY297">
        <v>1</v>
      </c>
      <c r="AZ297">
        <v>0</v>
      </c>
      <c r="BA297">
        <v>297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Y297*Source!I538</f>
        <v>7.5000000000000007E-5</v>
      </c>
      <c r="CY297">
        <f>AA297</f>
        <v>132427.31</v>
      </c>
      <c r="CZ297">
        <f>AE297</f>
        <v>132427.31</v>
      </c>
      <c r="DA297">
        <f>AI297</f>
        <v>1</v>
      </c>
      <c r="DB297">
        <v>0</v>
      </c>
    </row>
    <row r="298" spans="1:106" x14ac:dyDescent="0.2">
      <c r="A298">
        <f>ROW(Source!A538)</f>
        <v>538</v>
      </c>
      <c r="B298">
        <v>31140108</v>
      </c>
      <c r="C298">
        <v>31141939</v>
      </c>
      <c r="D298">
        <v>30910981</v>
      </c>
      <c r="E298">
        <v>1</v>
      </c>
      <c r="F298">
        <v>1</v>
      </c>
      <c r="G298">
        <v>28875167</v>
      </c>
      <c r="H298">
        <v>3</v>
      </c>
      <c r="I298" t="s">
        <v>742</v>
      </c>
      <c r="J298" t="s">
        <v>743</v>
      </c>
      <c r="K298" t="s">
        <v>744</v>
      </c>
      <c r="L298">
        <v>1301</v>
      </c>
      <c r="N298">
        <v>1003</v>
      </c>
      <c r="O298" t="s">
        <v>358</v>
      </c>
      <c r="P298" t="s">
        <v>358</v>
      </c>
      <c r="Q298">
        <v>1</v>
      </c>
      <c r="W298">
        <v>0</v>
      </c>
      <c r="X298">
        <v>-857667456</v>
      </c>
      <c r="Y298">
        <v>102</v>
      </c>
      <c r="AA298">
        <v>104.32</v>
      </c>
      <c r="AB298">
        <v>0</v>
      </c>
      <c r="AC298">
        <v>0</v>
      </c>
      <c r="AD298">
        <v>0</v>
      </c>
      <c r="AE298">
        <v>104.32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0</v>
      </c>
      <c r="AT298">
        <v>102</v>
      </c>
      <c r="AU298" t="s">
        <v>0</v>
      </c>
      <c r="AV298">
        <v>0</v>
      </c>
      <c r="AW298">
        <v>2</v>
      </c>
      <c r="AX298">
        <v>31141945</v>
      </c>
      <c r="AY298">
        <v>1</v>
      </c>
      <c r="AZ298">
        <v>0</v>
      </c>
      <c r="BA298">
        <v>298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Y298*Source!I538</f>
        <v>10.200000000000001</v>
      </c>
      <c r="CY298">
        <f>AA298</f>
        <v>104.32</v>
      </c>
      <c r="CZ298">
        <f>AE298</f>
        <v>104.32</v>
      </c>
      <c r="DA298">
        <f>AI298</f>
        <v>1</v>
      </c>
      <c r="DB298">
        <v>0</v>
      </c>
    </row>
    <row r="299" spans="1:106" x14ac:dyDescent="0.2">
      <c r="A299">
        <f>ROW(Source!A539)</f>
        <v>539</v>
      </c>
      <c r="B299">
        <v>31140108</v>
      </c>
      <c r="C299">
        <v>31141947</v>
      </c>
      <c r="D299">
        <v>30895155</v>
      </c>
      <c r="E299">
        <v>28875167</v>
      </c>
      <c r="F299">
        <v>1</v>
      </c>
      <c r="G299">
        <v>28875167</v>
      </c>
      <c r="H299">
        <v>1</v>
      </c>
      <c r="I299" t="s">
        <v>391</v>
      </c>
      <c r="J299" t="s">
        <v>0</v>
      </c>
      <c r="K299" t="s">
        <v>392</v>
      </c>
      <c r="L299">
        <v>1191</v>
      </c>
      <c r="N299">
        <v>1013</v>
      </c>
      <c r="O299" t="s">
        <v>393</v>
      </c>
      <c r="P299" t="s">
        <v>393</v>
      </c>
      <c r="Q299">
        <v>1</v>
      </c>
      <c r="W299">
        <v>0</v>
      </c>
      <c r="X299">
        <v>476480486</v>
      </c>
      <c r="Y299">
        <v>36.46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0</v>
      </c>
      <c r="AT299">
        <v>36.46</v>
      </c>
      <c r="AU299" t="s">
        <v>0</v>
      </c>
      <c r="AV299">
        <v>1</v>
      </c>
      <c r="AW299">
        <v>2</v>
      </c>
      <c r="AX299">
        <v>31141948</v>
      </c>
      <c r="AY299">
        <v>1</v>
      </c>
      <c r="AZ299">
        <v>0</v>
      </c>
      <c r="BA299">
        <v>299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Y299*Source!I539</f>
        <v>7.2920000000000007</v>
      </c>
      <c r="CY299">
        <f>AD299</f>
        <v>0</v>
      </c>
      <c r="CZ299">
        <f>AH299</f>
        <v>0</v>
      </c>
      <c r="DA299">
        <f>AL299</f>
        <v>1</v>
      </c>
      <c r="DB299">
        <v>0</v>
      </c>
    </row>
    <row r="300" spans="1:106" x14ac:dyDescent="0.2">
      <c r="A300">
        <f>ROW(Source!A539)</f>
        <v>539</v>
      </c>
      <c r="B300">
        <v>31140108</v>
      </c>
      <c r="C300">
        <v>31141947</v>
      </c>
      <c r="D300">
        <v>30906484</v>
      </c>
      <c r="E300">
        <v>1</v>
      </c>
      <c r="F300">
        <v>1</v>
      </c>
      <c r="G300">
        <v>28875167</v>
      </c>
      <c r="H300">
        <v>2</v>
      </c>
      <c r="I300" t="s">
        <v>709</v>
      </c>
      <c r="J300" t="s">
        <v>710</v>
      </c>
      <c r="K300" t="s">
        <v>711</v>
      </c>
      <c r="L300">
        <v>1368</v>
      </c>
      <c r="N300">
        <v>1011</v>
      </c>
      <c r="O300" t="s">
        <v>397</v>
      </c>
      <c r="P300" t="s">
        <v>397</v>
      </c>
      <c r="Q300">
        <v>1</v>
      </c>
      <c r="W300">
        <v>0</v>
      </c>
      <c r="X300">
        <v>1989726603</v>
      </c>
      <c r="Y300">
        <v>0.02</v>
      </c>
      <c r="AA300">
        <v>0</v>
      </c>
      <c r="AB300">
        <v>46.21</v>
      </c>
      <c r="AC300">
        <v>7.96</v>
      </c>
      <c r="AD300">
        <v>0</v>
      </c>
      <c r="AE300">
        <v>0</v>
      </c>
      <c r="AF300">
        <v>46.21</v>
      </c>
      <c r="AG300">
        <v>7.96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0</v>
      </c>
      <c r="AT300">
        <v>0.02</v>
      </c>
      <c r="AU300" t="s">
        <v>0</v>
      </c>
      <c r="AV300">
        <v>0</v>
      </c>
      <c r="AW300">
        <v>2</v>
      </c>
      <c r="AX300">
        <v>31141949</v>
      </c>
      <c r="AY300">
        <v>1</v>
      </c>
      <c r="AZ300">
        <v>0</v>
      </c>
      <c r="BA300">
        <v>300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Y300*Source!I539</f>
        <v>4.0000000000000001E-3</v>
      </c>
      <c r="CY300">
        <f>AB300</f>
        <v>46.21</v>
      </c>
      <c r="CZ300">
        <f>AF300</f>
        <v>46.21</v>
      </c>
      <c r="DA300">
        <f>AJ300</f>
        <v>1</v>
      </c>
      <c r="DB300">
        <v>0</v>
      </c>
    </row>
    <row r="301" spans="1:106" x14ac:dyDescent="0.2">
      <c r="A301">
        <f>ROW(Source!A539)</f>
        <v>539</v>
      </c>
      <c r="B301">
        <v>31140108</v>
      </c>
      <c r="C301">
        <v>31141947</v>
      </c>
      <c r="D301">
        <v>30906812</v>
      </c>
      <c r="E301">
        <v>1</v>
      </c>
      <c r="F301">
        <v>1</v>
      </c>
      <c r="G301">
        <v>28875167</v>
      </c>
      <c r="H301">
        <v>2</v>
      </c>
      <c r="I301" t="s">
        <v>712</v>
      </c>
      <c r="J301" t="s">
        <v>713</v>
      </c>
      <c r="K301" t="s">
        <v>714</v>
      </c>
      <c r="L301">
        <v>1368</v>
      </c>
      <c r="N301">
        <v>1011</v>
      </c>
      <c r="O301" t="s">
        <v>397</v>
      </c>
      <c r="P301" t="s">
        <v>397</v>
      </c>
      <c r="Q301">
        <v>1</v>
      </c>
      <c r="W301">
        <v>0</v>
      </c>
      <c r="X301">
        <v>1137267444</v>
      </c>
      <c r="Y301">
        <v>0.2</v>
      </c>
      <c r="AA301">
        <v>0</v>
      </c>
      <c r="AB301">
        <v>26.63</v>
      </c>
      <c r="AC301">
        <v>0.85</v>
      </c>
      <c r="AD301">
        <v>0</v>
      </c>
      <c r="AE301">
        <v>0</v>
      </c>
      <c r="AF301">
        <v>26.63</v>
      </c>
      <c r="AG301">
        <v>0.85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0</v>
      </c>
      <c r="AT301">
        <v>0.2</v>
      </c>
      <c r="AU301" t="s">
        <v>0</v>
      </c>
      <c r="AV301">
        <v>0</v>
      </c>
      <c r="AW301">
        <v>2</v>
      </c>
      <c r="AX301">
        <v>31141950</v>
      </c>
      <c r="AY301">
        <v>1</v>
      </c>
      <c r="AZ301">
        <v>0</v>
      </c>
      <c r="BA301">
        <v>301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Y301*Source!I539</f>
        <v>4.0000000000000008E-2</v>
      </c>
      <c r="CY301">
        <f>AB301</f>
        <v>26.63</v>
      </c>
      <c r="CZ301">
        <f>AF301</f>
        <v>26.63</v>
      </c>
      <c r="DA301">
        <f>AJ301</f>
        <v>1</v>
      </c>
      <c r="DB301">
        <v>0</v>
      </c>
    </row>
    <row r="302" spans="1:106" x14ac:dyDescent="0.2">
      <c r="A302">
        <f>ROW(Source!A539)</f>
        <v>539</v>
      </c>
      <c r="B302">
        <v>31140108</v>
      </c>
      <c r="C302">
        <v>31141947</v>
      </c>
      <c r="D302">
        <v>30906774</v>
      </c>
      <c r="E302">
        <v>1</v>
      </c>
      <c r="F302">
        <v>1</v>
      </c>
      <c r="G302">
        <v>28875167</v>
      </c>
      <c r="H302">
        <v>2</v>
      </c>
      <c r="I302" t="s">
        <v>715</v>
      </c>
      <c r="J302" t="s">
        <v>716</v>
      </c>
      <c r="K302" t="s">
        <v>717</v>
      </c>
      <c r="L302">
        <v>1368</v>
      </c>
      <c r="N302">
        <v>1011</v>
      </c>
      <c r="O302" t="s">
        <v>397</v>
      </c>
      <c r="P302" t="s">
        <v>397</v>
      </c>
      <c r="Q302">
        <v>1</v>
      </c>
      <c r="W302">
        <v>0</v>
      </c>
      <c r="X302">
        <v>1482433379</v>
      </c>
      <c r="Y302">
        <v>3.01</v>
      </c>
      <c r="AA302">
        <v>0</v>
      </c>
      <c r="AB302">
        <v>2.79</v>
      </c>
      <c r="AC302">
        <v>0.85</v>
      </c>
      <c r="AD302">
        <v>0</v>
      </c>
      <c r="AE302">
        <v>0</v>
      </c>
      <c r="AF302">
        <v>2.79</v>
      </c>
      <c r="AG302">
        <v>0.85</v>
      </c>
      <c r="AH302">
        <v>0</v>
      </c>
      <c r="AI302">
        <v>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0</v>
      </c>
      <c r="AT302">
        <v>3.01</v>
      </c>
      <c r="AU302" t="s">
        <v>0</v>
      </c>
      <c r="AV302">
        <v>0</v>
      </c>
      <c r="AW302">
        <v>2</v>
      </c>
      <c r="AX302">
        <v>31141951</v>
      </c>
      <c r="AY302">
        <v>1</v>
      </c>
      <c r="AZ302">
        <v>0</v>
      </c>
      <c r="BA302">
        <v>302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Y302*Source!I539</f>
        <v>0.60199999999999998</v>
      </c>
      <c r="CY302">
        <f>AB302</f>
        <v>2.79</v>
      </c>
      <c r="CZ302">
        <f>AF302</f>
        <v>2.79</v>
      </c>
      <c r="DA302">
        <f>AJ302</f>
        <v>1</v>
      </c>
      <c r="DB302">
        <v>0</v>
      </c>
    </row>
    <row r="303" spans="1:106" x14ac:dyDescent="0.2">
      <c r="A303">
        <f>ROW(Source!A539)</f>
        <v>539</v>
      </c>
      <c r="B303">
        <v>31140108</v>
      </c>
      <c r="C303">
        <v>31141947</v>
      </c>
      <c r="D303">
        <v>30906179</v>
      </c>
      <c r="E303">
        <v>1</v>
      </c>
      <c r="F303">
        <v>1</v>
      </c>
      <c r="G303">
        <v>28875167</v>
      </c>
      <c r="H303">
        <v>2</v>
      </c>
      <c r="I303" t="s">
        <v>718</v>
      </c>
      <c r="J303" t="s">
        <v>719</v>
      </c>
      <c r="K303" t="s">
        <v>720</v>
      </c>
      <c r="L303">
        <v>1368</v>
      </c>
      <c r="N303">
        <v>1011</v>
      </c>
      <c r="O303" t="s">
        <v>397</v>
      </c>
      <c r="P303" t="s">
        <v>397</v>
      </c>
      <c r="Q303">
        <v>1</v>
      </c>
      <c r="W303">
        <v>0</v>
      </c>
      <c r="X303">
        <v>1070076274</v>
      </c>
      <c r="Y303">
        <v>1.1000000000000001</v>
      </c>
      <c r="AA303">
        <v>0</v>
      </c>
      <c r="AB303">
        <v>4.6100000000000003</v>
      </c>
      <c r="AC303">
        <v>2.25</v>
      </c>
      <c r="AD303">
        <v>0</v>
      </c>
      <c r="AE303">
        <v>0</v>
      </c>
      <c r="AF303">
        <v>4.6100000000000003</v>
      </c>
      <c r="AG303">
        <v>2.25</v>
      </c>
      <c r="AH303">
        <v>0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0</v>
      </c>
      <c r="AT303">
        <v>1.1000000000000001</v>
      </c>
      <c r="AU303" t="s">
        <v>0</v>
      </c>
      <c r="AV303">
        <v>0</v>
      </c>
      <c r="AW303">
        <v>2</v>
      </c>
      <c r="AX303">
        <v>31141952</v>
      </c>
      <c r="AY303">
        <v>1</v>
      </c>
      <c r="AZ303">
        <v>0</v>
      </c>
      <c r="BA303">
        <v>303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Y303*Source!I539</f>
        <v>0.22000000000000003</v>
      </c>
      <c r="CY303">
        <f>AB303</f>
        <v>4.6100000000000003</v>
      </c>
      <c r="CZ303">
        <f>AF303</f>
        <v>4.6100000000000003</v>
      </c>
      <c r="DA303">
        <f>AJ303</f>
        <v>1</v>
      </c>
      <c r="DB303">
        <v>0</v>
      </c>
    </row>
    <row r="304" spans="1:106" x14ac:dyDescent="0.2">
      <c r="A304">
        <f>ROW(Source!A539)</f>
        <v>539</v>
      </c>
      <c r="B304">
        <v>31140108</v>
      </c>
      <c r="C304">
        <v>31141947</v>
      </c>
      <c r="D304">
        <v>30907811</v>
      </c>
      <c r="E304">
        <v>1</v>
      </c>
      <c r="F304">
        <v>1</v>
      </c>
      <c r="G304">
        <v>28875167</v>
      </c>
      <c r="H304">
        <v>3</v>
      </c>
      <c r="I304" t="s">
        <v>721</v>
      </c>
      <c r="J304" t="s">
        <v>722</v>
      </c>
      <c r="K304" t="s">
        <v>723</v>
      </c>
      <c r="L304">
        <v>1327</v>
      </c>
      <c r="N304">
        <v>1005</v>
      </c>
      <c r="O304" t="s">
        <v>441</v>
      </c>
      <c r="P304" t="s">
        <v>441</v>
      </c>
      <c r="Q304">
        <v>1</v>
      </c>
      <c r="W304">
        <v>0</v>
      </c>
      <c r="X304">
        <v>334834640</v>
      </c>
      <c r="Y304">
        <v>100</v>
      </c>
      <c r="AA304">
        <v>388.5</v>
      </c>
      <c r="AB304">
        <v>0</v>
      </c>
      <c r="AC304">
        <v>0</v>
      </c>
      <c r="AD304">
        <v>0</v>
      </c>
      <c r="AE304">
        <v>388.5</v>
      </c>
      <c r="AF304">
        <v>0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0</v>
      </c>
      <c r="AT304">
        <v>100</v>
      </c>
      <c r="AU304" t="s">
        <v>0</v>
      </c>
      <c r="AV304">
        <v>0</v>
      </c>
      <c r="AW304">
        <v>2</v>
      </c>
      <c r="AX304">
        <v>31141953</v>
      </c>
      <c r="AY304">
        <v>1</v>
      </c>
      <c r="AZ304">
        <v>0</v>
      </c>
      <c r="BA304">
        <v>304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Y304*Source!I539</f>
        <v>20</v>
      </c>
      <c r="CY304">
        <f>AA304</f>
        <v>388.5</v>
      </c>
      <c r="CZ304">
        <f>AE304</f>
        <v>388.5</v>
      </c>
      <c r="DA304">
        <f>AI304</f>
        <v>1</v>
      </c>
      <c r="DB304">
        <v>0</v>
      </c>
    </row>
    <row r="305" spans="1:106" x14ac:dyDescent="0.2">
      <c r="A305">
        <f>ROW(Source!A539)</f>
        <v>539</v>
      </c>
      <c r="B305">
        <v>31140108</v>
      </c>
      <c r="C305">
        <v>31141947</v>
      </c>
      <c r="D305">
        <v>30907843</v>
      </c>
      <c r="E305">
        <v>1</v>
      </c>
      <c r="F305">
        <v>1</v>
      </c>
      <c r="G305">
        <v>28875167</v>
      </c>
      <c r="H305">
        <v>3</v>
      </c>
      <c r="I305" t="s">
        <v>724</v>
      </c>
      <c r="J305" t="s">
        <v>725</v>
      </c>
      <c r="K305" t="s">
        <v>726</v>
      </c>
      <c r="L305">
        <v>1348</v>
      </c>
      <c r="N305">
        <v>1009</v>
      </c>
      <c r="O305" t="s">
        <v>150</v>
      </c>
      <c r="P305" t="s">
        <v>150</v>
      </c>
      <c r="Q305">
        <v>1000</v>
      </c>
      <c r="W305">
        <v>0</v>
      </c>
      <c r="X305">
        <v>841480886</v>
      </c>
      <c r="Y305">
        <v>2E-3</v>
      </c>
      <c r="AA305">
        <v>124167.17</v>
      </c>
      <c r="AB305">
        <v>0</v>
      </c>
      <c r="AC305">
        <v>0</v>
      </c>
      <c r="AD305">
        <v>0</v>
      </c>
      <c r="AE305">
        <v>124167.17</v>
      </c>
      <c r="AF305">
        <v>0</v>
      </c>
      <c r="AG305">
        <v>0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0</v>
      </c>
      <c r="AT305">
        <v>2E-3</v>
      </c>
      <c r="AU305" t="s">
        <v>0</v>
      </c>
      <c r="AV305">
        <v>0</v>
      </c>
      <c r="AW305">
        <v>2</v>
      </c>
      <c r="AX305">
        <v>31141954</v>
      </c>
      <c r="AY305">
        <v>1</v>
      </c>
      <c r="AZ305">
        <v>0</v>
      </c>
      <c r="BA305">
        <v>305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Y305*Source!I539</f>
        <v>4.0000000000000002E-4</v>
      </c>
      <c r="CY305">
        <f>AA305</f>
        <v>124167.17</v>
      </c>
      <c r="CZ305">
        <f>AE305</f>
        <v>124167.17</v>
      </c>
      <c r="DA305">
        <f>AI305</f>
        <v>1</v>
      </c>
      <c r="DB305">
        <v>0</v>
      </c>
    </row>
    <row r="306" spans="1:106" x14ac:dyDescent="0.2">
      <c r="A306">
        <f>ROW(Source!A539)</f>
        <v>539</v>
      </c>
      <c r="B306">
        <v>31140108</v>
      </c>
      <c r="C306">
        <v>31141947</v>
      </c>
      <c r="D306">
        <v>30910319</v>
      </c>
      <c r="E306">
        <v>1</v>
      </c>
      <c r="F306">
        <v>1</v>
      </c>
      <c r="G306">
        <v>28875167</v>
      </c>
      <c r="H306">
        <v>3</v>
      </c>
      <c r="I306" t="s">
        <v>727</v>
      </c>
      <c r="J306" t="s">
        <v>728</v>
      </c>
      <c r="K306" t="s">
        <v>729</v>
      </c>
      <c r="L306">
        <v>1348</v>
      </c>
      <c r="N306">
        <v>1009</v>
      </c>
      <c r="O306" t="s">
        <v>150</v>
      </c>
      <c r="P306" t="s">
        <v>150</v>
      </c>
      <c r="Q306">
        <v>1000</v>
      </c>
      <c r="W306">
        <v>0</v>
      </c>
      <c r="X306">
        <v>-1331440720</v>
      </c>
      <c r="Y306">
        <v>1.0999999999999999E-2</v>
      </c>
      <c r="AA306">
        <v>60359.91</v>
      </c>
      <c r="AB306">
        <v>0</v>
      </c>
      <c r="AC306">
        <v>0</v>
      </c>
      <c r="AD306">
        <v>0</v>
      </c>
      <c r="AE306">
        <v>60359.91</v>
      </c>
      <c r="AF306">
        <v>0</v>
      </c>
      <c r="AG306">
        <v>0</v>
      </c>
      <c r="AH306">
        <v>0</v>
      </c>
      <c r="AI306">
        <v>1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S306" t="s">
        <v>0</v>
      </c>
      <c r="AT306">
        <v>1.0999999999999999E-2</v>
      </c>
      <c r="AU306" t="s">
        <v>0</v>
      </c>
      <c r="AV306">
        <v>0</v>
      </c>
      <c r="AW306">
        <v>2</v>
      </c>
      <c r="AX306">
        <v>31141955</v>
      </c>
      <c r="AY306">
        <v>1</v>
      </c>
      <c r="AZ306">
        <v>0</v>
      </c>
      <c r="BA306">
        <v>306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Y306*Source!I539</f>
        <v>2.2000000000000001E-3</v>
      </c>
      <c r="CY306">
        <f>AA306</f>
        <v>60359.91</v>
      </c>
      <c r="CZ306">
        <f>AE306</f>
        <v>60359.91</v>
      </c>
      <c r="DA306">
        <f>AI306</f>
        <v>1</v>
      </c>
      <c r="DB306">
        <v>0</v>
      </c>
    </row>
    <row r="307" spans="1:106" x14ac:dyDescent="0.2">
      <c r="A307">
        <f>ROW(Source!A540)</f>
        <v>540</v>
      </c>
      <c r="B307">
        <v>31140108</v>
      </c>
      <c r="C307">
        <v>31141957</v>
      </c>
      <c r="D307">
        <v>30895155</v>
      </c>
      <c r="E307">
        <v>28875167</v>
      </c>
      <c r="F307">
        <v>1</v>
      </c>
      <c r="G307">
        <v>28875167</v>
      </c>
      <c r="H307">
        <v>1</v>
      </c>
      <c r="I307" t="s">
        <v>391</v>
      </c>
      <c r="J307" t="s">
        <v>0</v>
      </c>
      <c r="K307" t="s">
        <v>392</v>
      </c>
      <c r="L307">
        <v>1191</v>
      </c>
      <c r="N307">
        <v>1013</v>
      </c>
      <c r="O307" t="s">
        <v>393</v>
      </c>
      <c r="P307" t="s">
        <v>393</v>
      </c>
      <c r="Q307">
        <v>1</v>
      </c>
      <c r="W307">
        <v>0</v>
      </c>
      <c r="X307">
        <v>476480486</v>
      </c>
      <c r="Y307">
        <v>91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0</v>
      </c>
      <c r="AT307">
        <v>91</v>
      </c>
      <c r="AU307" t="s">
        <v>0</v>
      </c>
      <c r="AV307">
        <v>1</v>
      </c>
      <c r="AW307">
        <v>2</v>
      </c>
      <c r="AX307">
        <v>31141958</v>
      </c>
      <c r="AY307">
        <v>1</v>
      </c>
      <c r="AZ307">
        <v>0</v>
      </c>
      <c r="BA307">
        <v>307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Y307*Source!I540</f>
        <v>29.12</v>
      </c>
      <c r="CY307">
        <f>AD307</f>
        <v>0</v>
      </c>
      <c r="CZ307">
        <f>AH307</f>
        <v>0</v>
      </c>
      <c r="DA307">
        <f>AL307</f>
        <v>1</v>
      </c>
      <c r="DB307">
        <v>0</v>
      </c>
    </row>
    <row r="308" spans="1:106" x14ac:dyDescent="0.2">
      <c r="A308">
        <f>ROW(Source!A540)</f>
        <v>540</v>
      </c>
      <c r="B308">
        <v>31140108</v>
      </c>
      <c r="C308">
        <v>31141957</v>
      </c>
      <c r="D308">
        <v>30906858</v>
      </c>
      <c r="E308">
        <v>1</v>
      </c>
      <c r="F308">
        <v>1</v>
      </c>
      <c r="G308">
        <v>28875167</v>
      </c>
      <c r="H308">
        <v>2</v>
      </c>
      <c r="I308" t="s">
        <v>471</v>
      </c>
      <c r="J308" t="s">
        <v>472</v>
      </c>
      <c r="K308" t="s">
        <v>473</v>
      </c>
      <c r="L308">
        <v>1368</v>
      </c>
      <c r="N308">
        <v>1011</v>
      </c>
      <c r="O308" t="s">
        <v>397</v>
      </c>
      <c r="P308" t="s">
        <v>397</v>
      </c>
      <c r="Q308">
        <v>1</v>
      </c>
      <c r="W308">
        <v>0</v>
      </c>
      <c r="X308">
        <v>-1418982918</v>
      </c>
      <c r="Y308">
        <v>11.96</v>
      </c>
      <c r="AA308">
        <v>0</v>
      </c>
      <c r="AB308">
        <v>7.36</v>
      </c>
      <c r="AC308">
        <v>0.74</v>
      </c>
      <c r="AD308">
        <v>0</v>
      </c>
      <c r="AE308">
        <v>0</v>
      </c>
      <c r="AF308">
        <v>7.36</v>
      </c>
      <c r="AG308">
        <v>0.74</v>
      </c>
      <c r="AH308">
        <v>0</v>
      </c>
      <c r="AI308">
        <v>1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0</v>
      </c>
      <c r="AT308">
        <v>11.96</v>
      </c>
      <c r="AU308" t="s">
        <v>0</v>
      </c>
      <c r="AV308">
        <v>0</v>
      </c>
      <c r="AW308">
        <v>2</v>
      </c>
      <c r="AX308">
        <v>31141959</v>
      </c>
      <c r="AY308">
        <v>1</v>
      </c>
      <c r="AZ308">
        <v>0</v>
      </c>
      <c r="BA308">
        <v>308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Y308*Source!I540</f>
        <v>3.8272000000000004</v>
      </c>
      <c r="CY308">
        <f>AB308</f>
        <v>7.36</v>
      </c>
      <c r="CZ308">
        <f>AF308</f>
        <v>7.36</v>
      </c>
      <c r="DA308">
        <f>AJ308</f>
        <v>1</v>
      </c>
      <c r="DB308">
        <v>0</v>
      </c>
    </row>
    <row r="309" spans="1:106" x14ac:dyDescent="0.2">
      <c r="A309">
        <f>ROW(Source!A540)</f>
        <v>540</v>
      </c>
      <c r="B309">
        <v>31140108</v>
      </c>
      <c r="C309">
        <v>31141957</v>
      </c>
      <c r="D309">
        <v>30906800</v>
      </c>
      <c r="E309">
        <v>1</v>
      </c>
      <c r="F309">
        <v>1</v>
      </c>
      <c r="G309">
        <v>28875167</v>
      </c>
      <c r="H309">
        <v>2</v>
      </c>
      <c r="I309" t="s">
        <v>643</v>
      </c>
      <c r="J309" t="s">
        <v>644</v>
      </c>
      <c r="K309" t="s">
        <v>645</v>
      </c>
      <c r="L309">
        <v>1368</v>
      </c>
      <c r="N309">
        <v>1011</v>
      </c>
      <c r="O309" t="s">
        <v>397</v>
      </c>
      <c r="P309" t="s">
        <v>397</v>
      </c>
      <c r="Q309">
        <v>1</v>
      </c>
      <c r="W309">
        <v>0</v>
      </c>
      <c r="X309">
        <v>-889059933</v>
      </c>
      <c r="Y309">
        <v>2.0499999999999998</v>
      </c>
      <c r="AA309">
        <v>0</v>
      </c>
      <c r="AB309">
        <v>4.4400000000000004</v>
      </c>
      <c r="AC309">
        <v>0.85</v>
      </c>
      <c r="AD309">
        <v>0</v>
      </c>
      <c r="AE309">
        <v>0</v>
      </c>
      <c r="AF309">
        <v>4.4400000000000004</v>
      </c>
      <c r="AG309">
        <v>0.85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S309" t="s">
        <v>0</v>
      </c>
      <c r="AT309">
        <v>2.0499999999999998</v>
      </c>
      <c r="AU309" t="s">
        <v>0</v>
      </c>
      <c r="AV309">
        <v>0</v>
      </c>
      <c r="AW309">
        <v>2</v>
      </c>
      <c r="AX309">
        <v>31141960</v>
      </c>
      <c r="AY309">
        <v>1</v>
      </c>
      <c r="AZ309">
        <v>0</v>
      </c>
      <c r="BA309">
        <v>309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Y309*Source!I540</f>
        <v>0.65599999999999992</v>
      </c>
      <c r="CY309">
        <f>AB309</f>
        <v>4.4400000000000004</v>
      </c>
      <c r="CZ309">
        <f>AF309</f>
        <v>4.4400000000000004</v>
      </c>
      <c r="DA309">
        <f>AJ309</f>
        <v>1</v>
      </c>
      <c r="DB309">
        <v>0</v>
      </c>
    </row>
    <row r="310" spans="1:106" x14ac:dyDescent="0.2">
      <c r="A310">
        <f>ROW(Source!A540)</f>
        <v>540</v>
      </c>
      <c r="B310">
        <v>31140108</v>
      </c>
      <c r="C310">
        <v>31141957</v>
      </c>
      <c r="D310">
        <v>30906820</v>
      </c>
      <c r="E310">
        <v>1</v>
      </c>
      <c r="F310">
        <v>1</v>
      </c>
      <c r="G310">
        <v>28875167</v>
      </c>
      <c r="H310">
        <v>2</v>
      </c>
      <c r="I310" t="s">
        <v>574</v>
      </c>
      <c r="J310" t="s">
        <v>575</v>
      </c>
      <c r="K310" t="s">
        <v>576</v>
      </c>
      <c r="L310">
        <v>1368</v>
      </c>
      <c r="N310">
        <v>1011</v>
      </c>
      <c r="O310" t="s">
        <v>397</v>
      </c>
      <c r="P310" t="s">
        <v>397</v>
      </c>
      <c r="Q310">
        <v>1</v>
      </c>
      <c r="W310">
        <v>0</v>
      </c>
      <c r="X310">
        <v>1449628503</v>
      </c>
      <c r="Y310">
        <v>2.4</v>
      </c>
      <c r="AA310">
        <v>0</v>
      </c>
      <c r="AB310">
        <v>5.25</v>
      </c>
      <c r="AC310">
        <v>0.85</v>
      </c>
      <c r="AD310">
        <v>0</v>
      </c>
      <c r="AE310">
        <v>0</v>
      </c>
      <c r="AF310">
        <v>5.25</v>
      </c>
      <c r="AG310">
        <v>0.85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S310" t="s">
        <v>0</v>
      </c>
      <c r="AT310">
        <v>2.4</v>
      </c>
      <c r="AU310" t="s">
        <v>0</v>
      </c>
      <c r="AV310">
        <v>0</v>
      </c>
      <c r="AW310">
        <v>2</v>
      </c>
      <c r="AX310">
        <v>31141961</v>
      </c>
      <c r="AY310">
        <v>1</v>
      </c>
      <c r="AZ310">
        <v>0</v>
      </c>
      <c r="BA310">
        <v>310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Y310*Source!I540</f>
        <v>0.76800000000000002</v>
      </c>
      <c r="CY310">
        <f>AB310</f>
        <v>5.25</v>
      </c>
      <c r="CZ310">
        <f>AF310</f>
        <v>5.25</v>
      </c>
      <c r="DA310">
        <f>AJ310</f>
        <v>1</v>
      </c>
      <c r="DB310">
        <v>0</v>
      </c>
    </row>
    <row r="311" spans="1:106" x14ac:dyDescent="0.2">
      <c r="A311">
        <f>ROW(Source!A540)</f>
        <v>540</v>
      </c>
      <c r="B311">
        <v>31140108</v>
      </c>
      <c r="C311">
        <v>31141957</v>
      </c>
      <c r="D311">
        <v>30908444</v>
      </c>
      <c r="E311">
        <v>1</v>
      </c>
      <c r="F311">
        <v>1</v>
      </c>
      <c r="G311">
        <v>28875167</v>
      </c>
      <c r="H311">
        <v>3</v>
      </c>
      <c r="I311" t="s">
        <v>796</v>
      </c>
      <c r="J311" t="s">
        <v>797</v>
      </c>
      <c r="K311" t="s">
        <v>798</v>
      </c>
      <c r="L311">
        <v>1301</v>
      </c>
      <c r="N311">
        <v>1003</v>
      </c>
      <c r="O311" t="s">
        <v>358</v>
      </c>
      <c r="P311" t="s">
        <v>358</v>
      </c>
      <c r="Q311">
        <v>1</v>
      </c>
      <c r="W311">
        <v>0</v>
      </c>
      <c r="X311">
        <v>-449955550</v>
      </c>
      <c r="Y311">
        <v>43.73</v>
      </c>
      <c r="AA311">
        <v>16.36</v>
      </c>
      <c r="AB311">
        <v>0</v>
      </c>
      <c r="AC311">
        <v>0</v>
      </c>
      <c r="AD311">
        <v>0</v>
      </c>
      <c r="AE311">
        <v>16.36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S311" t="s">
        <v>0</v>
      </c>
      <c r="AT311">
        <v>43.73</v>
      </c>
      <c r="AU311" t="s">
        <v>0</v>
      </c>
      <c r="AV311">
        <v>0</v>
      </c>
      <c r="AW311">
        <v>2</v>
      </c>
      <c r="AX311">
        <v>31141962</v>
      </c>
      <c r="AY311">
        <v>1</v>
      </c>
      <c r="AZ311">
        <v>0</v>
      </c>
      <c r="BA311">
        <v>311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Y311*Source!I540</f>
        <v>13.993599999999999</v>
      </c>
      <c r="CY311">
        <f t="shared" ref="CY311:CY320" si="24">AA311</f>
        <v>16.36</v>
      </c>
      <c r="CZ311">
        <f t="shared" ref="CZ311:CZ320" si="25">AE311</f>
        <v>16.36</v>
      </c>
      <c r="DA311">
        <f t="shared" ref="DA311:DA320" si="26">AI311</f>
        <v>1</v>
      </c>
      <c r="DB311">
        <v>0</v>
      </c>
    </row>
    <row r="312" spans="1:106" x14ac:dyDescent="0.2">
      <c r="A312">
        <f>ROW(Source!A540)</f>
        <v>540</v>
      </c>
      <c r="B312">
        <v>31140108</v>
      </c>
      <c r="C312">
        <v>31141957</v>
      </c>
      <c r="D312">
        <v>30908445</v>
      </c>
      <c r="E312">
        <v>1</v>
      </c>
      <c r="F312">
        <v>1</v>
      </c>
      <c r="G312">
        <v>28875167</v>
      </c>
      <c r="H312">
        <v>3</v>
      </c>
      <c r="I312" t="s">
        <v>799</v>
      </c>
      <c r="J312" t="s">
        <v>800</v>
      </c>
      <c r="K312" t="s">
        <v>801</v>
      </c>
      <c r="L312">
        <v>1301</v>
      </c>
      <c r="N312">
        <v>1003</v>
      </c>
      <c r="O312" t="s">
        <v>358</v>
      </c>
      <c r="P312" t="s">
        <v>358</v>
      </c>
      <c r="Q312">
        <v>1</v>
      </c>
      <c r="W312">
        <v>0</v>
      </c>
      <c r="X312">
        <v>-1287858682</v>
      </c>
      <c r="Y312">
        <v>43.73</v>
      </c>
      <c r="AA312">
        <v>33.54</v>
      </c>
      <c r="AB312">
        <v>0</v>
      </c>
      <c r="AC312">
        <v>0</v>
      </c>
      <c r="AD312">
        <v>0</v>
      </c>
      <c r="AE312">
        <v>33.54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S312" t="s">
        <v>0</v>
      </c>
      <c r="AT312">
        <v>43.73</v>
      </c>
      <c r="AU312" t="s">
        <v>0</v>
      </c>
      <c r="AV312">
        <v>0</v>
      </c>
      <c r="AW312">
        <v>2</v>
      </c>
      <c r="AX312">
        <v>31141963</v>
      </c>
      <c r="AY312">
        <v>1</v>
      </c>
      <c r="AZ312">
        <v>0</v>
      </c>
      <c r="BA312">
        <v>312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Y312*Source!I540</f>
        <v>13.993599999999999</v>
      </c>
      <c r="CY312">
        <f t="shared" si="24"/>
        <v>33.54</v>
      </c>
      <c r="CZ312">
        <f t="shared" si="25"/>
        <v>33.54</v>
      </c>
      <c r="DA312">
        <f t="shared" si="26"/>
        <v>1</v>
      </c>
      <c r="DB312">
        <v>0</v>
      </c>
    </row>
    <row r="313" spans="1:106" x14ac:dyDescent="0.2">
      <c r="A313">
        <f>ROW(Source!A540)</f>
        <v>540</v>
      </c>
      <c r="B313">
        <v>31140108</v>
      </c>
      <c r="C313">
        <v>31141957</v>
      </c>
      <c r="D313">
        <v>30909527</v>
      </c>
      <c r="E313">
        <v>1</v>
      </c>
      <c r="F313">
        <v>1</v>
      </c>
      <c r="G313">
        <v>28875167</v>
      </c>
      <c r="H313">
        <v>3</v>
      </c>
      <c r="I313" t="s">
        <v>802</v>
      </c>
      <c r="J313" t="s">
        <v>803</v>
      </c>
      <c r="K313" t="s">
        <v>804</v>
      </c>
      <c r="L313">
        <v>1327</v>
      </c>
      <c r="N313">
        <v>1005</v>
      </c>
      <c r="O313" t="s">
        <v>441</v>
      </c>
      <c r="P313" t="s">
        <v>441</v>
      </c>
      <c r="Q313">
        <v>1</v>
      </c>
      <c r="W313">
        <v>0</v>
      </c>
      <c r="X313">
        <v>-764169177</v>
      </c>
      <c r="Y313">
        <v>101.5</v>
      </c>
      <c r="AA313">
        <v>265.43</v>
      </c>
      <c r="AB313">
        <v>0</v>
      </c>
      <c r="AC313">
        <v>0</v>
      </c>
      <c r="AD313">
        <v>0</v>
      </c>
      <c r="AE313">
        <v>265.43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S313" t="s">
        <v>0</v>
      </c>
      <c r="AT313">
        <v>101.5</v>
      </c>
      <c r="AU313" t="s">
        <v>0</v>
      </c>
      <c r="AV313">
        <v>0</v>
      </c>
      <c r="AW313">
        <v>2</v>
      </c>
      <c r="AX313">
        <v>31141964</v>
      </c>
      <c r="AY313">
        <v>1</v>
      </c>
      <c r="AZ313">
        <v>0</v>
      </c>
      <c r="BA313">
        <v>313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Y313*Source!I540</f>
        <v>32.480000000000004</v>
      </c>
      <c r="CY313">
        <f t="shared" si="24"/>
        <v>265.43</v>
      </c>
      <c r="CZ313">
        <f t="shared" si="25"/>
        <v>265.43</v>
      </c>
      <c r="DA313">
        <f t="shared" si="26"/>
        <v>1</v>
      </c>
      <c r="DB313">
        <v>0</v>
      </c>
    </row>
    <row r="314" spans="1:106" x14ac:dyDescent="0.2">
      <c r="A314">
        <f>ROW(Source!A540)</f>
        <v>540</v>
      </c>
      <c r="B314">
        <v>31140108</v>
      </c>
      <c r="C314">
        <v>31141957</v>
      </c>
      <c r="D314">
        <v>30909529</v>
      </c>
      <c r="E314">
        <v>1</v>
      </c>
      <c r="F314">
        <v>1</v>
      </c>
      <c r="G314">
        <v>28875167</v>
      </c>
      <c r="H314">
        <v>3</v>
      </c>
      <c r="I314" t="s">
        <v>805</v>
      </c>
      <c r="J314" t="s">
        <v>806</v>
      </c>
      <c r="K314" t="s">
        <v>807</v>
      </c>
      <c r="L314">
        <v>1301</v>
      </c>
      <c r="N314">
        <v>1003</v>
      </c>
      <c r="O314" t="s">
        <v>358</v>
      </c>
      <c r="P314" t="s">
        <v>358</v>
      </c>
      <c r="Q314">
        <v>1</v>
      </c>
      <c r="W314">
        <v>0</v>
      </c>
      <c r="X314">
        <v>-1089837371</v>
      </c>
      <c r="Y314">
        <v>87.47</v>
      </c>
      <c r="AA314">
        <v>39.21</v>
      </c>
      <c r="AB314">
        <v>0</v>
      </c>
      <c r="AC314">
        <v>0</v>
      </c>
      <c r="AD314">
        <v>0</v>
      </c>
      <c r="AE314">
        <v>39.21</v>
      </c>
      <c r="AF314">
        <v>0</v>
      </c>
      <c r="AG314">
        <v>0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 t="s">
        <v>0</v>
      </c>
      <c r="AT314">
        <v>87.47</v>
      </c>
      <c r="AU314" t="s">
        <v>0</v>
      </c>
      <c r="AV314">
        <v>0</v>
      </c>
      <c r="AW314">
        <v>2</v>
      </c>
      <c r="AX314">
        <v>31141965</v>
      </c>
      <c r="AY314">
        <v>1</v>
      </c>
      <c r="AZ314">
        <v>0</v>
      </c>
      <c r="BA314">
        <v>314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Y314*Source!I540</f>
        <v>27.990400000000001</v>
      </c>
      <c r="CY314">
        <f t="shared" si="24"/>
        <v>39.21</v>
      </c>
      <c r="CZ314">
        <f t="shared" si="25"/>
        <v>39.21</v>
      </c>
      <c r="DA314">
        <f t="shared" si="26"/>
        <v>1</v>
      </c>
      <c r="DB314">
        <v>0</v>
      </c>
    </row>
    <row r="315" spans="1:106" x14ac:dyDescent="0.2">
      <c r="A315">
        <f>ROW(Source!A540)</f>
        <v>540</v>
      </c>
      <c r="B315">
        <v>31140108</v>
      </c>
      <c r="C315">
        <v>31141957</v>
      </c>
      <c r="D315">
        <v>30909230</v>
      </c>
      <c r="E315">
        <v>1</v>
      </c>
      <c r="F315">
        <v>1</v>
      </c>
      <c r="G315">
        <v>28875167</v>
      </c>
      <c r="H315">
        <v>3</v>
      </c>
      <c r="I315" t="s">
        <v>808</v>
      </c>
      <c r="J315" t="s">
        <v>809</v>
      </c>
      <c r="K315" t="s">
        <v>810</v>
      </c>
      <c r="L315">
        <v>1355</v>
      </c>
      <c r="N315">
        <v>1010</v>
      </c>
      <c r="O315" t="s">
        <v>79</v>
      </c>
      <c r="P315" t="s">
        <v>79</v>
      </c>
      <c r="Q315">
        <v>100</v>
      </c>
      <c r="W315">
        <v>0</v>
      </c>
      <c r="X315">
        <v>-844661888</v>
      </c>
      <c r="Y315">
        <v>0.91</v>
      </c>
      <c r="AA315">
        <v>865.79</v>
      </c>
      <c r="AB315">
        <v>0</v>
      </c>
      <c r="AC315">
        <v>0</v>
      </c>
      <c r="AD315">
        <v>0</v>
      </c>
      <c r="AE315">
        <v>865.79</v>
      </c>
      <c r="AF315">
        <v>0</v>
      </c>
      <c r="AG315">
        <v>0</v>
      </c>
      <c r="AH315">
        <v>0</v>
      </c>
      <c r="AI315">
        <v>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0</v>
      </c>
      <c r="AT315">
        <v>0.91</v>
      </c>
      <c r="AU315" t="s">
        <v>0</v>
      </c>
      <c r="AV315">
        <v>0</v>
      </c>
      <c r="AW315">
        <v>2</v>
      </c>
      <c r="AX315">
        <v>31141966</v>
      </c>
      <c r="AY315">
        <v>1</v>
      </c>
      <c r="AZ315">
        <v>0</v>
      </c>
      <c r="BA315">
        <v>315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Y315*Source!I540</f>
        <v>0.29120000000000001</v>
      </c>
      <c r="CY315">
        <f t="shared" si="24"/>
        <v>865.79</v>
      </c>
      <c r="CZ315">
        <f t="shared" si="25"/>
        <v>865.79</v>
      </c>
      <c r="DA315">
        <f t="shared" si="26"/>
        <v>1</v>
      </c>
      <c r="DB315">
        <v>0</v>
      </c>
    </row>
    <row r="316" spans="1:106" x14ac:dyDescent="0.2">
      <c r="A316">
        <f>ROW(Source!A540)</f>
        <v>540</v>
      </c>
      <c r="B316">
        <v>31140108</v>
      </c>
      <c r="C316">
        <v>31141957</v>
      </c>
      <c r="D316">
        <v>30909233</v>
      </c>
      <c r="E316">
        <v>1</v>
      </c>
      <c r="F316">
        <v>1</v>
      </c>
      <c r="G316">
        <v>28875167</v>
      </c>
      <c r="H316">
        <v>3</v>
      </c>
      <c r="I316" t="s">
        <v>811</v>
      </c>
      <c r="J316" t="s">
        <v>812</v>
      </c>
      <c r="K316" t="s">
        <v>813</v>
      </c>
      <c r="L316">
        <v>1301</v>
      </c>
      <c r="N316">
        <v>1003</v>
      </c>
      <c r="O316" t="s">
        <v>358</v>
      </c>
      <c r="P316" t="s">
        <v>358</v>
      </c>
      <c r="Q316">
        <v>1</v>
      </c>
      <c r="W316">
        <v>0</v>
      </c>
      <c r="X316">
        <v>631827367</v>
      </c>
      <c r="Y316">
        <v>48.11</v>
      </c>
      <c r="AA316">
        <v>32.97</v>
      </c>
      <c r="AB316">
        <v>0</v>
      </c>
      <c r="AC316">
        <v>0</v>
      </c>
      <c r="AD316">
        <v>0</v>
      </c>
      <c r="AE316">
        <v>32.97</v>
      </c>
      <c r="AF316">
        <v>0</v>
      </c>
      <c r="AG316">
        <v>0</v>
      </c>
      <c r="AH316">
        <v>0</v>
      </c>
      <c r="AI316">
        <v>1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0</v>
      </c>
      <c r="AT316">
        <v>48.11</v>
      </c>
      <c r="AU316" t="s">
        <v>0</v>
      </c>
      <c r="AV316">
        <v>0</v>
      </c>
      <c r="AW316">
        <v>2</v>
      </c>
      <c r="AX316">
        <v>31141967</v>
      </c>
      <c r="AY316">
        <v>1</v>
      </c>
      <c r="AZ316">
        <v>0</v>
      </c>
      <c r="BA316">
        <v>316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Y316*Source!I540</f>
        <v>15.395200000000001</v>
      </c>
      <c r="CY316">
        <f t="shared" si="24"/>
        <v>32.97</v>
      </c>
      <c r="CZ316">
        <f t="shared" si="25"/>
        <v>32.97</v>
      </c>
      <c r="DA316">
        <f t="shared" si="26"/>
        <v>1</v>
      </c>
      <c r="DB316">
        <v>0</v>
      </c>
    </row>
    <row r="317" spans="1:106" x14ac:dyDescent="0.2">
      <c r="A317">
        <f>ROW(Source!A540)</f>
        <v>540</v>
      </c>
      <c r="B317">
        <v>31140108</v>
      </c>
      <c r="C317">
        <v>31141957</v>
      </c>
      <c r="D317">
        <v>30909234</v>
      </c>
      <c r="E317">
        <v>1</v>
      </c>
      <c r="F317">
        <v>1</v>
      </c>
      <c r="G317">
        <v>28875167</v>
      </c>
      <c r="H317">
        <v>3</v>
      </c>
      <c r="I317" t="s">
        <v>814</v>
      </c>
      <c r="J317" t="s">
        <v>815</v>
      </c>
      <c r="K317" t="s">
        <v>816</v>
      </c>
      <c r="L317">
        <v>1301</v>
      </c>
      <c r="N317">
        <v>1003</v>
      </c>
      <c r="O317" t="s">
        <v>358</v>
      </c>
      <c r="P317" t="s">
        <v>358</v>
      </c>
      <c r="Q317">
        <v>1</v>
      </c>
      <c r="W317">
        <v>0</v>
      </c>
      <c r="X317">
        <v>-775126695</v>
      </c>
      <c r="Y317">
        <v>48.11</v>
      </c>
      <c r="AA317">
        <v>155.36000000000001</v>
      </c>
      <c r="AB317">
        <v>0</v>
      </c>
      <c r="AC317">
        <v>0</v>
      </c>
      <c r="AD317">
        <v>0</v>
      </c>
      <c r="AE317">
        <v>155.36000000000001</v>
      </c>
      <c r="AF317">
        <v>0</v>
      </c>
      <c r="AG317">
        <v>0</v>
      </c>
      <c r="AH317">
        <v>0</v>
      </c>
      <c r="AI317">
        <v>1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0</v>
      </c>
      <c r="AT317">
        <v>48.11</v>
      </c>
      <c r="AU317" t="s">
        <v>0</v>
      </c>
      <c r="AV317">
        <v>0</v>
      </c>
      <c r="AW317">
        <v>2</v>
      </c>
      <c r="AX317">
        <v>31141968</v>
      </c>
      <c r="AY317">
        <v>1</v>
      </c>
      <c r="AZ317">
        <v>0</v>
      </c>
      <c r="BA317">
        <v>317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Y317*Source!I540</f>
        <v>15.395200000000001</v>
      </c>
      <c r="CY317">
        <f t="shared" si="24"/>
        <v>155.36000000000001</v>
      </c>
      <c r="CZ317">
        <f t="shared" si="25"/>
        <v>155.36000000000001</v>
      </c>
      <c r="DA317">
        <f t="shared" si="26"/>
        <v>1</v>
      </c>
      <c r="DB317">
        <v>0</v>
      </c>
    </row>
    <row r="318" spans="1:106" x14ac:dyDescent="0.2">
      <c r="A318">
        <f>ROW(Source!A540)</f>
        <v>540</v>
      </c>
      <c r="B318">
        <v>31140108</v>
      </c>
      <c r="C318">
        <v>31141957</v>
      </c>
      <c r="D318">
        <v>30910378</v>
      </c>
      <c r="E318">
        <v>1</v>
      </c>
      <c r="F318">
        <v>1</v>
      </c>
      <c r="G318">
        <v>28875167</v>
      </c>
      <c r="H318">
        <v>3</v>
      </c>
      <c r="I318" t="s">
        <v>817</v>
      </c>
      <c r="J318" t="s">
        <v>818</v>
      </c>
      <c r="K318" t="s">
        <v>819</v>
      </c>
      <c r="L318">
        <v>1355</v>
      </c>
      <c r="N318">
        <v>1010</v>
      </c>
      <c r="O318" t="s">
        <v>79</v>
      </c>
      <c r="P318" t="s">
        <v>79</v>
      </c>
      <c r="Q318">
        <v>100</v>
      </c>
      <c r="W318">
        <v>0</v>
      </c>
      <c r="X318">
        <v>-1426253526</v>
      </c>
      <c r="Y318">
        <v>5.46</v>
      </c>
      <c r="AA318">
        <v>160.1</v>
      </c>
      <c r="AB318">
        <v>0</v>
      </c>
      <c r="AC318">
        <v>0</v>
      </c>
      <c r="AD318">
        <v>0</v>
      </c>
      <c r="AE318">
        <v>160.1</v>
      </c>
      <c r="AF318">
        <v>0</v>
      </c>
      <c r="AG318">
        <v>0</v>
      </c>
      <c r="AH318">
        <v>0</v>
      </c>
      <c r="AI318">
        <v>1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0</v>
      </c>
      <c r="AT318">
        <v>5.46</v>
      </c>
      <c r="AU318" t="s">
        <v>0</v>
      </c>
      <c r="AV318">
        <v>0</v>
      </c>
      <c r="AW318">
        <v>2</v>
      </c>
      <c r="AX318">
        <v>31141969</v>
      </c>
      <c r="AY318">
        <v>1</v>
      </c>
      <c r="AZ318">
        <v>0</v>
      </c>
      <c r="BA318">
        <v>318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Y318*Source!I540</f>
        <v>1.7472000000000001</v>
      </c>
      <c r="CY318">
        <f t="shared" si="24"/>
        <v>160.1</v>
      </c>
      <c r="CZ318">
        <f t="shared" si="25"/>
        <v>160.1</v>
      </c>
      <c r="DA318">
        <f t="shared" si="26"/>
        <v>1</v>
      </c>
      <c r="DB318">
        <v>0</v>
      </c>
    </row>
    <row r="319" spans="1:106" x14ac:dyDescent="0.2">
      <c r="A319">
        <f>ROW(Source!A540)</f>
        <v>540</v>
      </c>
      <c r="B319">
        <v>31140108</v>
      </c>
      <c r="C319">
        <v>31141957</v>
      </c>
      <c r="D319">
        <v>30911001</v>
      </c>
      <c r="E319">
        <v>1</v>
      </c>
      <c r="F319">
        <v>1</v>
      </c>
      <c r="G319">
        <v>28875167</v>
      </c>
      <c r="H319">
        <v>3</v>
      </c>
      <c r="I319" t="s">
        <v>820</v>
      </c>
      <c r="J319" t="s">
        <v>821</v>
      </c>
      <c r="K319" t="s">
        <v>822</v>
      </c>
      <c r="L319">
        <v>1301</v>
      </c>
      <c r="N319">
        <v>1003</v>
      </c>
      <c r="O319" t="s">
        <v>358</v>
      </c>
      <c r="P319" t="s">
        <v>358</v>
      </c>
      <c r="Q319">
        <v>1</v>
      </c>
      <c r="W319">
        <v>0</v>
      </c>
      <c r="X319">
        <v>987156123</v>
      </c>
      <c r="Y319">
        <v>48.11</v>
      </c>
      <c r="AA319">
        <v>69.66</v>
      </c>
      <c r="AB319">
        <v>0</v>
      </c>
      <c r="AC319">
        <v>0</v>
      </c>
      <c r="AD319">
        <v>0</v>
      </c>
      <c r="AE319">
        <v>69.66</v>
      </c>
      <c r="AF319">
        <v>0</v>
      </c>
      <c r="AG319">
        <v>0</v>
      </c>
      <c r="AH319">
        <v>0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0</v>
      </c>
      <c r="AT319">
        <v>48.11</v>
      </c>
      <c r="AU319" t="s">
        <v>0</v>
      </c>
      <c r="AV319">
        <v>0</v>
      </c>
      <c r="AW319">
        <v>2</v>
      </c>
      <c r="AX319">
        <v>31141970</v>
      </c>
      <c r="AY319">
        <v>1</v>
      </c>
      <c r="AZ319">
        <v>0</v>
      </c>
      <c r="BA319">
        <v>319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Y319*Source!I540</f>
        <v>15.395200000000001</v>
      </c>
      <c r="CY319">
        <f t="shared" si="24"/>
        <v>69.66</v>
      </c>
      <c r="CZ319">
        <f t="shared" si="25"/>
        <v>69.66</v>
      </c>
      <c r="DA319">
        <f t="shared" si="26"/>
        <v>1</v>
      </c>
      <c r="DB319">
        <v>0</v>
      </c>
    </row>
    <row r="320" spans="1:106" x14ac:dyDescent="0.2">
      <c r="A320">
        <f>ROW(Source!A540)</f>
        <v>540</v>
      </c>
      <c r="B320">
        <v>31140108</v>
      </c>
      <c r="C320">
        <v>31141957</v>
      </c>
      <c r="D320">
        <v>30911002</v>
      </c>
      <c r="E320">
        <v>1</v>
      </c>
      <c r="F320">
        <v>1</v>
      </c>
      <c r="G320">
        <v>28875167</v>
      </c>
      <c r="H320">
        <v>3</v>
      </c>
      <c r="I320" t="s">
        <v>823</v>
      </c>
      <c r="J320" t="s">
        <v>824</v>
      </c>
      <c r="K320" t="s">
        <v>825</v>
      </c>
      <c r="L320">
        <v>1301</v>
      </c>
      <c r="N320">
        <v>1003</v>
      </c>
      <c r="O320" t="s">
        <v>358</v>
      </c>
      <c r="P320" t="s">
        <v>358</v>
      </c>
      <c r="Q320">
        <v>1</v>
      </c>
      <c r="W320">
        <v>0</v>
      </c>
      <c r="X320">
        <v>717292627</v>
      </c>
      <c r="Y320">
        <v>48.11</v>
      </c>
      <c r="AA320">
        <v>149.9</v>
      </c>
      <c r="AB320">
        <v>0</v>
      </c>
      <c r="AC320">
        <v>0</v>
      </c>
      <c r="AD320">
        <v>0</v>
      </c>
      <c r="AE320">
        <v>149.9</v>
      </c>
      <c r="AF320">
        <v>0</v>
      </c>
      <c r="AG320">
        <v>0</v>
      </c>
      <c r="AH320">
        <v>0</v>
      </c>
      <c r="AI320">
        <v>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0</v>
      </c>
      <c r="AT320">
        <v>48.11</v>
      </c>
      <c r="AU320" t="s">
        <v>0</v>
      </c>
      <c r="AV320">
        <v>0</v>
      </c>
      <c r="AW320">
        <v>2</v>
      </c>
      <c r="AX320">
        <v>31141971</v>
      </c>
      <c r="AY320">
        <v>1</v>
      </c>
      <c r="AZ320">
        <v>0</v>
      </c>
      <c r="BA320">
        <v>320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Y320*Source!I540</f>
        <v>15.395200000000001</v>
      </c>
      <c r="CY320">
        <f t="shared" si="24"/>
        <v>149.9</v>
      </c>
      <c r="CZ320">
        <f t="shared" si="25"/>
        <v>149.9</v>
      </c>
      <c r="DA320">
        <f t="shared" si="26"/>
        <v>1</v>
      </c>
      <c r="DB320">
        <v>0</v>
      </c>
    </row>
    <row r="321" spans="1:106" x14ac:dyDescent="0.2">
      <c r="A321">
        <f>ROW(Source!A541)</f>
        <v>541</v>
      </c>
      <c r="B321">
        <v>31140108</v>
      </c>
      <c r="C321">
        <v>31141973</v>
      </c>
      <c r="D321">
        <v>30895155</v>
      </c>
      <c r="E321">
        <v>28875167</v>
      </c>
      <c r="F321">
        <v>1</v>
      </c>
      <c r="G321">
        <v>28875167</v>
      </c>
      <c r="H321">
        <v>1</v>
      </c>
      <c r="I321" t="s">
        <v>391</v>
      </c>
      <c r="J321" t="s">
        <v>0</v>
      </c>
      <c r="K321" t="s">
        <v>392</v>
      </c>
      <c r="L321">
        <v>1191</v>
      </c>
      <c r="N321">
        <v>1013</v>
      </c>
      <c r="O321" t="s">
        <v>393</v>
      </c>
      <c r="P321" t="s">
        <v>393</v>
      </c>
      <c r="Q321">
        <v>1</v>
      </c>
      <c r="W321">
        <v>0</v>
      </c>
      <c r="X321">
        <v>476480486</v>
      </c>
      <c r="Y321">
        <v>67.459999999999994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S321" t="s">
        <v>0</v>
      </c>
      <c r="AT321">
        <v>67.459999999999994</v>
      </c>
      <c r="AU321" t="s">
        <v>0</v>
      </c>
      <c r="AV321">
        <v>1</v>
      </c>
      <c r="AW321">
        <v>2</v>
      </c>
      <c r="AX321">
        <v>31141974</v>
      </c>
      <c r="AY321">
        <v>1</v>
      </c>
      <c r="AZ321">
        <v>0</v>
      </c>
      <c r="BA321">
        <v>321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Y321*Source!I541</f>
        <v>10.118999999999998</v>
      </c>
      <c r="CY321">
        <f>AD321</f>
        <v>0</v>
      </c>
      <c r="CZ321">
        <f>AH321</f>
        <v>0</v>
      </c>
      <c r="DA321">
        <f>AL321</f>
        <v>1</v>
      </c>
      <c r="DB321">
        <v>0</v>
      </c>
    </row>
    <row r="322" spans="1:106" x14ac:dyDescent="0.2">
      <c r="A322">
        <f>ROW(Source!A541)</f>
        <v>541</v>
      </c>
      <c r="B322">
        <v>31140108</v>
      </c>
      <c r="C322">
        <v>31141973</v>
      </c>
      <c r="D322">
        <v>30906778</v>
      </c>
      <c r="E322">
        <v>1</v>
      </c>
      <c r="F322">
        <v>1</v>
      </c>
      <c r="G322">
        <v>28875167</v>
      </c>
      <c r="H322">
        <v>2</v>
      </c>
      <c r="I322" t="s">
        <v>468</v>
      </c>
      <c r="J322" t="s">
        <v>469</v>
      </c>
      <c r="K322" t="s">
        <v>470</v>
      </c>
      <c r="L322">
        <v>1368</v>
      </c>
      <c r="N322">
        <v>1011</v>
      </c>
      <c r="O322" t="s">
        <v>397</v>
      </c>
      <c r="P322" t="s">
        <v>397</v>
      </c>
      <c r="Q322">
        <v>1</v>
      </c>
      <c r="W322">
        <v>0</v>
      </c>
      <c r="X322">
        <v>1856524055</v>
      </c>
      <c r="Y322">
        <v>32.5</v>
      </c>
      <c r="AA322">
        <v>0</v>
      </c>
      <c r="AB322">
        <v>5.45</v>
      </c>
      <c r="AC322">
        <v>2.25</v>
      </c>
      <c r="AD322">
        <v>0</v>
      </c>
      <c r="AE322">
        <v>0</v>
      </c>
      <c r="AF322">
        <v>5.45</v>
      </c>
      <c r="AG322">
        <v>2.25</v>
      </c>
      <c r="AH322">
        <v>0</v>
      </c>
      <c r="AI322">
        <v>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S322" t="s">
        <v>0</v>
      </c>
      <c r="AT322">
        <v>32.5</v>
      </c>
      <c r="AU322" t="s">
        <v>0</v>
      </c>
      <c r="AV322">
        <v>0</v>
      </c>
      <c r="AW322">
        <v>2</v>
      </c>
      <c r="AX322">
        <v>31141975</v>
      </c>
      <c r="AY322">
        <v>1</v>
      </c>
      <c r="AZ322">
        <v>0</v>
      </c>
      <c r="BA322">
        <v>322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Y322*Source!I541</f>
        <v>4.875</v>
      </c>
      <c r="CY322">
        <f>AB322</f>
        <v>5.45</v>
      </c>
      <c r="CZ322">
        <f>AF322</f>
        <v>5.45</v>
      </c>
      <c r="DA322">
        <f>AJ322</f>
        <v>1</v>
      </c>
      <c r="DB322">
        <v>0</v>
      </c>
    </row>
    <row r="323" spans="1:106" x14ac:dyDescent="0.2">
      <c r="A323">
        <f>ROW(Source!A541)</f>
        <v>541</v>
      </c>
      <c r="B323">
        <v>31140108</v>
      </c>
      <c r="C323">
        <v>31141973</v>
      </c>
      <c r="D323">
        <v>30907562</v>
      </c>
      <c r="E323">
        <v>1</v>
      </c>
      <c r="F323">
        <v>1</v>
      </c>
      <c r="G323">
        <v>28875167</v>
      </c>
      <c r="H323">
        <v>3</v>
      </c>
      <c r="I323" t="s">
        <v>826</v>
      </c>
      <c r="J323" t="s">
        <v>827</v>
      </c>
      <c r="K323" t="s">
        <v>828</v>
      </c>
      <c r="L323">
        <v>1348</v>
      </c>
      <c r="N323">
        <v>1009</v>
      </c>
      <c r="O323" t="s">
        <v>150</v>
      </c>
      <c r="P323" t="s">
        <v>150</v>
      </c>
      <c r="Q323">
        <v>1000</v>
      </c>
      <c r="W323">
        <v>0</v>
      </c>
      <c r="X323">
        <v>-1627600750</v>
      </c>
      <c r="Y323">
        <v>2.06E-2</v>
      </c>
      <c r="AA323">
        <v>42581.03</v>
      </c>
      <c r="AB323">
        <v>0</v>
      </c>
      <c r="AC323">
        <v>0</v>
      </c>
      <c r="AD323">
        <v>0</v>
      </c>
      <c r="AE323">
        <v>42581.03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S323" t="s">
        <v>0</v>
      </c>
      <c r="AT323">
        <v>2.06E-2</v>
      </c>
      <c r="AU323" t="s">
        <v>0</v>
      </c>
      <c r="AV323">
        <v>0</v>
      </c>
      <c r="AW323">
        <v>2</v>
      </c>
      <c r="AX323">
        <v>31141976</v>
      </c>
      <c r="AY323">
        <v>1</v>
      </c>
      <c r="AZ323">
        <v>0</v>
      </c>
      <c r="BA323">
        <v>323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Y323*Source!I541</f>
        <v>3.0899999999999999E-3</v>
      </c>
      <c r="CY323">
        <f t="shared" ref="CY323:CY329" si="27">AA323</f>
        <v>42581.03</v>
      </c>
      <c r="CZ323">
        <f t="shared" ref="CZ323:CZ329" si="28">AE323</f>
        <v>42581.03</v>
      </c>
      <c r="DA323">
        <f t="shared" ref="DA323:DA329" si="29">AI323</f>
        <v>1</v>
      </c>
      <c r="DB323">
        <v>0</v>
      </c>
    </row>
    <row r="324" spans="1:106" x14ac:dyDescent="0.2">
      <c r="A324">
        <f>ROW(Source!A541)</f>
        <v>541</v>
      </c>
      <c r="B324">
        <v>31140108</v>
      </c>
      <c r="C324">
        <v>31141973</v>
      </c>
      <c r="D324">
        <v>30907958</v>
      </c>
      <c r="E324">
        <v>1</v>
      </c>
      <c r="F324">
        <v>1</v>
      </c>
      <c r="G324">
        <v>28875167</v>
      </c>
      <c r="H324">
        <v>3</v>
      </c>
      <c r="I324" t="s">
        <v>829</v>
      </c>
      <c r="J324" t="s">
        <v>830</v>
      </c>
      <c r="K324" t="s">
        <v>831</v>
      </c>
      <c r="L324">
        <v>1346</v>
      </c>
      <c r="N324">
        <v>1009</v>
      </c>
      <c r="O324" t="s">
        <v>422</v>
      </c>
      <c r="P324" t="s">
        <v>422</v>
      </c>
      <c r="Q324">
        <v>1</v>
      </c>
      <c r="W324">
        <v>0</v>
      </c>
      <c r="X324">
        <v>-576885088</v>
      </c>
      <c r="Y324">
        <v>1.333</v>
      </c>
      <c r="AA324">
        <v>100.26</v>
      </c>
      <c r="AB324">
        <v>0</v>
      </c>
      <c r="AC324">
        <v>0</v>
      </c>
      <c r="AD324">
        <v>0</v>
      </c>
      <c r="AE324">
        <v>100.26</v>
      </c>
      <c r="AF324">
        <v>0</v>
      </c>
      <c r="AG324">
        <v>0</v>
      </c>
      <c r="AH324">
        <v>0</v>
      </c>
      <c r="AI324">
        <v>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0</v>
      </c>
      <c r="AT324">
        <v>1.333</v>
      </c>
      <c r="AU324" t="s">
        <v>0</v>
      </c>
      <c r="AV324">
        <v>0</v>
      </c>
      <c r="AW324">
        <v>2</v>
      </c>
      <c r="AX324">
        <v>31141977</v>
      </c>
      <c r="AY324">
        <v>1</v>
      </c>
      <c r="AZ324">
        <v>0</v>
      </c>
      <c r="BA324">
        <v>324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Y324*Source!I541</f>
        <v>0.19994999999999999</v>
      </c>
      <c r="CY324">
        <f t="shared" si="27"/>
        <v>100.26</v>
      </c>
      <c r="CZ324">
        <f t="shared" si="28"/>
        <v>100.26</v>
      </c>
      <c r="DA324">
        <f t="shared" si="29"/>
        <v>1</v>
      </c>
      <c r="DB324">
        <v>0</v>
      </c>
    </row>
    <row r="325" spans="1:106" x14ac:dyDescent="0.2">
      <c r="A325">
        <f>ROW(Source!A541)</f>
        <v>541</v>
      </c>
      <c r="B325">
        <v>31140108</v>
      </c>
      <c r="C325">
        <v>31141973</v>
      </c>
      <c r="D325">
        <v>30908028</v>
      </c>
      <c r="E325">
        <v>1</v>
      </c>
      <c r="F325">
        <v>1</v>
      </c>
      <c r="G325">
        <v>28875167</v>
      </c>
      <c r="H325">
        <v>3</v>
      </c>
      <c r="I325" t="s">
        <v>832</v>
      </c>
      <c r="J325" t="s">
        <v>833</v>
      </c>
      <c r="K325" t="s">
        <v>834</v>
      </c>
      <c r="L325">
        <v>1354</v>
      </c>
      <c r="N325">
        <v>1010</v>
      </c>
      <c r="O325" t="s">
        <v>84</v>
      </c>
      <c r="P325" t="s">
        <v>84</v>
      </c>
      <c r="Q325">
        <v>1</v>
      </c>
      <c r="W325">
        <v>0</v>
      </c>
      <c r="X325">
        <v>-756916670</v>
      </c>
      <c r="Y325">
        <v>800</v>
      </c>
      <c r="AA325">
        <v>0.86</v>
      </c>
      <c r="AB325">
        <v>0</v>
      </c>
      <c r="AC325">
        <v>0</v>
      </c>
      <c r="AD325">
        <v>0</v>
      </c>
      <c r="AE325">
        <v>0.86</v>
      </c>
      <c r="AF325">
        <v>0</v>
      </c>
      <c r="AG325">
        <v>0</v>
      </c>
      <c r="AH325">
        <v>0</v>
      </c>
      <c r="AI325">
        <v>1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0</v>
      </c>
      <c r="AT325">
        <v>800</v>
      </c>
      <c r="AU325" t="s">
        <v>0</v>
      </c>
      <c r="AV325">
        <v>0</v>
      </c>
      <c r="AW325">
        <v>2</v>
      </c>
      <c r="AX325">
        <v>31141978</v>
      </c>
      <c r="AY325">
        <v>1</v>
      </c>
      <c r="AZ325">
        <v>0</v>
      </c>
      <c r="BA325">
        <v>325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Y325*Source!I541</f>
        <v>120</v>
      </c>
      <c r="CY325">
        <f t="shared" si="27"/>
        <v>0.86</v>
      </c>
      <c r="CZ325">
        <f t="shared" si="28"/>
        <v>0.86</v>
      </c>
      <c r="DA325">
        <f t="shared" si="29"/>
        <v>1</v>
      </c>
      <c r="DB325">
        <v>0</v>
      </c>
    </row>
    <row r="326" spans="1:106" x14ac:dyDescent="0.2">
      <c r="A326">
        <f>ROW(Source!A541)</f>
        <v>541</v>
      </c>
      <c r="B326">
        <v>31140108</v>
      </c>
      <c r="C326">
        <v>31141973</v>
      </c>
      <c r="D326">
        <v>30912165</v>
      </c>
      <c r="E326">
        <v>1</v>
      </c>
      <c r="F326">
        <v>1</v>
      </c>
      <c r="G326">
        <v>28875167</v>
      </c>
      <c r="H326">
        <v>3</v>
      </c>
      <c r="I326" t="s">
        <v>835</v>
      </c>
      <c r="J326" t="s">
        <v>836</v>
      </c>
      <c r="K326" t="s">
        <v>837</v>
      </c>
      <c r="L326">
        <v>1301</v>
      </c>
      <c r="N326">
        <v>1003</v>
      </c>
      <c r="O326" t="s">
        <v>358</v>
      </c>
      <c r="P326" t="s">
        <v>358</v>
      </c>
      <c r="Q326">
        <v>1</v>
      </c>
      <c r="W326">
        <v>0</v>
      </c>
      <c r="X326">
        <v>1809741363</v>
      </c>
      <c r="Y326">
        <v>102</v>
      </c>
      <c r="AA326">
        <v>6.25</v>
      </c>
      <c r="AB326">
        <v>0</v>
      </c>
      <c r="AC326">
        <v>0</v>
      </c>
      <c r="AD326">
        <v>0</v>
      </c>
      <c r="AE326">
        <v>6.25</v>
      </c>
      <c r="AF326">
        <v>0</v>
      </c>
      <c r="AG326">
        <v>0</v>
      </c>
      <c r="AH326">
        <v>0</v>
      </c>
      <c r="AI326">
        <v>1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0</v>
      </c>
      <c r="AT326">
        <v>102</v>
      </c>
      <c r="AU326" t="s">
        <v>0</v>
      </c>
      <c r="AV326">
        <v>0</v>
      </c>
      <c r="AW326">
        <v>2</v>
      </c>
      <c r="AX326">
        <v>31141979</v>
      </c>
      <c r="AY326">
        <v>1</v>
      </c>
      <c r="AZ326">
        <v>0</v>
      </c>
      <c r="BA326">
        <v>326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Y326*Source!I541</f>
        <v>15.299999999999999</v>
      </c>
      <c r="CY326">
        <f t="shared" si="27"/>
        <v>6.25</v>
      </c>
      <c r="CZ326">
        <f t="shared" si="28"/>
        <v>6.25</v>
      </c>
      <c r="DA326">
        <f t="shared" si="29"/>
        <v>1</v>
      </c>
      <c r="DB326">
        <v>0</v>
      </c>
    </row>
    <row r="327" spans="1:106" x14ac:dyDescent="0.2">
      <c r="A327">
        <f>ROW(Source!A541)</f>
        <v>541</v>
      </c>
      <c r="B327">
        <v>31140108</v>
      </c>
      <c r="C327">
        <v>31141973</v>
      </c>
      <c r="D327">
        <v>30914929</v>
      </c>
      <c r="E327">
        <v>1</v>
      </c>
      <c r="F327">
        <v>1</v>
      </c>
      <c r="G327">
        <v>28875167</v>
      </c>
      <c r="H327">
        <v>3</v>
      </c>
      <c r="I327" t="s">
        <v>838</v>
      </c>
      <c r="J327" t="s">
        <v>839</v>
      </c>
      <c r="K327" t="s">
        <v>840</v>
      </c>
      <c r="L327">
        <v>1354</v>
      </c>
      <c r="N327">
        <v>1010</v>
      </c>
      <c r="O327" t="s">
        <v>84</v>
      </c>
      <c r="P327" t="s">
        <v>84</v>
      </c>
      <c r="Q327">
        <v>1</v>
      </c>
      <c r="W327">
        <v>0</v>
      </c>
      <c r="X327">
        <v>1927192783</v>
      </c>
      <c r="Y327">
        <v>400</v>
      </c>
      <c r="AA327">
        <v>1.84</v>
      </c>
      <c r="AB327">
        <v>0</v>
      </c>
      <c r="AC327">
        <v>0</v>
      </c>
      <c r="AD327">
        <v>0</v>
      </c>
      <c r="AE327">
        <v>1.84</v>
      </c>
      <c r="AF327">
        <v>0</v>
      </c>
      <c r="AG327">
        <v>0</v>
      </c>
      <c r="AH327">
        <v>0</v>
      </c>
      <c r="AI327">
        <v>1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0</v>
      </c>
      <c r="AT327">
        <v>400</v>
      </c>
      <c r="AU327" t="s">
        <v>0</v>
      </c>
      <c r="AV327">
        <v>0</v>
      </c>
      <c r="AW327">
        <v>2</v>
      </c>
      <c r="AX327">
        <v>31141980</v>
      </c>
      <c r="AY327">
        <v>1</v>
      </c>
      <c r="AZ327">
        <v>0</v>
      </c>
      <c r="BA327">
        <v>327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Y327*Source!I541</f>
        <v>60</v>
      </c>
      <c r="CY327">
        <f t="shared" si="27"/>
        <v>1.84</v>
      </c>
      <c r="CZ327">
        <f t="shared" si="28"/>
        <v>1.84</v>
      </c>
      <c r="DA327">
        <f t="shared" si="29"/>
        <v>1</v>
      </c>
      <c r="DB327">
        <v>0</v>
      </c>
    </row>
    <row r="328" spans="1:106" x14ac:dyDescent="0.2">
      <c r="A328">
        <f>ROW(Source!A541)</f>
        <v>541</v>
      </c>
      <c r="B328">
        <v>31140108</v>
      </c>
      <c r="C328">
        <v>31141973</v>
      </c>
      <c r="D328">
        <v>30914692</v>
      </c>
      <c r="E328">
        <v>1</v>
      </c>
      <c r="F328">
        <v>1</v>
      </c>
      <c r="G328">
        <v>28875167</v>
      </c>
      <c r="H328">
        <v>3</v>
      </c>
      <c r="I328" t="s">
        <v>841</v>
      </c>
      <c r="J328" t="s">
        <v>842</v>
      </c>
      <c r="K328" t="s">
        <v>843</v>
      </c>
      <c r="L328">
        <v>1354</v>
      </c>
      <c r="N328">
        <v>1010</v>
      </c>
      <c r="O328" t="s">
        <v>84</v>
      </c>
      <c r="P328" t="s">
        <v>84</v>
      </c>
      <c r="Q328">
        <v>1</v>
      </c>
      <c r="W328">
        <v>0</v>
      </c>
      <c r="X328">
        <v>281288500</v>
      </c>
      <c r="Y328">
        <v>10</v>
      </c>
      <c r="AA328">
        <v>18.09</v>
      </c>
      <c r="AB328">
        <v>0</v>
      </c>
      <c r="AC328">
        <v>0</v>
      </c>
      <c r="AD328">
        <v>0</v>
      </c>
      <c r="AE328">
        <v>18.09</v>
      </c>
      <c r="AF328">
        <v>0</v>
      </c>
      <c r="AG328">
        <v>0</v>
      </c>
      <c r="AH328">
        <v>0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S328" t="s">
        <v>0</v>
      </c>
      <c r="AT328">
        <v>10</v>
      </c>
      <c r="AU328" t="s">
        <v>0</v>
      </c>
      <c r="AV328">
        <v>0</v>
      </c>
      <c r="AW328">
        <v>2</v>
      </c>
      <c r="AX328">
        <v>31141981</v>
      </c>
      <c r="AY328">
        <v>1</v>
      </c>
      <c r="AZ328">
        <v>0</v>
      </c>
      <c r="BA328">
        <v>328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Y328*Source!I541</f>
        <v>1.5</v>
      </c>
      <c r="CY328">
        <f t="shared" si="27"/>
        <v>18.09</v>
      </c>
      <c r="CZ328">
        <f t="shared" si="28"/>
        <v>18.09</v>
      </c>
      <c r="DA328">
        <f t="shared" si="29"/>
        <v>1</v>
      </c>
      <c r="DB328">
        <v>0</v>
      </c>
    </row>
    <row r="329" spans="1:106" x14ac:dyDescent="0.2">
      <c r="A329">
        <f>ROW(Source!A541)</f>
        <v>541</v>
      </c>
      <c r="B329">
        <v>31140108</v>
      </c>
      <c r="C329">
        <v>31141973</v>
      </c>
      <c r="D329">
        <v>30910500</v>
      </c>
      <c r="E329">
        <v>1</v>
      </c>
      <c r="F329">
        <v>1</v>
      </c>
      <c r="G329">
        <v>28875167</v>
      </c>
      <c r="H329">
        <v>3</v>
      </c>
      <c r="I329" t="s">
        <v>844</v>
      </c>
      <c r="J329" t="s">
        <v>845</v>
      </c>
      <c r="K329" t="s">
        <v>846</v>
      </c>
      <c r="L329">
        <v>1354</v>
      </c>
      <c r="N329">
        <v>1010</v>
      </c>
      <c r="O329" t="s">
        <v>84</v>
      </c>
      <c r="P329" t="s">
        <v>84</v>
      </c>
      <c r="Q329">
        <v>1</v>
      </c>
      <c r="W329">
        <v>0</v>
      </c>
      <c r="X329">
        <v>-1130168552</v>
      </c>
      <c r="Y329">
        <v>10</v>
      </c>
      <c r="AA329">
        <v>273.17</v>
      </c>
      <c r="AB329">
        <v>0</v>
      </c>
      <c r="AC329">
        <v>0</v>
      </c>
      <c r="AD329">
        <v>0</v>
      </c>
      <c r="AE329">
        <v>273.17</v>
      </c>
      <c r="AF329">
        <v>0</v>
      </c>
      <c r="AG329">
        <v>0</v>
      </c>
      <c r="AH329">
        <v>0</v>
      </c>
      <c r="AI329">
        <v>1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S329" t="s">
        <v>0</v>
      </c>
      <c r="AT329">
        <v>10</v>
      </c>
      <c r="AU329" t="s">
        <v>0</v>
      </c>
      <c r="AV329">
        <v>0</v>
      </c>
      <c r="AW329">
        <v>2</v>
      </c>
      <c r="AX329">
        <v>31141982</v>
      </c>
      <c r="AY329">
        <v>1</v>
      </c>
      <c r="AZ329">
        <v>0</v>
      </c>
      <c r="BA329">
        <v>329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Y329*Source!I541</f>
        <v>1.5</v>
      </c>
      <c r="CY329">
        <f t="shared" si="27"/>
        <v>273.17</v>
      </c>
      <c r="CZ329">
        <f t="shared" si="28"/>
        <v>273.17</v>
      </c>
      <c r="DA329">
        <f t="shared" si="29"/>
        <v>1</v>
      </c>
      <c r="DB329">
        <v>0</v>
      </c>
    </row>
    <row r="330" spans="1:106" x14ac:dyDescent="0.2">
      <c r="A330">
        <f>ROW(Source!A542)</f>
        <v>542</v>
      </c>
      <c r="B330">
        <v>31140108</v>
      </c>
      <c r="C330">
        <v>31141984</v>
      </c>
      <c r="D330">
        <v>30895155</v>
      </c>
      <c r="E330">
        <v>28875167</v>
      </c>
      <c r="F330">
        <v>1</v>
      </c>
      <c r="G330">
        <v>28875167</v>
      </c>
      <c r="H330">
        <v>1</v>
      </c>
      <c r="I330" t="s">
        <v>391</v>
      </c>
      <c r="J330" t="s">
        <v>0</v>
      </c>
      <c r="K330" t="s">
        <v>392</v>
      </c>
      <c r="L330">
        <v>1191</v>
      </c>
      <c r="N330">
        <v>1013</v>
      </c>
      <c r="O330" t="s">
        <v>393</v>
      </c>
      <c r="P330" t="s">
        <v>393</v>
      </c>
      <c r="Q330">
        <v>1</v>
      </c>
      <c r="W330">
        <v>0</v>
      </c>
      <c r="X330">
        <v>476480486</v>
      </c>
      <c r="Y330">
        <v>3.55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0</v>
      </c>
      <c r="AT330">
        <v>3.55</v>
      </c>
      <c r="AU330" t="s">
        <v>0</v>
      </c>
      <c r="AV330">
        <v>1</v>
      </c>
      <c r="AW330">
        <v>2</v>
      </c>
      <c r="AX330">
        <v>31141985</v>
      </c>
      <c r="AY330">
        <v>1</v>
      </c>
      <c r="AZ330">
        <v>0</v>
      </c>
      <c r="BA330">
        <v>330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Y330*Source!I542</f>
        <v>0.53249999999999997</v>
      </c>
      <c r="CY330">
        <f>AD330</f>
        <v>0</v>
      </c>
      <c r="CZ330">
        <f>AH330</f>
        <v>0</v>
      </c>
      <c r="DA330">
        <f>AL330</f>
        <v>1</v>
      </c>
      <c r="DB330">
        <v>0</v>
      </c>
    </row>
    <row r="331" spans="1:106" x14ac:dyDescent="0.2">
      <c r="A331">
        <f>ROW(Source!A542)</f>
        <v>542</v>
      </c>
      <c r="B331">
        <v>31140108</v>
      </c>
      <c r="C331">
        <v>31141984</v>
      </c>
      <c r="D331">
        <v>30908607</v>
      </c>
      <c r="E331">
        <v>1</v>
      </c>
      <c r="F331">
        <v>1</v>
      </c>
      <c r="G331">
        <v>28875167</v>
      </c>
      <c r="H331">
        <v>3</v>
      </c>
      <c r="I331" t="s">
        <v>505</v>
      </c>
      <c r="J331" t="s">
        <v>506</v>
      </c>
      <c r="K331" t="s">
        <v>507</v>
      </c>
      <c r="L331">
        <v>1346</v>
      </c>
      <c r="N331">
        <v>1009</v>
      </c>
      <c r="O331" t="s">
        <v>422</v>
      </c>
      <c r="P331" t="s">
        <v>422</v>
      </c>
      <c r="Q331">
        <v>1</v>
      </c>
      <c r="W331">
        <v>0</v>
      </c>
      <c r="X331">
        <v>1224238716</v>
      </c>
      <c r="Y331">
        <v>0.16</v>
      </c>
      <c r="AA331">
        <v>135.63</v>
      </c>
      <c r="AB331">
        <v>0</v>
      </c>
      <c r="AC331">
        <v>0</v>
      </c>
      <c r="AD331">
        <v>0</v>
      </c>
      <c r="AE331">
        <v>135.63</v>
      </c>
      <c r="AF331">
        <v>0</v>
      </c>
      <c r="AG331">
        <v>0</v>
      </c>
      <c r="AH331">
        <v>0</v>
      </c>
      <c r="AI331">
        <v>1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0</v>
      </c>
      <c r="AT331">
        <v>0.16</v>
      </c>
      <c r="AU331" t="s">
        <v>0</v>
      </c>
      <c r="AV331">
        <v>0</v>
      </c>
      <c r="AW331">
        <v>2</v>
      </c>
      <c r="AX331">
        <v>31141986</v>
      </c>
      <c r="AY331">
        <v>1</v>
      </c>
      <c r="AZ331">
        <v>0</v>
      </c>
      <c r="BA331">
        <v>331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Y331*Source!I542</f>
        <v>2.4E-2</v>
      </c>
      <c r="CY331">
        <f t="shared" ref="CY331:CY338" si="30">AA331</f>
        <v>135.63</v>
      </c>
      <c r="CZ331">
        <f t="shared" ref="CZ331:CZ338" si="31">AE331</f>
        <v>135.63</v>
      </c>
      <c r="DA331">
        <f t="shared" ref="DA331:DA338" si="32">AI331</f>
        <v>1</v>
      </c>
      <c r="DB331">
        <v>0</v>
      </c>
    </row>
    <row r="332" spans="1:106" x14ac:dyDescent="0.2">
      <c r="A332">
        <f>ROW(Source!A542)</f>
        <v>542</v>
      </c>
      <c r="B332">
        <v>31140108</v>
      </c>
      <c r="C332">
        <v>31141984</v>
      </c>
      <c r="D332">
        <v>30914742</v>
      </c>
      <c r="E332">
        <v>1</v>
      </c>
      <c r="F332">
        <v>1</v>
      </c>
      <c r="G332">
        <v>28875167</v>
      </c>
      <c r="H332">
        <v>3</v>
      </c>
      <c r="I332" t="s">
        <v>508</v>
      </c>
      <c r="J332" t="s">
        <v>509</v>
      </c>
      <c r="K332" t="s">
        <v>510</v>
      </c>
      <c r="L332">
        <v>1301</v>
      </c>
      <c r="N332">
        <v>1003</v>
      </c>
      <c r="O332" t="s">
        <v>358</v>
      </c>
      <c r="P332" t="s">
        <v>358</v>
      </c>
      <c r="Q332">
        <v>1</v>
      </c>
      <c r="W332">
        <v>0</v>
      </c>
      <c r="X332">
        <v>1043042085</v>
      </c>
      <c r="Y332">
        <v>5</v>
      </c>
      <c r="AA332">
        <v>3.23</v>
      </c>
      <c r="AB332">
        <v>0</v>
      </c>
      <c r="AC332">
        <v>0</v>
      </c>
      <c r="AD332">
        <v>0</v>
      </c>
      <c r="AE332">
        <v>3.23</v>
      </c>
      <c r="AF332">
        <v>0</v>
      </c>
      <c r="AG332">
        <v>0</v>
      </c>
      <c r="AH332">
        <v>0</v>
      </c>
      <c r="AI332">
        <v>1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0</v>
      </c>
      <c r="AT332">
        <v>5</v>
      </c>
      <c r="AU332" t="s">
        <v>0</v>
      </c>
      <c r="AV332">
        <v>0</v>
      </c>
      <c r="AW332">
        <v>2</v>
      </c>
      <c r="AX332">
        <v>31141987</v>
      </c>
      <c r="AY332">
        <v>1</v>
      </c>
      <c r="AZ332">
        <v>0</v>
      </c>
      <c r="BA332">
        <v>332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Y332*Source!I542</f>
        <v>0.75</v>
      </c>
      <c r="CY332">
        <f t="shared" si="30"/>
        <v>3.23</v>
      </c>
      <c r="CZ332">
        <f t="shared" si="31"/>
        <v>3.23</v>
      </c>
      <c r="DA332">
        <f t="shared" si="32"/>
        <v>1</v>
      </c>
      <c r="DB332">
        <v>0</v>
      </c>
    </row>
    <row r="333" spans="1:106" x14ac:dyDescent="0.2">
      <c r="A333">
        <f>ROW(Source!A542)</f>
        <v>542</v>
      </c>
      <c r="B333">
        <v>31140108</v>
      </c>
      <c r="C333">
        <v>31141984</v>
      </c>
      <c r="D333">
        <v>30914639</v>
      </c>
      <c r="E333">
        <v>1</v>
      </c>
      <c r="F333">
        <v>1</v>
      </c>
      <c r="G333">
        <v>28875167</v>
      </c>
      <c r="H333">
        <v>3</v>
      </c>
      <c r="I333" t="s">
        <v>511</v>
      </c>
      <c r="J333" t="s">
        <v>512</v>
      </c>
      <c r="K333" t="s">
        <v>513</v>
      </c>
      <c r="L333">
        <v>1356</v>
      </c>
      <c r="N333">
        <v>1010</v>
      </c>
      <c r="O333" t="s">
        <v>486</v>
      </c>
      <c r="P333" t="s">
        <v>486</v>
      </c>
      <c r="Q333">
        <v>1000</v>
      </c>
      <c r="W333">
        <v>0</v>
      </c>
      <c r="X333">
        <v>-1973012171</v>
      </c>
      <c r="Y333">
        <v>5.0000000000000001E-3</v>
      </c>
      <c r="AA333">
        <v>313.43</v>
      </c>
      <c r="AB333">
        <v>0</v>
      </c>
      <c r="AC333">
        <v>0</v>
      </c>
      <c r="AD333">
        <v>0</v>
      </c>
      <c r="AE333">
        <v>313.43</v>
      </c>
      <c r="AF333">
        <v>0</v>
      </c>
      <c r="AG333">
        <v>0</v>
      </c>
      <c r="AH333">
        <v>0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0</v>
      </c>
      <c r="AT333">
        <v>5.0000000000000001E-3</v>
      </c>
      <c r="AU333" t="s">
        <v>0</v>
      </c>
      <c r="AV333">
        <v>0</v>
      </c>
      <c r="AW333">
        <v>2</v>
      </c>
      <c r="AX333">
        <v>31141988</v>
      </c>
      <c r="AY333">
        <v>1</v>
      </c>
      <c r="AZ333">
        <v>0</v>
      </c>
      <c r="BA333">
        <v>333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Y333*Source!I542</f>
        <v>7.5000000000000002E-4</v>
      </c>
      <c r="CY333">
        <f t="shared" si="30"/>
        <v>313.43</v>
      </c>
      <c r="CZ333">
        <f t="shared" si="31"/>
        <v>313.43</v>
      </c>
      <c r="DA333">
        <f t="shared" si="32"/>
        <v>1</v>
      </c>
      <c r="DB333">
        <v>0</v>
      </c>
    </row>
    <row r="334" spans="1:106" x14ac:dyDescent="0.2">
      <c r="A334">
        <f>ROW(Source!A542)</f>
        <v>542</v>
      </c>
      <c r="B334">
        <v>31140108</v>
      </c>
      <c r="C334">
        <v>31141984</v>
      </c>
      <c r="D334">
        <v>30914923</v>
      </c>
      <c r="E334">
        <v>1</v>
      </c>
      <c r="F334">
        <v>1</v>
      </c>
      <c r="G334">
        <v>28875167</v>
      </c>
      <c r="H334">
        <v>3</v>
      </c>
      <c r="I334" t="s">
        <v>514</v>
      </c>
      <c r="J334" t="s">
        <v>515</v>
      </c>
      <c r="K334" t="s">
        <v>516</v>
      </c>
      <c r="L334">
        <v>1354</v>
      </c>
      <c r="N334">
        <v>1010</v>
      </c>
      <c r="O334" t="s">
        <v>84</v>
      </c>
      <c r="P334" t="s">
        <v>84</v>
      </c>
      <c r="Q334">
        <v>1</v>
      </c>
      <c r="W334">
        <v>0</v>
      </c>
      <c r="X334">
        <v>-1910502396</v>
      </c>
      <c r="Y334">
        <v>10</v>
      </c>
      <c r="AA334">
        <v>11.94</v>
      </c>
      <c r="AB334">
        <v>0</v>
      </c>
      <c r="AC334">
        <v>0</v>
      </c>
      <c r="AD334">
        <v>0</v>
      </c>
      <c r="AE334">
        <v>11.94</v>
      </c>
      <c r="AF334">
        <v>0</v>
      </c>
      <c r="AG334">
        <v>0</v>
      </c>
      <c r="AH334">
        <v>0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 t="s">
        <v>0</v>
      </c>
      <c r="AT334">
        <v>10</v>
      </c>
      <c r="AU334" t="s">
        <v>0</v>
      </c>
      <c r="AV334">
        <v>0</v>
      </c>
      <c r="AW334">
        <v>2</v>
      </c>
      <c r="AX334">
        <v>31141989</v>
      </c>
      <c r="AY334">
        <v>1</v>
      </c>
      <c r="AZ334">
        <v>0</v>
      </c>
      <c r="BA334">
        <v>334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Y334*Source!I542</f>
        <v>1.5</v>
      </c>
      <c r="CY334">
        <f t="shared" si="30"/>
        <v>11.94</v>
      </c>
      <c r="CZ334">
        <f t="shared" si="31"/>
        <v>11.94</v>
      </c>
      <c r="DA334">
        <f t="shared" si="32"/>
        <v>1</v>
      </c>
      <c r="DB334">
        <v>0</v>
      </c>
    </row>
    <row r="335" spans="1:106" x14ac:dyDescent="0.2">
      <c r="A335">
        <f>ROW(Source!A542)</f>
        <v>542</v>
      </c>
      <c r="B335">
        <v>31140108</v>
      </c>
      <c r="C335">
        <v>31141984</v>
      </c>
      <c r="D335">
        <v>30914954</v>
      </c>
      <c r="E335">
        <v>1</v>
      </c>
      <c r="F335">
        <v>1</v>
      </c>
      <c r="G335">
        <v>28875167</v>
      </c>
      <c r="H335">
        <v>3</v>
      </c>
      <c r="I335" t="s">
        <v>517</v>
      </c>
      <c r="J335" t="s">
        <v>518</v>
      </c>
      <c r="K335" t="s">
        <v>519</v>
      </c>
      <c r="L335">
        <v>1355</v>
      </c>
      <c r="N335">
        <v>1010</v>
      </c>
      <c r="O335" t="s">
        <v>79</v>
      </c>
      <c r="P335" t="s">
        <v>79</v>
      </c>
      <c r="Q335">
        <v>100</v>
      </c>
      <c r="W335">
        <v>0</v>
      </c>
      <c r="X335">
        <v>2082646862</v>
      </c>
      <c r="Y335">
        <v>0.26</v>
      </c>
      <c r="AA335">
        <v>95.09</v>
      </c>
      <c r="AB335">
        <v>0</v>
      </c>
      <c r="AC335">
        <v>0</v>
      </c>
      <c r="AD335">
        <v>0</v>
      </c>
      <c r="AE335">
        <v>95.09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0</v>
      </c>
      <c r="AT335">
        <v>0.26</v>
      </c>
      <c r="AU335" t="s">
        <v>0</v>
      </c>
      <c r="AV335">
        <v>0</v>
      </c>
      <c r="AW335">
        <v>2</v>
      </c>
      <c r="AX335">
        <v>31141990</v>
      </c>
      <c r="AY335">
        <v>1</v>
      </c>
      <c r="AZ335">
        <v>0</v>
      </c>
      <c r="BA335">
        <v>335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Y335*Source!I542</f>
        <v>3.9E-2</v>
      </c>
      <c r="CY335">
        <f t="shared" si="30"/>
        <v>95.09</v>
      </c>
      <c r="CZ335">
        <f t="shared" si="31"/>
        <v>95.09</v>
      </c>
      <c r="DA335">
        <f t="shared" si="32"/>
        <v>1</v>
      </c>
      <c r="DB335">
        <v>0</v>
      </c>
    </row>
    <row r="336" spans="1:106" x14ac:dyDescent="0.2">
      <c r="A336">
        <f>ROW(Source!A542)</f>
        <v>542</v>
      </c>
      <c r="B336">
        <v>31140108</v>
      </c>
      <c r="C336">
        <v>31141984</v>
      </c>
      <c r="D336">
        <v>30914676</v>
      </c>
      <c r="E336">
        <v>1</v>
      </c>
      <c r="F336">
        <v>1</v>
      </c>
      <c r="G336">
        <v>28875167</v>
      </c>
      <c r="H336">
        <v>3</v>
      </c>
      <c r="I336" t="s">
        <v>520</v>
      </c>
      <c r="J336" t="s">
        <v>521</v>
      </c>
      <c r="K336" t="s">
        <v>522</v>
      </c>
      <c r="L336">
        <v>1356</v>
      </c>
      <c r="N336">
        <v>1010</v>
      </c>
      <c r="O336" t="s">
        <v>486</v>
      </c>
      <c r="P336" t="s">
        <v>486</v>
      </c>
      <c r="Q336">
        <v>1000</v>
      </c>
      <c r="W336">
        <v>0</v>
      </c>
      <c r="X336">
        <v>-2097439660</v>
      </c>
      <c r="Y336">
        <v>0.02</v>
      </c>
      <c r="AA336">
        <v>145.29</v>
      </c>
      <c r="AB336">
        <v>0</v>
      </c>
      <c r="AC336">
        <v>0</v>
      </c>
      <c r="AD336">
        <v>0</v>
      </c>
      <c r="AE336">
        <v>145.29</v>
      </c>
      <c r="AF336">
        <v>0</v>
      </c>
      <c r="AG336">
        <v>0</v>
      </c>
      <c r="AH336">
        <v>0</v>
      </c>
      <c r="AI336">
        <v>1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0</v>
      </c>
      <c r="AT336">
        <v>0.02</v>
      </c>
      <c r="AU336" t="s">
        <v>0</v>
      </c>
      <c r="AV336">
        <v>0</v>
      </c>
      <c r="AW336">
        <v>2</v>
      </c>
      <c r="AX336">
        <v>31141991</v>
      </c>
      <c r="AY336">
        <v>1</v>
      </c>
      <c r="AZ336">
        <v>0</v>
      </c>
      <c r="BA336">
        <v>336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Y336*Source!I542</f>
        <v>3.0000000000000001E-3</v>
      </c>
      <c r="CY336">
        <f t="shared" si="30"/>
        <v>145.29</v>
      </c>
      <c r="CZ336">
        <f t="shared" si="31"/>
        <v>145.29</v>
      </c>
      <c r="DA336">
        <f t="shared" si="32"/>
        <v>1</v>
      </c>
      <c r="DB336">
        <v>0</v>
      </c>
    </row>
    <row r="337" spans="1:106" x14ac:dyDescent="0.2">
      <c r="A337">
        <f>ROW(Source!A542)</f>
        <v>542</v>
      </c>
      <c r="B337">
        <v>31140108</v>
      </c>
      <c r="C337">
        <v>31141984</v>
      </c>
      <c r="D337">
        <v>30915862</v>
      </c>
      <c r="E337">
        <v>1</v>
      </c>
      <c r="F337">
        <v>1</v>
      </c>
      <c r="G337">
        <v>28875167</v>
      </c>
      <c r="H337">
        <v>3</v>
      </c>
      <c r="I337" t="s">
        <v>68</v>
      </c>
      <c r="J337" t="s">
        <v>71</v>
      </c>
      <c r="K337" t="s">
        <v>69</v>
      </c>
      <c r="L337">
        <v>1303</v>
      </c>
      <c r="N337">
        <v>1003</v>
      </c>
      <c r="O337" t="s">
        <v>70</v>
      </c>
      <c r="P337" t="s">
        <v>70</v>
      </c>
      <c r="Q337">
        <v>1000</v>
      </c>
      <c r="W337">
        <v>1</v>
      </c>
      <c r="X337">
        <v>-849538741</v>
      </c>
      <c r="Y337">
        <v>-0.10299999999999999</v>
      </c>
      <c r="AA337">
        <v>46307.35</v>
      </c>
      <c r="AB337">
        <v>0</v>
      </c>
      <c r="AC337">
        <v>0</v>
      </c>
      <c r="AD337">
        <v>0</v>
      </c>
      <c r="AE337">
        <v>46307.35</v>
      </c>
      <c r="AF337">
        <v>0</v>
      </c>
      <c r="AG337">
        <v>0</v>
      </c>
      <c r="AH337">
        <v>0</v>
      </c>
      <c r="AI337">
        <v>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0</v>
      </c>
      <c r="AT337">
        <v>-0.10299999999999999</v>
      </c>
      <c r="AU337" t="s">
        <v>0</v>
      </c>
      <c r="AV337">
        <v>0</v>
      </c>
      <c r="AW337">
        <v>2</v>
      </c>
      <c r="AX337">
        <v>31141992</v>
      </c>
      <c r="AY337">
        <v>1</v>
      </c>
      <c r="AZ337">
        <v>6144</v>
      </c>
      <c r="BA337">
        <v>337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Y337*Source!I542</f>
        <v>-1.5449999999999998E-2</v>
      </c>
      <c r="CY337">
        <f t="shared" si="30"/>
        <v>46307.35</v>
      </c>
      <c r="CZ337">
        <f t="shared" si="31"/>
        <v>46307.35</v>
      </c>
      <c r="DA337">
        <f t="shared" si="32"/>
        <v>1</v>
      </c>
      <c r="DB337">
        <v>0</v>
      </c>
    </row>
    <row r="338" spans="1:106" x14ac:dyDescent="0.2">
      <c r="A338">
        <f>ROW(Source!A542)</f>
        <v>542</v>
      </c>
      <c r="B338">
        <v>31140108</v>
      </c>
      <c r="C338">
        <v>31141984</v>
      </c>
      <c r="D338">
        <v>30915592</v>
      </c>
      <c r="E338">
        <v>1</v>
      </c>
      <c r="F338">
        <v>1</v>
      </c>
      <c r="G338">
        <v>28875167</v>
      </c>
      <c r="H338">
        <v>3</v>
      </c>
      <c r="I338" t="s">
        <v>290</v>
      </c>
      <c r="J338" t="s">
        <v>292</v>
      </c>
      <c r="K338" t="s">
        <v>291</v>
      </c>
      <c r="L338">
        <v>1303</v>
      </c>
      <c r="N338">
        <v>1003</v>
      </c>
      <c r="O338" t="s">
        <v>70</v>
      </c>
      <c r="P338" t="s">
        <v>70</v>
      </c>
      <c r="Q338">
        <v>1000</v>
      </c>
      <c r="W338">
        <v>0</v>
      </c>
      <c r="X338">
        <v>1966491872</v>
      </c>
      <c r="Y338">
        <v>0.10299999999999999</v>
      </c>
      <c r="AA338">
        <v>60269.89</v>
      </c>
      <c r="AB338">
        <v>0</v>
      </c>
      <c r="AC338">
        <v>0</v>
      </c>
      <c r="AD338">
        <v>0</v>
      </c>
      <c r="AE338">
        <v>60269.89</v>
      </c>
      <c r="AF338">
        <v>0</v>
      </c>
      <c r="AG338">
        <v>0</v>
      </c>
      <c r="AH338">
        <v>0</v>
      </c>
      <c r="AI338">
        <v>1</v>
      </c>
      <c r="AJ338">
        <v>1</v>
      </c>
      <c r="AK338">
        <v>1</v>
      </c>
      <c r="AL338">
        <v>1</v>
      </c>
      <c r="AN338">
        <v>0</v>
      </c>
      <c r="AO338">
        <v>0</v>
      </c>
      <c r="AP338">
        <v>0</v>
      </c>
      <c r="AQ338">
        <v>0</v>
      </c>
      <c r="AR338">
        <v>0</v>
      </c>
      <c r="AS338" t="s">
        <v>0</v>
      </c>
      <c r="AT338">
        <v>0.10299999999999999</v>
      </c>
      <c r="AU338" t="s">
        <v>0</v>
      </c>
      <c r="AV338">
        <v>0</v>
      </c>
      <c r="AW338">
        <v>1</v>
      </c>
      <c r="AX338">
        <v>-1</v>
      </c>
      <c r="AY338">
        <v>0</v>
      </c>
      <c r="AZ338">
        <v>0</v>
      </c>
      <c r="BA338" t="s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Y338*Source!I542</f>
        <v>1.5449999999999998E-2</v>
      </c>
      <c r="CY338">
        <f t="shared" si="30"/>
        <v>60269.89</v>
      </c>
      <c r="CZ338">
        <f t="shared" si="31"/>
        <v>60269.89</v>
      </c>
      <c r="DA338">
        <f t="shared" si="32"/>
        <v>1</v>
      </c>
      <c r="DB338">
        <v>0</v>
      </c>
    </row>
    <row r="339" spans="1:106" x14ac:dyDescent="0.2">
      <c r="A339">
        <f>ROW(Source!A545)</f>
        <v>545</v>
      </c>
      <c r="B339">
        <v>31140108</v>
      </c>
      <c r="C339">
        <v>31141998</v>
      </c>
      <c r="D339">
        <v>30895155</v>
      </c>
      <c r="E339">
        <v>28875167</v>
      </c>
      <c r="F339">
        <v>1</v>
      </c>
      <c r="G339">
        <v>28875167</v>
      </c>
      <c r="H339">
        <v>1</v>
      </c>
      <c r="I339" t="s">
        <v>391</v>
      </c>
      <c r="J339" t="s">
        <v>0</v>
      </c>
      <c r="K339" t="s">
        <v>392</v>
      </c>
      <c r="L339">
        <v>1191</v>
      </c>
      <c r="N339">
        <v>1013</v>
      </c>
      <c r="O339" t="s">
        <v>393</v>
      </c>
      <c r="P339" t="s">
        <v>393</v>
      </c>
      <c r="Q339">
        <v>1</v>
      </c>
      <c r="W339">
        <v>0</v>
      </c>
      <c r="X339">
        <v>476480486</v>
      </c>
      <c r="Y339">
        <v>88.32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0</v>
      </c>
      <c r="AT339">
        <v>88.32</v>
      </c>
      <c r="AU339" t="s">
        <v>0</v>
      </c>
      <c r="AV339">
        <v>1</v>
      </c>
      <c r="AW339">
        <v>2</v>
      </c>
      <c r="AX339">
        <v>31141999</v>
      </c>
      <c r="AY339">
        <v>1</v>
      </c>
      <c r="AZ339">
        <v>0</v>
      </c>
      <c r="BA339">
        <v>338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Y339*Source!I545</f>
        <v>2.6495999999999995</v>
      </c>
      <c r="CY339">
        <f>AD339</f>
        <v>0</v>
      </c>
      <c r="CZ339">
        <f>AH339</f>
        <v>0</v>
      </c>
      <c r="DA339">
        <f>AL339</f>
        <v>1</v>
      </c>
      <c r="DB339">
        <v>0</v>
      </c>
    </row>
    <row r="340" spans="1:106" x14ac:dyDescent="0.2">
      <c r="A340">
        <f>ROW(Source!A545)</f>
        <v>545</v>
      </c>
      <c r="B340">
        <v>31140108</v>
      </c>
      <c r="C340">
        <v>31141998</v>
      </c>
      <c r="D340">
        <v>30906858</v>
      </c>
      <c r="E340">
        <v>1</v>
      </c>
      <c r="F340">
        <v>1</v>
      </c>
      <c r="G340">
        <v>28875167</v>
      </c>
      <c r="H340">
        <v>2</v>
      </c>
      <c r="I340" t="s">
        <v>471</v>
      </c>
      <c r="J340" t="s">
        <v>472</v>
      </c>
      <c r="K340" t="s">
        <v>473</v>
      </c>
      <c r="L340">
        <v>1368</v>
      </c>
      <c r="N340">
        <v>1011</v>
      </c>
      <c r="O340" t="s">
        <v>397</v>
      </c>
      <c r="P340" t="s">
        <v>397</v>
      </c>
      <c r="Q340">
        <v>1</v>
      </c>
      <c r="W340">
        <v>0</v>
      </c>
      <c r="X340">
        <v>-1418982918</v>
      </c>
      <c r="Y340">
        <v>27.6</v>
      </c>
      <c r="AA340">
        <v>0</v>
      </c>
      <c r="AB340">
        <v>7.36</v>
      </c>
      <c r="AC340">
        <v>0.74</v>
      </c>
      <c r="AD340">
        <v>0</v>
      </c>
      <c r="AE340">
        <v>0</v>
      </c>
      <c r="AF340">
        <v>7.36</v>
      </c>
      <c r="AG340">
        <v>0.74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0</v>
      </c>
      <c r="AT340">
        <v>27.6</v>
      </c>
      <c r="AU340" t="s">
        <v>0</v>
      </c>
      <c r="AV340">
        <v>0</v>
      </c>
      <c r="AW340">
        <v>2</v>
      </c>
      <c r="AX340">
        <v>31142000</v>
      </c>
      <c r="AY340">
        <v>1</v>
      </c>
      <c r="AZ340">
        <v>0</v>
      </c>
      <c r="BA340">
        <v>339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Y340*Source!I545</f>
        <v>0.82799999999999996</v>
      </c>
      <c r="CY340">
        <f>AB340</f>
        <v>7.36</v>
      </c>
      <c r="CZ340">
        <f>AF340</f>
        <v>7.36</v>
      </c>
      <c r="DA340">
        <f>AJ340</f>
        <v>1</v>
      </c>
      <c r="DB340">
        <v>0</v>
      </c>
    </row>
    <row r="341" spans="1:106" x14ac:dyDescent="0.2">
      <c r="A341">
        <f>ROW(Source!A545)</f>
        <v>545</v>
      </c>
      <c r="B341">
        <v>31140108</v>
      </c>
      <c r="C341">
        <v>31141998</v>
      </c>
      <c r="D341">
        <v>0</v>
      </c>
      <c r="E341">
        <v>29799470</v>
      </c>
      <c r="F341">
        <v>1</v>
      </c>
      <c r="G341">
        <v>28875167</v>
      </c>
      <c r="H341">
        <v>3</v>
      </c>
      <c r="I341" t="s">
        <v>82</v>
      </c>
      <c r="J341" t="s">
        <v>0</v>
      </c>
      <c r="K341" t="s">
        <v>297</v>
      </c>
      <c r="L341">
        <v>1354</v>
      </c>
      <c r="N341">
        <v>1010</v>
      </c>
      <c r="O341" t="s">
        <v>84</v>
      </c>
      <c r="P341" t="s">
        <v>84</v>
      </c>
      <c r="Q341">
        <v>1</v>
      </c>
      <c r="W341">
        <v>0</v>
      </c>
      <c r="X341">
        <v>290408143</v>
      </c>
      <c r="Y341">
        <v>100</v>
      </c>
      <c r="AA341">
        <v>360.81</v>
      </c>
      <c r="AB341">
        <v>0</v>
      </c>
      <c r="AC341">
        <v>0</v>
      </c>
      <c r="AD341">
        <v>0</v>
      </c>
      <c r="AE341">
        <v>360.81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0</v>
      </c>
      <c r="AP341">
        <v>0</v>
      </c>
      <c r="AQ341">
        <v>0</v>
      </c>
      <c r="AR341">
        <v>0</v>
      </c>
      <c r="AS341" t="s">
        <v>0</v>
      </c>
      <c r="AT341">
        <v>100</v>
      </c>
      <c r="AU341" t="s">
        <v>0</v>
      </c>
      <c r="AV341">
        <v>0</v>
      </c>
      <c r="AW341">
        <v>1</v>
      </c>
      <c r="AX341">
        <v>-1</v>
      </c>
      <c r="AY341">
        <v>0</v>
      </c>
      <c r="AZ341">
        <v>0</v>
      </c>
      <c r="BA341" t="s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Y341*Source!I545</f>
        <v>3</v>
      </c>
      <c r="CY341">
        <f>AA341</f>
        <v>360.81</v>
      </c>
      <c r="CZ341">
        <f>AE341</f>
        <v>360.81</v>
      </c>
      <c r="DA341">
        <f>AI341</f>
        <v>1</v>
      </c>
      <c r="DB341">
        <v>0</v>
      </c>
    </row>
    <row r="342" spans="1:106" x14ac:dyDescent="0.2">
      <c r="A342">
        <f>ROW(Source!A547)</f>
        <v>547</v>
      </c>
      <c r="B342">
        <v>31140108</v>
      </c>
      <c r="C342">
        <v>31142004</v>
      </c>
      <c r="D342">
        <v>30895155</v>
      </c>
      <c r="E342">
        <v>28875167</v>
      </c>
      <c r="F342">
        <v>1</v>
      </c>
      <c r="G342">
        <v>28875167</v>
      </c>
      <c r="H342">
        <v>1</v>
      </c>
      <c r="I342" t="s">
        <v>391</v>
      </c>
      <c r="J342" t="s">
        <v>0</v>
      </c>
      <c r="K342" t="s">
        <v>392</v>
      </c>
      <c r="L342">
        <v>1191</v>
      </c>
      <c r="N342">
        <v>1013</v>
      </c>
      <c r="O342" t="s">
        <v>393</v>
      </c>
      <c r="P342" t="s">
        <v>393</v>
      </c>
      <c r="Q342">
        <v>1</v>
      </c>
      <c r="W342">
        <v>0</v>
      </c>
      <c r="X342">
        <v>476480486</v>
      </c>
      <c r="Y342">
        <v>21.25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0</v>
      </c>
      <c r="AT342">
        <v>21.25</v>
      </c>
      <c r="AU342" t="s">
        <v>0</v>
      </c>
      <c r="AV342">
        <v>1</v>
      </c>
      <c r="AW342">
        <v>2</v>
      </c>
      <c r="AX342">
        <v>31142005</v>
      </c>
      <c r="AY342">
        <v>1</v>
      </c>
      <c r="AZ342">
        <v>0</v>
      </c>
      <c r="BA342">
        <v>340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Y342*Source!I547</f>
        <v>1.5299999999999998</v>
      </c>
      <c r="CY342">
        <f>AD342</f>
        <v>0</v>
      </c>
      <c r="CZ342">
        <f>AH342</f>
        <v>0</v>
      </c>
      <c r="DA342">
        <f>AL342</f>
        <v>1</v>
      </c>
      <c r="DB342">
        <v>0</v>
      </c>
    </row>
    <row r="343" spans="1:106" x14ac:dyDescent="0.2">
      <c r="A343">
        <f>ROW(Source!A547)</f>
        <v>547</v>
      </c>
      <c r="B343">
        <v>31140108</v>
      </c>
      <c r="C343">
        <v>31142004</v>
      </c>
      <c r="D343">
        <v>30907714</v>
      </c>
      <c r="E343">
        <v>1</v>
      </c>
      <c r="F343">
        <v>1</v>
      </c>
      <c r="G343">
        <v>28875167</v>
      </c>
      <c r="H343">
        <v>3</v>
      </c>
      <c r="I343" t="s">
        <v>676</v>
      </c>
      <c r="J343" t="s">
        <v>677</v>
      </c>
      <c r="K343" t="s">
        <v>678</v>
      </c>
      <c r="L343">
        <v>1348</v>
      </c>
      <c r="N343">
        <v>1009</v>
      </c>
      <c r="O343" t="s">
        <v>150</v>
      </c>
      <c r="P343" t="s">
        <v>150</v>
      </c>
      <c r="Q343">
        <v>1000</v>
      </c>
      <c r="W343">
        <v>0</v>
      </c>
      <c r="X343">
        <v>291612274</v>
      </c>
      <c r="Y343">
        <v>0.30599999999999999</v>
      </c>
      <c r="AA343">
        <v>50407.79</v>
      </c>
      <c r="AB343">
        <v>0</v>
      </c>
      <c r="AC343">
        <v>0</v>
      </c>
      <c r="AD343">
        <v>0</v>
      </c>
      <c r="AE343">
        <v>50407.79</v>
      </c>
      <c r="AF343">
        <v>0</v>
      </c>
      <c r="AG343">
        <v>0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0</v>
      </c>
      <c r="AT343">
        <v>0.30599999999999999</v>
      </c>
      <c r="AU343" t="s">
        <v>0</v>
      </c>
      <c r="AV343">
        <v>0</v>
      </c>
      <c r="AW343">
        <v>2</v>
      </c>
      <c r="AX343">
        <v>31142006</v>
      </c>
      <c r="AY343">
        <v>1</v>
      </c>
      <c r="AZ343">
        <v>0</v>
      </c>
      <c r="BA343">
        <v>341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Y343*Source!I547</f>
        <v>2.2032E-2</v>
      </c>
      <c r="CY343">
        <f>AA343</f>
        <v>50407.79</v>
      </c>
      <c r="CZ343">
        <f>AE343</f>
        <v>50407.79</v>
      </c>
      <c r="DA343">
        <f>AI343</f>
        <v>1</v>
      </c>
      <c r="DB343">
        <v>0</v>
      </c>
    </row>
    <row r="344" spans="1:106" x14ac:dyDescent="0.2">
      <c r="A344">
        <f>ROW(Source!A547)</f>
        <v>547</v>
      </c>
      <c r="B344">
        <v>31140108</v>
      </c>
      <c r="C344">
        <v>31142004</v>
      </c>
      <c r="D344">
        <v>30907876</v>
      </c>
      <c r="E344">
        <v>1</v>
      </c>
      <c r="F344">
        <v>1</v>
      </c>
      <c r="G344">
        <v>28875167</v>
      </c>
      <c r="H344">
        <v>3</v>
      </c>
      <c r="I344" t="s">
        <v>667</v>
      </c>
      <c r="J344" t="s">
        <v>668</v>
      </c>
      <c r="K344" t="s">
        <v>669</v>
      </c>
      <c r="L344">
        <v>1348</v>
      </c>
      <c r="N344">
        <v>1009</v>
      </c>
      <c r="O344" t="s">
        <v>150</v>
      </c>
      <c r="P344" t="s">
        <v>150</v>
      </c>
      <c r="Q344">
        <v>1000</v>
      </c>
      <c r="W344">
        <v>0</v>
      </c>
      <c r="X344">
        <v>1574046373</v>
      </c>
      <c r="Y344">
        <v>3.0000000000000001E-3</v>
      </c>
      <c r="AA344">
        <v>45454.3</v>
      </c>
      <c r="AB344">
        <v>0</v>
      </c>
      <c r="AC344">
        <v>0</v>
      </c>
      <c r="AD344">
        <v>0</v>
      </c>
      <c r="AE344">
        <v>45454.3</v>
      </c>
      <c r="AF344">
        <v>0</v>
      </c>
      <c r="AG344">
        <v>0</v>
      </c>
      <c r="AH344">
        <v>0</v>
      </c>
      <c r="AI344">
        <v>1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0</v>
      </c>
      <c r="AT344">
        <v>3.0000000000000001E-3</v>
      </c>
      <c r="AU344" t="s">
        <v>0</v>
      </c>
      <c r="AV344">
        <v>0</v>
      </c>
      <c r="AW344">
        <v>2</v>
      </c>
      <c r="AX344">
        <v>31142007</v>
      </c>
      <c r="AY344">
        <v>1</v>
      </c>
      <c r="AZ344">
        <v>0</v>
      </c>
      <c r="BA344">
        <v>342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Y344*Source!I547</f>
        <v>2.1599999999999999E-4</v>
      </c>
      <c r="CY344">
        <f>AA344</f>
        <v>45454.3</v>
      </c>
      <c r="CZ344">
        <f>AE344</f>
        <v>45454.3</v>
      </c>
      <c r="DA344">
        <f>AI344</f>
        <v>1</v>
      </c>
      <c r="DB344">
        <v>0</v>
      </c>
    </row>
    <row r="345" spans="1:106" x14ac:dyDescent="0.2">
      <c r="A345">
        <f>ROW(Source!A547)</f>
        <v>547</v>
      </c>
      <c r="B345">
        <v>31140108</v>
      </c>
      <c r="C345">
        <v>31142004</v>
      </c>
      <c r="D345">
        <v>30907909</v>
      </c>
      <c r="E345">
        <v>1</v>
      </c>
      <c r="F345">
        <v>1</v>
      </c>
      <c r="G345">
        <v>28875167</v>
      </c>
      <c r="H345">
        <v>3</v>
      </c>
      <c r="I345" t="s">
        <v>847</v>
      </c>
      <c r="J345" t="s">
        <v>848</v>
      </c>
      <c r="K345" t="s">
        <v>849</v>
      </c>
      <c r="L345">
        <v>1348</v>
      </c>
      <c r="N345">
        <v>1009</v>
      </c>
      <c r="O345" t="s">
        <v>150</v>
      </c>
      <c r="P345" t="s">
        <v>150</v>
      </c>
      <c r="Q345">
        <v>1000</v>
      </c>
      <c r="W345">
        <v>0</v>
      </c>
      <c r="X345">
        <v>-300743053</v>
      </c>
      <c r="Y345">
        <v>5.11E-2</v>
      </c>
      <c r="AA345">
        <v>294873.40999999997</v>
      </c>
      <c r="AB345">
        <v>0</v>
      </c>
      <c r="AC345">
        <v>0</v>
      </c>
      <c r="AD345">
        <v>0</v>
      </c>
      <c r="AE345">
        <v>294873.40999999997</v>
      </c>
      <c r="AF345">
        <v>0</v>
      </c>
      <c r="AG345">
        <v>0</v>
      </c>
      <c r="AH345">
        <v>0</v>
      </c>
      <c r="AI345">
        <v>1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0</v>
      </c>
      <c r="AT345">
        <v>5.11E-2</v>
      </c>
      <c r="AU345" t="s">
        <v>0</v>
      </c>
      <c r="AV345">
        <v>0</v>
      </c>
      <c r="AW345">
        <v>2</v>
      </c>
      <c r="AX345">
        <v>31142008</v>
      </c>
      <c r="AY345">
        <v>1</v>
      </c>
      <c r="AZ345">
        <v>0</v>
      </c>
      <c r="BA345">
        <v>343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Y345*Source!I547</f>
        <v>3.6791999999999997E-3</v>
      </c>
      <c r="CY345">
        <f>AA345</f>
        <v>294873.40999999997</v>
      </c>
      <c r="CZ345">
        <f>AE345</f>
        <v>294873.40999999997</v>
      </c>
      <c r="DA345">
        <f>AI345</f>
        <v>1</v>
      </c>
      <c r="DB345">
        <v>0</v>
      </c>
    </row>
    <row r="346" spans="1:106" x14ac:dyDescent="0.2">
      <c r="A346">
        <f>ROW(Source!A547)</f>
        <v>547</v>
      </c>
      <c r="B346">
        <v>31140108</v>
      </c>
      <c r="C346">
        <v>31142004</v>
      </c>
      <c r="D346">
        <v>30907913</v>
      </c>
      <c r="E346">
        <v>1</v>
      </c>
      <c r="F346">
        <v>1</v>
      </c>
      <c r="G346">
        <v>28875167</v>
      </c>
      <c r="H346">
        <v>3</v>
      </c>
      <c r="I346" t="s">
        <v>730</v>
      </c>
      <c r="J346" t="s">
        <v>731</v>
      </c>
      <c r="K346" t="s">
        <v>732</v>
      </c>
      <c r="L346">
        <v>1348</v>
      </c>
      <c r="N346">
        <v>1009</v>
      </c>
      <c r="O346" t="s">
        <v>150</v>
      </c>
      <c r="P346" t="s">
        <v>150</v>
      </c>
      <c r="Q346">
        <v>1000</v>
      </c>
      <c r="W346">
        <v>0</v>
      </c>
      <c r="X346">
        <v>-1857621765</v>
      </c>
      <c r="Y346">
        <v>0.16</v>
      </c>
      <c r="AA346">
        <v>44312.57</v>
      </c>
      <c r="AB346">
        <v>0</v>
      </c>
      <c r="AC346">
        <v>0</v>
      </c>
      <c r="AD346">
        <v>0</v>
      </c>
      <c r="AE346">
        <v>44312.57</v>
      </c>
      <c r="AF346">
        <v>0</v>
      </c>
      <c r="AG346">
        <v>0</v>
      </c>
      <c r="AH346">
        <v>0</v>
      </c>
      <c r="AI346">
        <v>1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0</v>
      </c>
      <c r="AT346">
        <v>0.16</v>
      </c>
      <c r="AU346" t="s">
        <v>0</v>
      </c>
      <c r="AV346">
        <v>0</v>
      </c>
      <c r="AW346">
        <v>2</v>
      </c>
      <c r="AX346">
        <v>31142009</v>
      </c>
      <c r="AY346">
        <v>1</v>
      </c>
      <c r="AZ346">
        <v>0</v>
      </c>
      <c r="BA346">
        <v>344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Y346*Source!I547</f>
        <v>1.1519999999999999E-2</v>
      </c>
      <c r="CY346">
        <f>AA346</f>
        <v>44312.57</v>
      </c>
      <c r="CZ346">
        <f>AE346</f>
        <v>44312.57</v>
      </c>
      <c r="DA346">
        <f>AI346</f>
        <v>1</v>
      </c>
      <c r="DB346">
        <v>0</v>
      </c>
    </row>
    <row r="347" spans="1:106" x14ac:dyDescent="0.2">
      <c r="A347">
        <f>ROW(Source!A548)</f>
        <v>548</v>
      </c>
      <c r="B347">
        <v>31140108</v>
      </c>
      <c r="C347">
        <v>31142011</v>
      </c>
      <c r="D347">
        <v>30895155</v>
      </c>
      <c r="E347">
        <v>28875167</v>
      </c>
      <c r="F347">
        <v>1</v>
      </c>
      <c r="G347">
        <v>28875167</v>
      </c>
      <c r="H347">
        <v>1</v>
      </c>
      <c r="I347" t="s">
        <v>391</v>
      </c>
      <c r="J347" t="s">
        <v>0</v>
      </c>
      <c r="K347" t="s">
        <v>392</v>
      </c>
      <c r="L347">
        <v>1191</v>
      </c>
      <c r="N347">
        <v>1013</v>
      </c>
      <c r="O347" t="s">
        <v>393</v>
      </c>
      <c r="P347" t="s">
        <v>393</v>
      </c>
      <c r="Q347">
        <v>1</v>
      </c>
      <c r="W347">
        <v>0</v>
      </c>
      <c r="X347">
        <v>476480486</v>
      </c>
      <c r="Y347">
        <v>310.5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0</v>
      </c>
      <c r="AT347">
        <v>310.5</v>
      </c>
      <c r="AU347" t="s">
        <v>0</v>
      </c>
      <c r="AV347">
        <v>1</v>
      </c>
      <c r="AW347">
        <v>2</v>
      </c>
      <c r="AX347">
        <v>31142012</v>
      </c>
      <c r="AY347">
        <v>1</v>
      </c>
      <c r="AZ347">
        <v>0</v>
      </c>
      <c r="BA347">
        <v>345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Y347*Source!I548</f>
        <v>37.26</v>
      </c>
      <c r="CY347">
        <f>AD347</f>
        <v>0</v>
      </c>
      <c r="CZ347">
        <f>AH347</f>
        <v>0</v>
      </c>
      <c r="DA347">
        <f>AL347</f>
        <v>1</v>
      </c>
      <c r="DB347">
        <v>0</v>
      </c>
    </row>
    <row r="348" spans="1:106" x14ac:dyDescent="0.2">
      <c r="A348">
        <f>ROW(Source!A548)</f>
        <v>548</v>
      </c>
      <c r="B348">
        <v>31140108</v>
      </c>
      <c r="C348">
        <v>31142011</v>
      </c>
      <c r="D348">
        <v>30907043</v>
      </c>
      <c r="E348">
        <v>1</v>
      </c>
      <c r="F348">
        <v>1</v>
      </c>
      <c r="G348">
        <v>28875167</v>
      </c>
      <c r="H348">
        <v>3</v>
      </c>
      <c r="I348" t="s">
        <v>850</v>
      </c>
      <c r="J348" t="s">
        <v>851</v>
      </c>
      <c r="K348" t="s">
        <v>852</v>
      </c>
      <c r="L348">
        <v>1348</v>
      </c>
      <c r="N348">
        <v>1009</v>
      </c>
      <c r="O348" t="s">
        <v>150</v>
      </c>
      <c r="P348" t="s">
        <v>150</v>
      </c>
      <c r="Q348">
        <v>1000</v>
      </c>
      <c r="W348">
        <v>0</v>
      </c>
      <c r="X348">
        <v>-89915462</v>
      </c>
      <c r="Y348">
        <v>0.04</v>
      </c>
      <c r="AA348">
        <v>4482.17</v>
      </c>
      <c r="AB348">
        <v>0</v>
      </c>
      <c r="AC348">
        <v>0</v>
      </c>
      <c r="AD348">
        <v>0</v>
      </c>
      <c r="AE348">
        <v>4482.17</v>
      </c>
      <c r="AF348">
        <v>0</v>
      </c>
      <c r="AG348">
        <v>0</v>
      </c>
      <c r="AH348">
        <v>0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S348" t="s">
        <v>0</v>
      </c>
      <c r="AT348">
        <v>0.04</v>
      </c>
      <c r="AU348" t="s">
        <v>0</v>
      </c>
      <c r="AV348">
        <v>0</v>
      </c>
      <c r="AW348">
        <v>2</v>
      </c>
      <c r="AX348">
        <v>31142013</v>
      </c>
      <c r="AY348">
        <v>1</v>
      </c>
      <c r="AZ348">
        <v>0</v>
      </c>
      <c r="BA348">
        <v>346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Y348*Source!I548</f>
        <v>4.7999999999999996E-3</v>
      </c>
      <c r="CY348">
        <f>AA348</f>
        <v>4482.17</v>
      </c>
      <c r="CZ348">
        <f>AE348</f>
        <v>4482.17</v>
      </c>
      <c r="DA348">
        <f>AI348</f>
        <v>1</v>
      </c>
      <c r="DB348">
        <v>0</v>
      </c>
    </row>
    <row r="349" spans="1:106" x14ac:dyDescent="0.2">
      <c r="A349">
        <f>ROW(Source!A548)</f>
        <v>548</v>
      </c>
      <c r="B349">
        <v>31140108</v>
      </c>
      <c r="C349">
        <v>31142011</v>
      </c>
      <c r="D349">
        <v>30907179</v>
      </c>
      <c r="E349">
        <v>1</v>
      </c>
      <c r="F349">
        <v>1</v>
      </c>
      <c r="G349">
        <v>28875167</v>
      </c>
      <c r="H349">
        <v>3</v>
      </c>
      <c r="I349" t="s">
        <v>784</v>
      </c>
      <c r="J349" t="s">
        <v>785</v>
      </c>
      <c r="K349" t="s">
        <v>786</v>
      </c>
      <c r="L349">
        <v>1327</v>
      </c>
      <c r="N349">
        <v>1005</v>
      </c>
      <c r="O349" t="s">
        <v>441</v>
      </c>
      <c r="P349" t="s">
        <v>441</v>
      </c>
      <c r="Q349">
        <v>1</v>
      </c>
      <c r="W349">
        <v>0</v>
      </c>
      <c r="X349">
        <v>496570782</v>
      </c>
      <c r="Y349">
        <v>100</v>
      </c>
      <c r="AA349">
        <v>633.91</v>
      </c>
      <c r="AB349">
        <v>0</v>
      </c>
      <c r="AC349">
        <v>0</v>
      </c>
      <c r="AD349">
        <v>0</v>
      </c>
      <c r="AE349">
        <v>633.91</v>
      </c>
      <c r="AF349">
        <v>0</v>
      </c>
      <c r="AG349">
        <v>0</v>
      </c>
      <c r="AH349">
        <v>0</v>
      </c>
      <c r="AI349">
        <v>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0</v>
      </c>
      <c r="AQ349">
        <v>0</v>
      </c>
      <c r="AR349">
        <v>0</v>
      </c>
      <c r="AS349" t="s">
        <v>0</v>
      </c>
      <c r="AT349">
        <v>100</v>
      </c>
      <c r="AU349" t="s">
        <v>0</v>
      </c>
      <c r="AV349">
        <v>0</v>
      </c>
      <c r="AW349">
        <v>2</v>
      </c>
      <c r="AX349">
        <v>31142014</v>
      </c>
      <c r="AY349">
        <v>1</v>
      </c>
      <c r="AZ349">
        <v>0</v>
      </c>
      <c r="BA349">
        <v>347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Y349*Source!I548</f>
        <v>12</v>
      </c>
      <c r="CY349">
        <f>AA349</f>
        <v>633.91</v>
      </c>
      <c r="CZ349">
        <f>AE349</f>
        <v>633.91</v>
      </c>
      <c r="DA349">
        <f>AI349</f>
        <v>1</v>
      </c>
      <c r="DB349">
        <v>0</v>
      </c>
    </row>
    <row r="350" spans="1:106" x14ac:dyDescent="0.2">
      <c r="A350">
        <f>ROW(Source!A548)</f>
        <v>548</v>
      </c>
      <c r="B350">
        <v>31140108</v>
      </c>
      <c r="C350">
        <v>31142011</v>
      </c>
      <c r="D350">
        <v>30909713</v>
      </c>
      <c r="E350">
        <v>1</v>
      </c>
      <c r="F350">
        <v>1</v>
      </c>
      <c r="G350">
        <v>28875167</v>
      </c>
      <c r="H350">
        <v>3</v>
      </c>
      <c r="I350" t="s">
        <v>435</v>
      </c>
      <c r="J350" t="s">
        <v>436</v>
      </c>
      <c r="K350" t="s">
        <v>437</v>
      </c>
      <c r="L350">
        <v>1339</v>
      </c>
      <c r="N350">
        <v>1007</v>
      </c>
      <c r="O350" t="s">
        <v>16</v>
      </c>
      <c r="P350" t="s">
        <v>16</v>
      </c>
      <c r="Q350">
        <v>1</v>
      </c>
      <c r="W350">
        <v>0</v>
      </c>
      <c r="X350">
        <v>-1742542958</v>
      </c>
      <c r="Y350">
        <v>2</v>
      </c>
      <c r="AA350">
        <v>3079.71</v>
      </c>
      <c r="AB350">
        <v>0</v>
      </c>
      <c r="AC350">
        <v>0</v>
      </c>
      <c r="AD350">
        <v>0</v>
      </c>
      <c r="AE350">
        <v>3079.71</v>
      </c>
      <c r="AF350">
        <v>0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0</v>
      </c>
      <c r="AT350">
        <v>2</v>
      </c>
      <c r="AU350" t="s">
        <v>0</v>
      </c>
      <c r="AV350">
        <v>0</v>
      </c>
      <c r="AW350">
        <v>2</v>
      </c>
      <c r="AX350">
        <v>31142015</v>
      </c>
      <c r="AY350">
        <v>1</v>
      </c>
      <c r="AZ350">
        <v>0</v>
      </c>
      <c r="BA350">
        <v>348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Y350*Source!I548</f>
        <v>0.24</v>
      </c>
      <c r="CY350">
        <f>AA350</f>
        <v>3079.71</v>
      </c>
      <c r="CZ350">
        <f>AE350</f>
        <v>3079.71</v>
      </c>
      <c r="DA350">
        <f>AI350</f>
        <v>1</v>
      </c>
      <c r="DB350">
        <v>0</v>
      </c>
    </row>
    <row r="351" spans="1:106" x14ac:dyDescent="0.2">
      <c r="A351">
        <f>ROW(Source!A600)</f>
        <v>600</v>
      </c>
      <c r="B351">
        <v>31140108</v>
      </c>
      <c r="C351">
        <v>31142096</v>
      </c>
      <c r="D351">
        <v>30895155</v>
      </c>
      <c r="E351">
        <v>28875167</v>
      </c>
      <c r="F351">
        <v>1</v>
      </c>
      <c r="G351">
        <v>28875167</v>
      </c>
      <c r="H351">
        <v>1</v>
      </c>
      <c r="I351" t="s">
        <v>391</v>
      </c>
      <c r="J351" t="s">
        <v>0</v>
      </c>
      <c r="K351" t="s">
        <v>392</v>
      </c>
      <c r="L351">
        <v>1191</v>
      </c>
      <c r="N351">
        <v>1013</v>
      </c>
      <c r="O351" t="s">
        <v>393</v>
      </c>
      <c r="P351" t="s">
        <v>393</v>
      </c>
      <c r="Q351">
        <v>1</v>
      </c>
      <c r="W351">
        <v>0</v>
      </c>
      <c r="X351">
        <v>476480486</v>
      </c>
      <c r="Y351">
        <v>24.6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0</v>
      </c>
      <c r="AT351">
        <v>24.6</v>
      </c>
      <c r="AU351" t="s">
        <v>0</v>
      </c>
      <c r="AV351">
        <v>1</v>
      </c>
      <c r="AW351">
        <v>2</v>
      </c>
      <c r="AX351">
        <v>31142101</v>
      </c>
      <c r="AY351">
        <v>1</v>
      </c>
      <c r="AZ351">
        <v>0</v>
      </c>
      <c r="BA351">
        <v>349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Y351*Source!I600</f>
        <v>0.67158000000000007</v>
      </c>
      <c r="CY351">
        <f>AD351</f>
        <v>0</v>
      </c>
      <c r="CZ351">
        <f>AH351</f>
        <v>0</v>
      </c>
      <c r="DA351">
        <f>AL351</f>
        <v>1</v>
      </c>
      <c r="DB351">
        <v>0</v>
      </c>
    </row>
    <row r="352" spans="1:106" x14ac:dyDescent="0.2">
      <c r="A352">
        <f>ROW(Source!A600)</f>
        <v>600</v>
      </c>
      <c r="B352">
        <v>31140108</v>
      </c>
      <c r="C352">
        <v>31142096</v>
      </c>
      <c r="D352">
        <v>30906400</v>
      </c>
      <c r="E352">
        <v>1</v>
      </c>
      <c r="F352">
        <v>1</v>
      </c>
      <c r="G352">
        <v>28875167</v>
      </c>
      <c r="H352">
        <v>2</v>
      </c>
      <c r="I352" t="s">
        <v>769</v>
      </c>
      <c r="J352" t="s">
        <v>770</v>
      </c>
      <c r="K352" t="s">
        <v>771</v>
      </c>
      <c r="L352">
        <v>1368</v>
      </c>
      <c r="N352">
        <v>1011</v>
      </c>
      <c r="O352" t="s">
        <v>397</v>
      </c>
      <c r="P352" t="s">
        <v>397</v>
      </c>
      <c r="Q352">
        <v>1</v>
      </c>
      <c r="W352">
        <v>0</v>
      </c>
      <c r="X352">
        <v>-552128623</v>
      </c>
      <c r="Y352">
        <v>10.4</v>
      </c>
      <c r="AA352">
        <v>0</v>
      </c>
      <c r="AB352">
        <v>6.98</v>
      </c>
      <c r="AC352">
        <v>0.03</v>
      </c>
      <c r="AD352">
        <v>0</v>
      </c>
      <c r="AE352">
        <v>0</v>
      </c>
      <c r="AF352">
        <v>6.98</v>
      </c>
      <c r="AG352">
        <v>0.03</v>
      </c>
      <c r="AH352">
        <v>0</v>
      </c>
      <c r="AI352">
        <v>1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0</v>
      </c>
      <c r="AT352">
        <v>10.4</v>
      </c>
      <c r="AU352" t="s">
        <v>0</v>
      </c>
      <c r="AV352">
        <v>0</v>
      </c>
      <c r="AW352">
        <v>2</v>
      </c>
      <c r="AX352">
        <v>31142102</v>
      </c>
      <c r="AY352">
        <v>1</v>
      </c>
      <c r="AZ352">
        <v>0</v>
      </c>
      <c r="BA352">
        <v>350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Y352*Source!I600</f>
        <v>0.28392000000000001</v>
      </c>
      <c r="CY352">
        <f>AB352</f>
        <v>6.98</v>
      </c>
      <c r="CZ352">
        <f>AF352</f>
        <v>6.98</v>
      </c>
      <c r="DA352">
        <f>AJ352</f>
        <v>1</v>
      </c>
      <c r="DB352">
        <v>0</v>
      </c>
    </row>
    <row r="353" spans="1:106" x14ac:dyDescent="0.2">
      <c r="A353">
        <f>ROW(Source!A600)</f>
        <v>600</v>
      </c>
      <c r="B353">
        <v>31140108</v>
      </c>
      <c r="C353">
        <v>31142096</v>
      </c>
      <c r="D353">
        <v>30906818</v>
      </c>
      <c r="E353">
        <v>1</v>
      </c>
      <c r="F353">
        <v>1</v>
      </c>
      <c r="G353">
        <v>28875167</v>
      </c>
      <c r="H353">
        <v>2</v>
      </c>
      <c r="I353" t="s">
        <v>772</v>
      </c>
      <c r="J353" t="s">
        <v>773</v>
      </c>
      <c r="K353" t="s">
        <v>774</v>
      </c>
      <c r="L353">
        <v>1368</v>
      </c>
      <c r="N353">
        <v>1011</v>
      </c>
      <c r="O353" t="s">
        <v>397</v>
      </c>
      <c r="P353" t="s">
        <v>397</v>
      </c>
      <c r="Q353">
        <v>1</v>
      </c>
      <c r="W353">
        <v>0</v>
      </c>
      <c r="X353">
        <v>993435958</v>
      </c>
      <c r="Y353">
        <v>10.4</v>
      </c>
      <c r="AA353">
        <v>0</v>
      </c>
      <c r="AB353">
        <v>4.97</v>
      </c>
      <c r="AC353">
        <v>0.85</v>
      </c>
      <c r="AD353">
        <v>0</v>
      </c>
      <c r="AE353">
        <v>0</v>
      </c>
      <c r="AF353">
        <v>4.97</v>
      </c>
      <c r="AG353">
        <v>0.85</v>
      </c>
      <c r="AH353">
        <v>0</v>
      </c>
      <c r="AI353">
        <v>1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0</v>
      </c>
      <c r="AT353">
        <v>10.4</v>
      </c>
      <c r="AU353" t="s">
        <v>0</v>
      </c>
      <c r="AV353">
        <v>0</v>
      </c>
      <c r="AW353">
        <v>2</v>
      </c>
      <c r="AX353">
        <v>31142103</v>
      </c>
      <c r="AY353">
        <v>1</v>
      </c>
      <c r="AZ353">
        <v>0</v>
      </c>
      <c r="BA353">
        <v>351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Y353*Source!I600</f>
        <v>0.28392000000000001</v>
      </c>
      <c r="CY353">
        <f>AB353</f>
        <v>4.97</v>
      </c>
      <c r="CZ353">
        <f>AF353</f>
        <v>4.97</v>
      </c>
      <c r="DA353">
        <f>AJ353</f>
        <v>1</v>
      </c>
      <c r="DB353">
        <v>0</v>
      </c>
    </row>
    <row r="354" spans="1:106" x14ac:dyDescent="0.2">
      <c r="A354">
        <f>ROW(Source!A600)</f>
        <v>600</v>
      </c>
      <c r="B354">
        <v>31140108</v>
      </c>
      <c r="C354">
        <v>31142096</v>
      </c>
      <c r="D354">
        <v>30896783</v>
      </c>
      <c r="E354">
        <v>28875167</v>
      </c>
      <c r="F354">
        <v>1</v>
      </c>
      <c r="G354">
        <v>28875167</v>
      </c>
      <c r="H354">
        <v>3</v>
      </c>
      <c r="I354" t="s">
        <v>448</v>
      </c>
      <c r="J354" t="s">
        <v>0</v>
      </c>
      <c r="K354" t="s">
        <v>449</v>
      </c>
      <c r="L354">
        <v>1348</v>
      </c>
      <c r="N354">
        <v>1009</v>
      </c>
      <c r="O354" t="s">
        <v>150</v>
      </c>
      <c r="P354" t="s">
        <v>150</v>
      </c>
      <c r="Q354">
        <v>1000</v>
      </c>
      <c r="W354">
        <v>0</v>
      </c>
      <c r="X354">
        <v>1489638031</v>
      </c>
      <c r="Y354">
        <v>6.6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1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0</v>
      </c>
      <c r="AT354">
        <v>6.6</v>
      </c>
      <c r="AU354" t="s">
        <v>0</v>
      </c>
      <c r="AV354">
        <v>0</v>
      </c>
      <c r="AW354">
        <v>2</v>
      </c>
      <c r="AX354">
        <v>31142104</v>
      </c>
      <c r="AY354">
        <v>1</v>
      </c>
      <c r="AZ354">
        <v>0</v>
      </c>
      <c r="BA354">
        <v>352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Y354*Source!I600</f>
        <v>0.18018000000000001</v>
      </c>
      <c r="CY354">
        <f>AA354</f>
        <v>0</v>
      </c>
      <c r="CZ354">
        <f>AE354</f>
        <v>0</v>
      </c>
      <c r="DA354">
        <f>AI354</f>
        <v>1</v>
      </c>
      <c r="DB354">
        <v>0</v>
      </c>
    </row>
    <row r="355" spans="1:106" x14ac:dyDescent="0.2">
      <c r="A355">
        <f>ROW(Source!A601)</f>
        <v>601</v>
      </c>
      <c r="B355">
        <v>31140108</v>
      </c>
      <c r="C355">
        <v>31142105</v>
      </c>
      <c r="D355">
        <v>30895155</v>
      </c>
      <c r="E355">
        <v>28875167</v>
      </c>
      <c r="F355">
        <v>1</v>
      </c>
      <c r="G355">
        <v>28875167</v>
      </c>
      <c r="H355">
        <v>1</v>
      </c>
      <c r="I355" t="s">
        <v>391</v>
      </c>
      <c r="J355" t="s">
        <v>0</v>
      </c>
      <c r="K355" t="s">
        <v>392</v>
      </c>
      <c r="L355">
        <v>1191</v>
      </c>
      <c r="N355">
        <v>1013</v>
      </c>
      <c r="O355" t="s">
        <v>393</v>
      </c>
      <c r="P355" t="s">
        <v>393</v>
      </c>
      <c r="Q355">
        <v>1</v>
      </c>
      <c r="W355">
        <v>0</v>
      </c>
      <c r="X355">
        <v>476480486</v>
      </c>
      <c r="Y355">
        <v>10.49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 t="s">
        <v>0</v>
      </c>
      <c r="AT355">
        <v>10.49</v>
      </c>
      <c r="AU355" t="s">
        <v>0</v>
      </c>
      <c r="AV355">
        <v>1</v>
      </c>
      <c r="AW355">
        <v>2</v>
      </c>
      <c r="AX355">
        <v>31142108</v>
      </c>
      <c r="AY355">
        <v>1</v>
      </c>
      <c r="AZ355">
        <v>0</v>
      </c>
      <c r="BA355">
        <v>353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Y355*Source!I601</f>
        <v>0.30211199999999999</v>
      </c>
      <c r="CY355">
        <f>AD355</f>
        <v>0</v>
      </c>
      <c r="CZ355">
        <f>AH355</f>
        <v>0</v>
      </c>
      <c r="DA355">
        <f>AL355</f>
        <v>1</v>
      </c>
      <c r="DB355">
        <v>0</v>
      </c>
    </row>
    <row r="356" spans="1:106" x14ac:dyDescent="0.2">
      <c r="A356">
        <f>ROW(Source!A601)</f>
        <v>601</v>
      </c>
      <c r="B356">
        <v>31140108</v>
      </c>
      <c r="C356">
        <v>31142105</v>
      </c>
      <c r="D356">
        <v>30896783</v>
      </c>
      <c r="E356">
        <v>28875167</v>
      </c>
      <c r="F356">
        <v>1</v>
      </c>
      <c r="G356">
        <v>28875167</v>
      </c>
      <c r="H356">
        <v>3</v>
      </c>
      <c r="I356" t="s">
        <v>448</v>
      </c>
      <c r="J356" t="s">
        <v>0</v>
      </c>
      <c r="K356" t="s">
        <v>449</v>
      </c>
      <c r="L356">
        <v>1348</v>
      </c>
      <c r="N356">
        <v>1009</v>
      </c>
      <c r="O356" t="s">
        <v>150</v>
      </c>
      <c r="P356" t="s">
        <v>150</v>
      </c>
      <c r="Q356">
        <v>1000</v>
      </c>
      <c r="W356">
        <v>0</v>
      </c>
      <c r="X356">
        <v>1489638031</v>
      </c>
      <c r="Y356">
        <v>0.52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0</v>
      </c>
      <c r="AT356">
        <v>0.52</v>
      </c>
      <c r="AU356" t="s">
        <v>0</v>
      </c>
      <c r="AV356">
        <v>0</v>
      </c>
      <c r="AW356">
        <v>2</v>
      </c>
      <c r="AX356">
        <v>31142109</v>
      </c>
      <c r="AY356">
        <v>1</v>
      </c>
      <c r="AZ356">
        <v>0</v>
      </c>
      <c r="BA356">
        <v>354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Y356*Source!I601</f>
        <v>1.4976E-2</v>
      </c>
      <c r="CY356">
        <f>AA356</f>
        <v>0</v>
      </c>
      <c r="CZ356">
        <f>AE356</f>
        <v>0</v>
      </c>
      <c r="DA356">
        <f>AI356</f>
        <v>1</v>
      </c>
      <c r="DB356">
        <v>0</v>
      </c>
    </row>
    <row r="357" spans="1:106" x14ac:dyDescent="0.2">
      <c r="A357">
        <f>ROW(Source!A628)</f>
        <v>628</v>
      </c>
      <c r="B357">
        <v>31140108</v>
      </c>
      <c r="C357">
        <v>31142151</v>
      </c>
      <c r="D357">
        <v>30895155</v>
      </c>
      <c r="E357">
        <v>28875167</v>
      </c>
      <c r="F357">
        <v>1</v>
      </c>
      <c r="G357">
        <v>28875167</v>
      </c>
      <c r="H357">
        <v>1</v>
      </c>
      <c r="I357" t="s">
        <v>391</v>
      </c>
      <c r="J357" t="s">
        <v>0</v>
      </c>
      <c r="K357" t="s">
        <v>392</v>
      </c>
      <c r="L357">
        <v>1191</v>
      </c>
      <c r="N357">
        <v>1013</v>
      </c>
      <c r="O357" t="s">
        <v>393</v>
      </c>
      <c r="P357" t="s">
        <v>393</v>
      </c>
      <c r="Q357">
        <v>1</v>
      </c>
      <c r="W357">
        <v>0</v>
      </c>
      <c r="X357">
        <v>476480486</v>
      </c>
      <c r="Y357">
        <v>16.559999999999999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0</v>
      </c>
      <c r="AT357">
        <v>16.559999999999999</v>
      </c>
      <c r="AU357" t="s">
        <v>0</v>
      </c>
      <c r="AV357">
        <v>1</v>
      </c>
      <c r="AW357">
        <v>2</v>
      </c>
      <c r="AX357">
        <v>31142152</v>
      </c>
      <c r="AY357">
        <v>1</v>
      </c>
      <c r="AZ357">
        <v>0</v>
      </c>
      <c r="BA357">
        <v>355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Y357*Source!I628</f>
        <v>0.66239999999999999</v>
      </c>
      <c r="CY357">
        <f>AD357</f>
        <v>0</v>
      </c>
      <c r="CZ357">
        <f>AH357</f>
        <v>0</v>
      </c>
      <c r="DA357">
        <f>AL357</f>
        <v>1</v>
      </c>
      <c r="DB357">
        <v>0</v>
      </c>
    </row>
    <row r="358" spans="1:106" x14ac:dyDescent="0.2">
      <c r="A358">
        <f>ROW(Source!A628)</f>
        <v>628</v>
      </c>
      <c r="B358">
        <v>31140108</v>
      </c>
      <c r="C358">
        <v>31142151</v>
      </c>
      <c r="D358">
        <v>30907279</v>
      </c>
      <c r="E358">
        <v>1</v>
      </c>
      <c r="F358">
        <v>1</v>
      </c>
      <c r="G358">
        <v>28875167</v>
      </c>
      <c r="H358">
        <v>3</v>
      </c>
      <c r="I358" t="s">
        <v>853</v>
      </c>
      <c r="J358" t="s">
        <v>854</v>
      </c>
      <c r="K358" t="s">
        <v>855</v>
      </c>
      <c r="L358">
        <v>1348</v>
      </c>
      <c r="N358">
        <v>1009</v>
      </c>
      <c r="O358" t="s">
        <v>150</v>
      </c>
      <c r="P358" t="s">
        <v>150</v>
      </c>
      <c r="Q358">
        <v>1000</v>
      </c>
      <c r="W358">
        <v>0</v>
      </c>
      <c r="X358">
        <v>1377841966</v>
      </c>
      <c r="Y358">
        <v>4.4999999999999997E-3</v>
      </c>
      <c r="AA358">
        <v>43224.84</v>
      </c>
      <c r="AB358">
        <v>0</v>
      </c>
      <c r="AC358">
        <v>0</v>
      </c>
      <c r="AD358">
        <v>0</v>
      </c>
      <c r="AE358">
        <v>43224.84</v>
      </c>
      <c r="AF358">
        <v>0</v>
      </c>
      <c r="AG358">
        <v>0</v>
      </c>
      <c r="AH358">
        <v>0</v>
      </c>
      <c r="AI358">
        <v>1</v>
      </c>
      <c r="AJ358">
        <v>1</v>
      </c>
      <c r="AK358">
        <v>1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 t="s">
        <v>0</v>
      </c>
      <c r="AT358">
        <v>4.4999999999999997E-3</v>
      </c>
      <c r="AU358" t="s">
        <v>0</v>
      </c>
      <c r="AV358">
        <v>0</v>
      </c>
      <c r="AW358">
        <v>2</v>
      </c>
      <c r="AX358">
        <v>31142153</v>
      </c>
      <c r="AY358">
        <v>1</v>
      </c>
      <c r="AZ358">
        <v>0</v>
      </c>
      <c r="BA358">
        <v>356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Y358*Source!I628</f>
        <v>1.7999999999999998E-4</v>
      </c>
      <c r="CY358">
        <f>AA358</f>
        <v>43224.84</v>
      </c>
      <c r="CZ358">
        <f>AE358</f>
        <v>43224.84</v>
      </c>
      <c r="DA358">
        <f>AI358</f>
        <v>1</v>
      </c>
      <c r="DB358">
        <v>0</v>
      </c>
    </row>
    <row r="359" spans="1:106" x14ac:dyDescent="0.2">
      <c r="A359">
        <f>ROW(Source!A629)</f>
        <v>629</v>
      </c>
      <c r="B359">
        <v>31140108</v>
      </c>
      <c r="C359">
        <v>31142155</v>
      </c>
      <c r="D359">
        <v>30895155</v>
      </c>
      <c r="E359">
        <v>28875167</v>
      </c>
      <c r="F359">
        <v>1</v>
      </c>
      <c r="G359">
        <v>28875167</v>
      </c>
      <c r="H359">
        <v>1</v>
      </c>
      <c r="I359" t="s">
        <v>391</v>
      </c>
      <c r="J359" t="s">
        <v>0</v>
      </c>
      <c r="K359" t="s">
        <v>392</v>
      </c>
      <c r="L359">
        <v>1191</v>
      </c>
      <c r="N359">
        <v>1013</v>
      </c>
      <c r="O359" t="s">
        <v>393</v>
      </c>
      <c r="P359" t="s">
        <v>393</v>
      </c>
      <c r="Q359">
        <v>1</v>
      </c>
      <c r="W359">
        <v>0</v>
      </c>
      <c r="X359">
        <v>476480486</v>
      </c>
      <c r="Y359">
        <v>34.1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0</v>
      </c>
      <c r="AT359">
        <v>34.1</v>
      </c>
      <c r="AU359" t="s">
        <v>0</v>
      </c>
      <c r="AV359">
        <v>1</v>
      </c>
      <c r="AW359">
        <v>2</v>
      </c>
      <c r="AX359">
        <v>31142156</v>
      </c>
      <c r="AY359">
        <v>1</v>
      </c>
      <c r="AZ359">
        <v>0</v>
      </c>
      <c r="BA359">
        <v>357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Y359*Source!I629</f>
        <v>1.7050000000000001</v>
      </c>
      <c r="CY359">
        <f>AD359</f>
        <v>0</v>
      </c>
      <c r="CZ359">
        <f>AH359</f>
        <v>0</v>
      </c>
      <c r="DA359">
        <f>AL359</f>
        <v>1</v>
      </c>
      <c r="DB359">
        <v>0</v>
      </c>
    </row>
    <row r="360" spans="1:106" x14ac:dyDescent="0.2">
      <c r="A360">
        <f>ROW(Source!A629)</f>
        <v>629</v>
      </c>
      <c r="B360">
        <v>31140108</v>
      </c>
      <c r="C360">
        <v>31142155</v>
      </c>
      <c r="D360">
        <v>30908781</v>
      </c>
      <c r="E360">
        <v>1</v>
      </c>
      <c r="F360">
        <v>1</v>
      </c>
      <c r="G360">
        <v>28875167</v>
      </c>
      <c r="H360">
        <v>3</v>
      </c>
      <c r="I360" t="s">
        <v>407</v>
      </c>
      <c r="J360" t="s">
        <v>408</v>
      </c>
      <c r="K360" t="s">
        <v>409</v>
      </c>
      <c r="L360">
        <v>1339</v>
      </c>
      <c r="N360">
        <v>1007</v>
      </c>
      <c r="O360" t="s">
        <v>16</v>
      </c>
      <c r="P360" t="s">
        <v>16</v>
      </c>
      <c r="Q360">
        <v>1</v>
      </c>
      <c r="W360">
        <v>0</v>
      </c>
      <c r="X360">
        <v>1653821073</v>
      </c>
      <c r="Y360">
        <v>0.24</v>
      </c>
      <c r="AA360">
        <v>29.98</v>
      </c>
      <c r="AB360">
        <v>0</v>
      </c>
      <c r="AC360">
        <v>0</v>
      </c>
      <c r="AD360">
        <v>0</v>
      </c>
      <c r="AE360">
        <v>29.98</v>
      </c>
      <c r="AF360">
        <v>0</v>
      </c>
      <c r="AG360">
        <v>0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0</v>
      </c>
      <c r="AT360">
        <v>0.24</v>
      </c>
      <c r="AU360" t="s">
        <v>0</v>
      </c>
      <c r="AV360">
        <v>0</v>
      </c>
      <c r="AW360">
        <v>2</v>
      </c>
      <c r="AX360">
        <v>31142157</v>
      </c>
      <c r="AY360">
        <v>1</v>
      </c>
      <c r="AZ360">
        <v>0</v>
      </c>
      <c r="BA360">
        <v>358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Y360*Source!I629</f>
        <v>1.2E-2</v>
      </c>
      <c r="CY360">
        <f t="shared" ref="CY360:CY366" si="33">AA360</f>
        <v>29.98</v>
      </c>
      <c r="CZ360">
        <f t="shared" ref="CZ360:CZ366" si="34">AE360</f>
        <v>29.98</v>
      </c>
      <c r="DA360">
        <f t="shared" ref="DA360:DA366" si="35">AI360</f>
        <v>1</v>
      </c>
      <c r="DB360">
        <v>0</v>
      </c>
    </row>
    <row r="361" spans="1:106" x14ac:dyDescent="0.2">
      <c r="A361">
        <f>ROW(Source!A629)</f>
        <v>629</v>
      </c>
      <c r="B361">
        <v>31140108</v>
      </c>
      <c r="C361">
        <v>31142155</v>
      </c>
      <c r="D361">
        <v>30908935</v>
      </c>
      <c r="E361">
        <v>1</v>
      </c>
      <c r="F361">
        <v>1</v>
      </c>
      <c r="G361">
        <v>28875167</v>
      </c>
      <c r="H361">
        <v>3</v>
      </c>
      <c r="I361" t="s">
        <v>450</v>
      </c>
      <c r="J361" t="s">
        <v>451</v>
      </c>
      <c r="K361" t="s">
        <v>452</v>
      </c>
      <c r="L361">
        <v>1348</v>
      </c>
      <c r="N361">
        <v>1009</v>
      </c>
      <c r="O361" t="s">
        <v>150</v>
      </c>
      <c r="P361" t="s">
        <v>150</v>
      </c>
      <c r="Q361">
        <v>1000</v>
      </c>
      <c r="W361">
        <v>0</v>
      </c>
      <c r="X361">
        <v>-1580207076</v>
      </c>
      <c r="Y361">
        <v>1.2E-2</v>
      </c>
      <c r="AA361">
        <v>2393.4699999999998</v>
      </c>
      <c r="AB361">
        <v>0</v>
      </c>
      <c r="AC361">
        <v>0</v>
      </c>
      <c r="AD361">
        <v>0</v>
      </c>
      <c r="AE361">
        <v>2393.4699999999998</v>
      </c>
      <c r="AF361">
        <v>0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0</v>
      </c>
      <c r="AT361">
        <v>1.2E-2</v>
      </c>
      <c r="AU361" t="s">
        <v>0</v>
      </c>
      <c r="AV361">
        <v>0</v>
      </c>
      <c r="AW361">
        <v>2</v>
      </c>
      <c r="AX361">
        <v>31142158</v>
      </c>
      <c r="AY361">
        <v>1</v>
      </c>
      <c r="AZ361">
        <v>0</v>
      </c>
      <c r="BA361">
        <v>359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Y361*Source!I629</f>
        <v>6.0000000000000006E-4</v>
      </c>
      <c r="CY361">
        <f t="shared" si="33"/>
        <v>2393.4699999999998</v>
      </c>
      <c r="CZ361">
        <f t="shared" si="34"/>
        <v>2393.4699999999998</v>
      </c>
      <c r="DA361">
        <f t="shared" si="35"/>
        <v>1</v>
      </c>
      <c r="DB361">
        <v>0</v>
      </c>
    </row>
    <row r="362" spans="1:106" x14ac:dyDescent="0.2">
      <c r="A362">
        <f>ROW(Source!A629)</f>
        <v>629</v>
      </c>
      <c r="B362">
        <v>31140108</v>
      </c>
      <c r="C362">
        <v>31142155</v>
      </c>
      <c r="D362">
        <v>30908941</v>
      </c>
      <c r="E362">
        <v>1</v>
      </c>
      <c r="F362">
        <v>1</v>
      </c>
      <c r="G362">
        <v>28875167</v>
      </c>
      <c r="H362">
        <v>3</v>
      </c>
      <c r="I362" t="s">
        <v>453</v>
      </c>
      <c r="J362" t="s">
        <v>454</v>
      </c>
      <c r="K362" t="s">
        <v>455</v>
      </c>
      <c r="L362">
        <v>1348</v>
      </c>
      <c r="N362">
        <v>1009</v>
      </c>
      <c r="O362" t="s">
        <v>150</v>
      </c>
      <c r="P362" t="s">
        <v>150</v>
      </c>
      <c r="Q362">
        <v>1000</v>
      </c>
      <c r="W362">
        <v>0</v>
      </c>
      <c r="X362">
        <v>-1485000216</v>
      </c>
      <c r="Y362">
        <v>6.4000000000000005E-4</v>
      </c>
      <c r="AA362">
        <v>35067.730000000003</v>
      </c>
      <c r="AB362">
        <v>0</v>
      </c>
      <c r="AC362">
        <v>0</v>
      </c>
      <c r="AD362">
        <v>0</v>
      </c>
      <c r="AE362">
        <v>35067.730000000003</v>
      </c>
      <c r="AF362">
        <v>0</v>
      </c>
      <c r="AG362">
        <v>0</v>
      </c>
      <c r="AH362">
        <v>0</v>
      </c>
      <c r="AI362">
        <v>1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0</v>
      </c>
      <c r="AT362">
        <v>6.4000000000000005E-4</v>
      </c>
      <c r="AU362" t="s">
        <v>0</v>
      </c>
      <c r="AV362">
        <v>0</v>
      </c>
      <c r="AW362">
        <v>2</v>
      </c>
      <c r="AX362">
        <v>31142159</v>
      </c>
      <c r="AY362">
        <v>1</v>
      </c>
      <c r="AZ362">
        <v>0</v>
      </c>
      <c r="BA362">
        <v>360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Y362*Source!I629</f>
        <v>3.2000000000000005E-5</v>
      </c>
      <c r="CY362">
        <f t="shared" si="33"/>
        <v>35067.730000000003</v>
      </c>
      <c r="CZ362">
        <f t="shared" si="34"/>
        <v>35067.730000000003</v>
      </c>
      <c r="DA362">
        <f t="shared" si="35"/>
        <v>1</v>
      </c>
      <c r="DB362">
        <v>0</v>
      </c>
    </row>
    <row r="363" spans="1:106" x14ac:dyDescent="0.2">
      <c r="A363">
        <f>ROW(Source!A629)</f>
        <v>629</v>
      </c>
      <c r="B363">
        <v>31140108</v>
      </c>
      <c r="C363">
        <v>31142155</v>
      </c>
      <c r="D363">
        <v>30909132</v>
      </c>
      <c r="E363">
        <v>1</v>
      </c>
      <c r="F363">
        <v>1</v>
      </c>
      <c r="G363">
        <v>28875167</v>
      </c>
      <c r="H363">
        <v>3</v>
      </c>
      <c r="I363" t="s">
        <v>456</v>
      </c>
      <c r="J363" t="s">
        <v>457</v>
      </c>
      <c r="K363" t="s">
        <v>458</v>
      </c>
      <c r="L363">
        <v>1327</v>
      </c>
      <c r="N363">
        <v>1005</v>
      </c>
      <c r="O363" t="s">
        <v>441</v>
      </c>
      <c r="P363" t="s">
        <v>441</v>
      </c>
      <c r="Q363">
        <v>1</v>
      </c>
      <c r="W363">
        <v>0</v>
      </c>
      <c r="X363">
        <v>899841616</v>
      </c>
      <c r="Y363">
        <v>1.6</v>
      </c>
      <c r="AA363">
        <v>165.36</v>
      </c>
      <c r="AB363">
        <v>0</v>
      </c>
      <c r="AC363">
        <v>0</v>
      </c>
      <c r="AD363">
        <v>0</v>
      </c>
      <c r="AE363">
        <v>165.36</v>
      </c>
      <c r="AF363">
        <v>0</v>
      </c>
      <c r="AG363">
        <v>0</v>
      </c>
      <c r="AH363">
        <v>0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0</v>
      </c>
      <c r="AT363">
        <v>1.6</v>
      </c>
      <c r="AU363" t="s">
        <v>0</v>
      </c>
      <c r="AV363">
        <v>0</v>
      </c>
      <c r="AW363">
        <v>2</v>
      </c>
      <c r="AX363">
        <v>31142160</v>
      </c>
      <c r="AY363">
        <v>1</v>
      </c>
      <c r="AZ363">
        <v>0</v>
      </c>
      <c r="BA363">
        <v>361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Y363*Source!I629</f>
        <v>8.0000000000000016E-2</v>
      </c>
      <c r="CY363">
        <f t="shared" si="33"/>
        <v>165.36</v>
      </c>
      <c r="CZ363">
        <f t="shared" si="34"/>
        <v>165.36</v>
      </c>
      <c r="DA363">
        <f t="shared" si="35"/>
        <v>1</v>
      </c>
      <c r="DB363">
        <v>0</v>
      </c>
    </row>
    <row r="364" spans="1:106" x14ac:dyDescent="0.2">
      <c r="A364">
        <f>ROW(Source!A629)</f>
        <v>629</v>
      </c>
      <c r="B364">
        <v>31140108</v>
      </c>
      <c r="C364">
        <v>31142155</v>
      </c>
      <c r="D364">
        <v>30909151</v>
      </c>
      <c r="E364">
        <v>1</v>
      </c>
      <c r="F364">
        <v>1</v>
      </c>
      <c r="G364">
        <v>28875167</v>
      </c>
      <c r="H364">
        <v>3</v>
      </c>
      <c r="I364" t="s">
        <v>459</v>
      </c>
      <c r="J364" t="s">
        <v>460</v>
      </c>
      <c r="K364" t="s">
        <v>461</v>
      </c>
      <c r="L364">
        <v>1348</v>
      </c>
      <c r="N364">
        <v>1009</v>
      </c>
      <c r="O364" t="s">
        <v>150</v>
      </c>
      <c r="P364" t="s">
        <v>150</v>
      </c>
      <c r="Q364">
        <v>1000</v>
      </c>
      <c r="W364">
        <v>0</v>
      </c>
      <c r="X364">
        <v>843538113</v>
      </c>
      <c r="Y364">
        <v>6.7999999999999996E-3</v>
      </c>
      <c r="AA364">
        <v>15222.65</v>
      </c>
      <c r="AB364">
        <v>0</v>
      </c>
      <c r="AC364">
        <v>0</v>
      </c>
      <c r="AD364">
        <v>0</v>
      </c>
      <c r="AE364">
        <v>15222.65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S364" t="s">
        <v>0</v>
      </c>
      <c r="AT364">
        <v>6.7999999999999996E-3</v>
      </c>
      <c r="AU364" t="s">
        <v>0</v>
      </c>
      <c r="AV364">
        <v>0</v>
      </c>
      <c r="AW364">
        <v>2</v>
      </c>
      <c r="AX364">
        <v>31142161</v>
      </c>
      <c r="AY364">
        <v>1</v>
      </c>
      <c r="AZ364">
        <v>0</v>
      </c>
      <c r="BA364">
        <v>362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Y364*Source!I629</f>
        <v>3.4000000000000002E-4</v>
      </c>
      <c r="CY364">
        <f t="shared" si="33"/>
        <v>15222.65</v>
      </c>
      <c r="CZ364">
        <f t="shared" si="34"/>
        <v>15222.65</v>
      </c>
      <c r="DA364">
        <f t="shared" si="35"/>
        <v>1</v>
      </c>
      <c r="DB364">
        <v>0</v>
      </c>
    </row>
    <row r="365" spans="1:106" x14ac:dyDescent="0.2">
      <c r="A365">
        <f>ROW(Source!A629)</f>
        <v>629</v>
      </c>
      <c r="B365">
        <v>31140108</v>
      </c>
      <c r="C365">
        <v>31142155</v>
      </c>
      <c r="D365">
        <v>30908843</v>
      </c>
      <c r="E365">
        <v>1</v>
      </c>
      <c r="F365">
        <v>1</v>
      </c>
      <c r="G365">
        <v>28875167</v>
      </c>
      <c r="H365">
        <v>3</v>
      </c>
      <c r="I365" t="s">
        <v>462</v>
      </c>
      <c r="J365" t="s">
        <v>463</v>
      </c>
      <c r="K365" t="s">
        <v>464</v>
      </c>
      <c r="L365">
        <v>1348</v>
      </c>
      <c r="N365">
        <v>1009</v>
      </c>
      <c r="O365" t="s">
        <v>150</v>
      </c>
      <c r="P365" t="s">
        <v>150</v>
      </c>
      <c r="Q365">
        <v>1000</v>
      </c>
      <c r="W365">
        <v>0</v>
      </c>
      <c r="X365">
        <v>-1979692298</v>
      </c>
      <c r="Y365">
        <v>2.4299999999999999E-3</v>
      </c>
      <c r="AA365">
        <v>398091.73</v>
      </c>
      <c r="AB365">
        <v>0</v>
      </c>
      <c r="AC365">
        <v>0</v>
      </c>
      <c r="AD365">
        <v>0</v>
      </c>
      <c r="AE365">
        <v>398091.73</v>
      </c>
      <c r="AF365">
        <v>0</v>
      </c>
      <c r="AG365">
        <v>0</v>
      </c>
      <c r="AH365">
        <v>0</v>
      </c>
      <c r="AI365">
        <v>1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0</v>
      </c>
      <c r="AT365">
        <v>2.4299999999999999E-3</v>
      </c>
      <c r="AU365" t="s">
        <v>0</v>
      </c>
      <c r="AV365">
        <v>0</v>
      </c>
      <c r="AW365">
        <v>2</v>
      </c>
      <c r="AX365">
        <v>31142162</v>
      </c>
      <c r="AY365">
        <v>1</v>
      </c>
      <c r="AZ365">
        <v>0</v>
      </c>
      <c r="BA365">
        <v>363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Y365*Source!I629</f>
        <v>1.215E-4</v>
      </c>
      <c r="CY365">
        <f t="shared" si="33"/>
        <v>398091.73</v>
      </c>
      <c r="CZ365">
        <f t="shared" si="34"/>
        <v>398091.73</v>
      </c>
      <c r="DA365">
        <f t="shared" si="35"/>
        <v>1</v>
      </c>
      <c r="DB365">
        <v>0</v>
      </c>
    </row>
    <row r="366" spans="1:106" x14ac:dyDescent="0.2">
      <c r="A366">
        <f>ROW(Source!A629)</f>
        <v>629</v>
      </c>
      <c r="B366">
        <v>31140108</v>
      </c>
      <c r="C366">
        <v>31142155</v>
      </c>
      <c r="D366">
        <v>30907252</v>
      </c>
      <c r="E366">
        <v>1</v>
      </c>
      <c r="F366">
        <v>1</v>
      </c>
      <c r="G366">
        <v>28875167</v>
      </c>
      <c r="H366">
        <v>3</v>
      </c>
      <c r="I366" t="s">
        <v>465</v>
      </c>
      <c r="J366" t="s">
        <v>466</v>
      </c>
      <c r="K366" t="s">
        <v>467</v>
      </c>
      <c r="L366">
        <v>1348</v>
      </c>
      <c r="N366">
        <v>1009</v>
      </c>
      <c r="O366" t="s">
        <v>150</v>
      </c>
      <c r="P366" t="s">
        <v>150</v>
      </c>
      <c r="Q366">
        <v>1000</v>
      </c>
      <c r="W366">
        <v>0</v>
      </c>
      <c r="X366">
        <v>-1082216174</v>
      </c>
      <c r="Y366">
        <v>6.7000000000000004E-2</v>
      </c>
      <c r="AA366">
        <v>55020.23</v>
      </c>
      <c r="AB366">
        <v>0</v>
      </c>
      <c r="AC366">
        <v>0</v>
      </c>
      <c r="AD366">
        <v>0</v>
      </c>
      <c r="AE366">
        <v>55020.23</v>
      </c>
      <c r="AF366">
        <v>0</v>
      </c>
      <c r="AG366">
        <v>0</v>
      </c>
      <c r="AH366">
        <v>0</v>
      </c>
      <c r="AI366">
        <v>1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0</v>
      </c>
      <c r="AT366">
        <v>6.7000000000000004E-2</v>
      </c>
      <c r="AU366" t="s">
        <v>0</v>
      </c>
      <c r="AV366">
        <v>0</v>
      </c>
      <c r="AW366">
        <v>2</v>
      </c>
      <c r="AX366">
        <v>31142163</v>
      </c>
      <c r="AY366">
        <v>1</v>
      </c>
      <c r="AZ366">
        <v>0</v>
      </c>
      <c r="BA366">
        <v>364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Y366*Source!I629</f>
        <v>3.3500000000000005E-3</v>
      </c>
      <c r="CY366">
        <f t="shared" si="33"/>
        <v>55020.23</v>
      </c>
      <c r="CZ366">
        <f t="shared" si="34"/>
        <v>55020.23</v>
      </c>
      <c r="DA366">
        <f t="shared" si="35"/>
        <v>1</v>
      </c>
      <c r="DB366">
        <v>0</v>
      </c>
    </row>
    <row r="367" spans="1:106" x14ac:dyDescent="0.2">
      <c r="A367">
        <f>ROW(Source!A630)</f>
        <v>630</v>
      </c>
      <c r="B367">
        <v>31140108</v>
      </c>
      <c r="C367">
        <v>31142165</v>
      </c>
      <c r="D367">
        <v>30895155</v>
      </c>
      <c r="E367">
        <v>28875167</v>
      </c>
      <c r="F367">
        <v>1</v>
      </c>
      <c r="G367">
        <v>28875167</v>
      </c>
      <c r="H367">
        <v>1</v>
      </c>
      <c r="I367" t="s">
        <v>391</v>
      </c>
      <c r="J367" t="s">
        <v>0</v>
      </c>
      <c r="K367" t="s">
        <v>392</v>
      </c>
      <c r="L367">
        <v>1191</v>
      </c>
      <c r="N367">
        <v>1013</v>
      </c>
      <c r="O367" t="s">
        <v>393</v>
      </c>
      <c r="P367" t="s">
        <v>393</v>
      </c>
      <c r="Q367">
        <v>1</v>
      </c>
      <c r="W367">
        <v>0</v>
      </c>
      <c r="X367">
        <v>476480486</v>
      </c>
      <c r="Y367">
        <v>26.3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1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0</v>
      </c>
      <c r="AT367">
        <v>26.3</v>
      </c>
      <c r="AU367" t="s">
        <v>0</v>
      </c>
      <c r="AV367">
        <v>1</v>
      </c>
      <c r="AW367">
        <v>2</v>
      </c>
      <c r="AX367">
        <v>31142166</v>
      </c>
      <c r="AY367">
        <v>1</v>
      </c>
      <c r="AZ367">
        <v>0</v>
      </c>
      <c r="BA367">
        <v>365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Y367*Source!I630</f>
        <v>0.39450000000000002</v>
      </c>
      <c r="CY367">
        <f>AD367</f>
        <v>0</v>
      </c>
      <c r="CZ367">
        <f>AH367</f>
        <v>0</v>
      </c>
      <c r="DA367">
        <f>AL367</f>
        <v>1</v>
      </c>
      <c r="DB367">
        <v>0</v>
      </c>
    </row>
    <row r="368" spans="1:106" x14ac:dyDescent="0.2">
      <c r="A368">
        <f>ROW(Source!A630)</f>
        <v>630</v>
      </c>
      <c r="B368">
        <v>31140108</v>
      </c>
      <c r="C368">
        <v>31142165</v>
      </c>
      <c r="D368">
        <v>30908781</v>
      </c>
      <c r="E368">
        <v>1</v>
      </c>
      <c r="F368">
        <v>1</v>
      </c>
      <c r="G368">
        <v>28875167</v>
      </c>
      <c r="H368">
        <v>3</v>
      </c>
      <c r="I368" t="s">
        <v>407</v>
      </c>
      <c r="J368" t="s">
        <v>408</v>
      </c>
      <c r="K368" t="s">
        <v>409</v>
      </c>
      <c r="L368">
        <v>1339</v>
      </c>
      <c r="N368">
        <v>1007</v>
      </c>
      <c r="O368" t="s">
        <v>16</v>
      </c>
      <c r="P368" t="s">
        <v>16</v>
      </c>
      <c r="Q368">
        <v>1</v>
      </c>
      <c r="W368">
        <v>0</v>
      </c>
      <c r="X368">
        <v>1653821073</v>
      </c>
      <c r="Y368">
        <v>0.24</v>
      </c>
      <c r="AA368">
        <v>29.98</v>
      </c>
      <c r="AB368">
        <v>0</v>
      </c>
      <c r="AC368">
        <v>0</v>
      </c>
      <c r="AD368">
        <v>0</v>
      </c>
      <c r="AE368">
        <v>29.98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0</v>
      </c>
      <c r="AT368">
        <v>0.24</v>
      </c>
      <c r="AU368" t="s">
        <v>0</v>
      </c>
      <c r="AV368">
        <v>0</v>
      </c>
      <c r="AW368">
        <v>2</v>
      </c>
      <c r="AX368">
        <v>31142167</v>
      </c>
      <c r="AY368">
        <v>1</v>
      </c>
      <c r="AZ368">
        <v>0</v>
      </c>
      <c r="BA368">
        <v>366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Y368*Source!I630</f>
        <v>3.5999999999999999E-3</v>
      </c>
      <c r="CY368">
        <f t="shared" ref="CY368:CY374" si="36">AA368</f>
        <v>29.98</v>
      </c>
      <c r="CZ368">
        <f t="shared" ref="CZ368:CZ374" si="37">AE368</f>
        <v>29.98</v>
      </c>
      <c r="DA368">
        <f t="shared" ref="DA368:DA374" si="38">AI368</f>
        <v>1</v>
      </c>
      <c r="DB368">
        <v>0</v>
      </c>
    </row>
    <row r="369" spans="1:106" x14ac:dyDescent="0.2">
      <c r="A369">
        <f>ROW(Source!A630)</f>
        <v>630</v>
      </c>
      <c r="B369">
        <v>31140108</v>
      </c>
      <c r="C369">
        <v>31142165</v>
      </c>
      <c r="D369">
        <v>30908935</v>
      </c>
      <c r="E369">
        <v>1</v>
      </c>
      <c r="F369">
        <v>1</v>
      </c>
      <c r="G369">
        <v>28875167</v>
      </c>
      <c r="H369">
        <v>3</v>
      </c>
      <c r="I369" t="s">
        <v>450</v>
      </c>
      <c r="J369" t="s">
        <v>451</v>
      </c>
      <c r="K369" t="s">
        <v>452</v>
      </c>
      <c r="L369">
        <v>1348</v>
      </c>
      <c r="N369">
        <v>1009</v>
      </c>
      <c r="O369" t="s">
        <v>150</v>
      </c>
      <c r="P369" t="s">
        <v>150</v>
      </c>
      <c r="Q369">
        <v>1000</v>
      </c>
      <c r="W369">
        <v>0</v>
      </c>
      <c r="X369">
        <v>-1580207076</v>
      </c>
      <c r="Y369">
        <v>1.2E-2</v>
      </c>
      <c r="AA369">
        <v>2393.4699999999998</v>
      </c>
      <c r="AB369">
        <v>0</v>
      </c>
      <c r="AC369">
        <v>0</v>
      </c>
      <c r="AD369">
        <v>0</v>
      </c>
      <c r="AE369">
        <v>2393.4699999999998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0</v>
      </c>
      <c r="AT369">
        <v>1.2E-2</v>
      </c>
      <c r="AU369" t="s">
        <v>0</v>
      </c>
      <c r="AV369">
        <v>0</v>
      </c>
      <c r="AW369">
        <v>2</v>
      </c>
      <c r="AX369">
        <v>31142168</v>
      </c>
      <c r="AY369">
        <v>1</v>
      </c>
      <c r="AZ369">
        <v>0</v>
      </c>
      <c r="BA369">
        <v>367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Y369*Source!I630</f>
        <v>1.7999999999999998E-4</v>
      </c>
      <c r="CY369">
        <f t="shared" si="36"/>
        <v>2393.4699999999998</v>
      </c>
      <c r="CZ369">
        <f t="shared" si="37"/>
        <v>2393.4699999999998</v>
      </c>
      <c r="DA369">
        <f t="shared" si="38"/>
        <v>1</v>
      </c>
      <c r="DB369">
        <v>0</v>
      </c>
    </row>
    <row r="370" spans="1:106" x14ac:dyDescent="0.2">
      <c r="A370">
        <f>ROW(Source!A630)</f>
        <v>630</v>
      </c>
      <c r="B370">
        <v>31140108</v>
      </c>
      <c r="C370">
        <v>31142165</v>
      </c>
      <c r="D370">
        <v>30908941</v>
      </c>
      <c r="E370">
        <v>1</v>
      </c>
      <c r="F370">
        <v>1</v>
      </c>
      <c r="G370">
        <v>28875167</v>
      </c>
      <c r="H370">
        <v>3</v>
      </c>
      <c r="I370" t="s">
        <v>453</v>
      </c>
      <c r="J370" t="s">
        <v>454</v>
      </c>
      <c r="K370" t="s">
        <v>455</v>
      </c>
      <c r="L370">
        <v>1348</v>
      </c>
      <c r="N370">
        <v>1009</v>
      </c>
      <c r="O370" t="s">
        <v>150</v>
      </c>
      <c r="P370" t="s">
        <v>150</v>
      </c>
      <c r="Q370">
        <v>1000</v>
      </c>
      <c r="W370">
        <v>0</v>
      </c>
      <c r="X370">
        <v>-1485000216</v>
      </c>
      <c r="Y370">
        <v>6.4000000000000005E-4</v>
      </c>
      <c r="AA370">
        <v>35067.730000000003</v>
      </c>
      <c r="AB370">
        <v>0</v>
      </c>
      <c r="AC370">
        <v>0</v>
      </c>
      <c r="AD370">
        <v>0</v>
      </c>
      <c r="AE370">
        <v>35067.730000000003</v>
      </c>
      <c r="AF370">
        <v>0</v>
      </c>
      <c r="AG370">
        <v>0</v>
      </c>
      <c r="AH370">
        <v>0</v>
      </c>
      <c r="AI370">
        <v>1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0</v>
      </c>
      <c r="AT370">
        <v>6.4000000000000005E-4</v>
      </c>
      <c r="AU370" t="s">
        <v>0</v>
      </c>
      <c r="AV370">
        <v>0</v>
      </c>
      <c r="AW370">
        <v>2</v>
      </c>
      <c r="AX370">
        <v>31142169</v>
      </c>
      <c r="AY370">
        <v>1</v>
      </c>
      <c r="AZ370">
        <v>0</v>
      </c>
      <c r="BA370">
        <v>368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Y370*Source!I630</f>
        <v>9.6000000000000013E-6</v>
      </c>
      <c r="CY370">
        <f t="shared" si="36"/>
        <v>35067.730000000003</v>
      </c>
      <c r="CZ370">
        <f t="shared" si="37"/>
        <v>35067.730000000003</v>
      </c>
      <c r="DA370">
        <f t="shared" si="38"/>
        <v>1</v>
      </c>
      <c r="DB370">
        <v>0</v>
      </c>
    </row>
    <row r="371" spans="1:106" x14ac:dyDescent="0.2">
      <c r="A371">
        <f>ROW(Source!A630)</f>
        <v>630</v>
      </c>
      <c r="B371">
        <v>31140108</v>
      </c>
      <c r="C371">
        <v>31142165</v>
      </c>
      <c r="D371">
        <v>30909132</v>
      </c>
      <c r="E371">
        <v>1</v>
      </c>
      <c r="F371">
        <v>1</v>
      </c>
      <c r="G371">
        <v>28875167</v>
      </c>
      <c r="H371">
        <v>3</v>
      </c>
      <c r="I371" t="s">
        <v>456</v>
      </c>
      <c r="J371" t="s">
        <v>457</v>
      </c>
      <c r="K371" t="s">
        <v>458</v>
      </c>
      <c r="L371">
        <v>1327</v>
      </c>
      <c r="N371">
        <v>1005</v>
      </c>
      <c r="O371" t="s">
        <v>441</v>
      </c>
      <c r="P371" t="s">
        <v>441</v>
      </c>
      <c r="Q371">
        <v>1</v>
      </c>
      <c r="W371">
        <v>0</v>
      </c>
      <c r="X371">
        <v>899841616</v>
      </c>
      <c r="Y371">
        <v>0.8</v>
      </c>
      <c r="AA371">
        <v>165.36</v>
      </c>
      <c r="AB371">
        <v>0</v>
      </c>
      <c r="AC371">
        <v>0</v>
      </c>
      <c r="AD371">
        <v>0</v>
      </c>
      <c r="AE371">
        <v>165.36</v>
      </c>
      <c r="AF371">
        <v>0</v>
      </c>
      <c r="AG371">
        <v>0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0</v>
      </c>
      <c r="AT371">
        <v>0.8</v>
      </c>
      <c r="AU371" t="s">
        <v>0</v>
      </c>
      <c r="AV371">
        <v>0</v>
      </c>
      <c r="AW371">
        <v>2</v>
      </c>
      <c r="AX371">
        <v>31142170</v>
      </c>
      <c r="AY371">
        <v>1</v>
      </c>
      <c r="AZ371">
        <v>0</v>
      </c>
      <c r="BA371">
        <v>369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Y371*Source!I630</f>
        <v>1.2E-2</v>
      </c>
      <c r="CY371">
        <f t="shared" si="36"/>
        <v>165.36</v>
      </c>
      <c r="CZ371">
        <f t="shared" si="37"/>
        <v>165.36</v>
      </c>
      <c r="DA371">
        <f t="shared" si="38"/>
        <v>1</v>
      </c>
      <c r="DB371">
        <v>0</v>
      </c>
    </row>
    <row r="372" spans="1:106" x14ac:dyDescent="0.2">
      <c r="A372">
        <f>ROW(Source!A630)</f>
        <v>630</v>
      </c>
      <c r="B372">
        <v>31140108</v>
      </c>
      <c r="C372">
        <v>31142165</v>
      </c>
      <c r="D372">
        <v>30909151</v>
      </c>
      <c r="E372">
        <v>1</v>
      </c>
      <c r="F372">
        <v>1</v>
      </c>
      <c r="G372">
        <v>28875167</v>
      </c>
      <c r="H372">
        <v>3</v>
      </c>
      <c r="I372" t="s">
        <v>459</v>
      </c>
      <c r="J372" t="s">
        <v>460</v>
      </c>
      <c r="K372" t="s">
        <v>461</v>
      </c>
      <c r="L372">
        <v>1348</v>
      </c>
      <c r="N372">
        <v>1009</v>
      </c>
      <c r="O372" t="s">
        <v>150</v>
      </c>
      <c r="P372" t="s">
        <v>150</v>
      </c>
      <c r="Q372">
        <v>1000</v>
      </c>
      <c r="W372">
        <v>0</v>
      </c>
      <c r="X372">
        <v>843538113</v>
      </c>
      <c r="Y372">
        <v>6.4000000000000003E-3</v>
      </c>
      <c r="AA372">
        <v>15222.65</v>
      </c>
      <c r="AB372">
        <v>0</v>
      </c>
      <c r="AC372">
        <v>0</v>
      </c>
      <c r="AD372">
        <v>0</v>
      </c>
      <c r="AE372">
        <v>15222.65</v>
      </c>
      <c r="AF372">
        <v>0</v>
      </c>
      <c r="AG372">
        <v>0</v>
      </c>
      <c r="AH372">
        <v>0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0</v>
      </c>
      <c r="AT372">
        <v>6.4000000000000003E-3</v>
      </c>
      <c r="AU372" t="s">
        <v>0</v>
      </c>
      <c r="AV372">
        <v>0</v>
      </c>
      <c r="AW372">
        <v>2</v>
      </c>
      <c r="AX372">
        <v>31142171</v>
      </c>
      <c r="AY372">
        <v>1</v>
      </c>
      <c r="AZ372">
        <v>0</v>
      </c>
      <c r="BA372">
        <v>370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Y372*Source!I630</f>
        <v>9.6000000000000002E-5</v>
      </c>
      <c r="CY372">
        <f t="shared" si="36"/>
        <v>15222.65</v>
      </c>
      <c r="CZ372">
        <f t="shared" si="37"/>
        <v>15222.65</v>
      </c>
      <c r="DA372">
        <f t="shared" si="38"/>
        <v>1</v>
      </c>
      <c r="DB372">
        <v>0</v>
      </c>
    </row>
    <row r="373" spans="1:106" x14ac:dyDescent="0.2">
      <c r="A373">
        <f>ROW(Source!A630)</f>
        <v>630</v>
      </c>
      <c r="B373">
        <v>31140108</v>
      </c>
      <c r="C373">
        <v>31142165</v>
      </c>
      <c r="D373">
        <v>30908843</v>
      </c>
      <c r="E373">
        <v>1</v>
      </c>
      <c r="F373">
        <v>1</v>
      </c>
      <c r="G373">
        <v>28875167</v>
      </c>
      <c r="H373">
        <v>3</v>
      </c>
      <c r="I373" t="s">
        <v>462</v>
      </c>
      <c r="J373" t="s">
        <v>463</v>
      </c>
      <c r="K373" t="s">
        <v>464</v>
      </c>
      <c r="L373">
        <v>1348</v>
      </c>
      <c r="N373">
        <v>1009</v>
      </c>
      <c r="O373" t="s">
        <v>150</v>
      </c>
      <c r="P373" t="s">
        <v>150</v>
      </c>
      <c r="Q373">
        <v>1000</v>
      </c>
      <c r="W373">
        <v>0</v>
      </c>
      <c r="X373">
        <v>-1979692298</v>
      </c>
      <c r="Y373">
        <v>2.4299999999999999E-3</v>
      </c>
      <c r="AA373">
        <v>398091.73</v>
      </c>
      <c r="AB373">
        <v>0</v>
      </c>
      <c r="AC373">
        <v>0</v>
      </c>
      <c r="AD373">
        <v>0</v>
      </c>
      <c r="AE373">
        <v>398091.73</v>
      </c>
      <c r="AF373">
        <v>0</v>
      </c>
      <c r="AG373">
        <v>0</v>
      </c>
      <c r="AH373">
        <v>0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0</v>
      </c>
      <c r="AT373">
        <v>2.4299999999999999E-3</v>
      </c>
      <c r="AU373" t="s">
        <v>0</v>
      </c>
      <c r="AV373">
        <v>0</v>
      </c>
      <c r="AW373">
        <v>2</v>
      </c>
      <c r="AX373">
        <v>31142172</v>
      </c>
      <c r="AY373">
        <v>1</v>
      </c>
      <c r="AZ373">
        <v>0</v>
      </c>
      <c r="BA373">
        <v>371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Y373*Source!I630</f>
        <v>3.6449999999999998E-5</v>
      </c>
      <c r="CY373">
        <f t="shared" si="36"/>
        <v>398091.73</v>
      </c>
      <c r="CZ373">
        <f t="shared" si="37"/>
        <v>398091.73</v>
      </c>
      <c r="DA373">
        <f t="shared" si="38"/>
        <v>1</v>
      </c>
      <c r="DB373">
        <v>0</v>
      </c>
    </row>
    <row r="374" spans="1:106" x14ac:dyDescent="0.2">
      <c r="A374">
        <f>ROW(Source!A630)</f>
        <v>630</v>
      </c>
      <c r="B374">
        <v>31140108</v>
      </c>
      <c r="C374">
        <v>31142165</v>
      </c>
      <c r="D374">
        <v>30907252</v>
      </c>
      <c r="E374">
        <v>1</v>
      </c>
      <c r="F374">
        <v>1</v>
      </c>
      <c r="G374">
        <v>28875167</v>
      </c>
      <c r="H374">
        <v>3</v>
      </c>
      <c r="I374" t="s">
        <v>465</v>
      </c>
      <c r="J374" t="s">
        <v>466</v>
      </c>
      <c r="K374" t="s">
        <v>467</v>
      </c>
      <c r="L374">
        <v>1348</v>
      </c>
      <c r="N374">
        <v>1009</v>
      </c>
      <c r="O374" t="s">
        <v>150</v>
      </c>
      <c r="P374" t="s">
        <v>150</v>
      </c>
      <c r="Q374">
        <v>1000</v>
      </c>
      <c r="W374">
        <v>0</v>
      </c>
      <c r="X374">
        <v>-1082216174</v>
      </c>
      <c r="Y374">
        <v>6.7000000000000004E-2</v>
      </c>
      <c r="AA374">
        <v>55020.23</v>
      </c>
      <c r="AB374">
        <v>0</v>
      </c>
      <c r="AC374">
        <v>0</v>
      </c>
      <c r="AD374">
        <v>0</v>
      </c>
      <c r="AE374">
        <v>55020.23</v>
      </c>
      <c r="AF374">
        <v>0</v>
      </c>
      <c r="AG374">
        <v>0</v>
      </c>
      <c r="AH374">
        <v>0</v>
      </c>
      <c r="AI374">
        <v>1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S374" t="s">
        <v>0</v>
      </c>
      <c r="AT374">
        <v>6.7000000000000004E-2</v>
      </c>
      <c r="AU374" t="s">
        <v>0</v>
      </c>
      <c r="AV374">
        <v>0</v>
      </c>
      <c r="AW374">
        <v>2</v>
      </c>
      <c r="AX374">
        <v>31142173</v>
      </c>
      <c r="AY374">
        <v>1</v>
      </c>
      <c r="AZ374">
        <v>0</v>
      </c>
      <c r="BA374">
        <v>372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Y374*Source!I630</f>
        <v>1.005E-3</v>
      </c>
      <c r="CY374">
        <f t="shared" si="36"/>
        <v>55020.23</v>
      </c>
      <c r="CZ374">
        <f t="shared" si="37"/>
        <v>55020.23</v>
      </c>
      <c r="DA374">
        <f t="shared" si="38"/>
        <v>1</v>
      </c>
      <c r="DB374">
        <v>0</v>
      </c>
    </row>
    <row r="375" spans="1:106" x14ac:dyDescent="0.2">
      <c r="A375">
        <f>ROW(Source!A631)</f>
        <v>631</v>
      </c>
      <c r="B375">
        <v>31140108</v>
      </c>
      <c r="C375">
        <v>31142175</v>
      </c>
      <c r="D375">
        <v>30895155</v>
      </c>
      <c r="E375">
        <v>28875167</v>
      </c>
      <c r="F375">
        <v>1</v>
      </c>
      <c r="G375">
        <v>28875167</v>
      </c>
      <c r="H375">
        <v>1</v>
      </c>
      <c r="I375" t="s">
        <v>391</v>
      </c>
      <c r="J375" t="s">
        <v>0</v>
      </c>
      <c r="K375" t="s">
        <v>392</v>
      </c>
      <c r="L375">
        <v>1191</v>
      </c>
      <c r="N375">
        <v>1013</v>
      </c>
      <c r="O375" t="s">
        <v>393</v>
      </c>
      <c r="P375" t="s">
        <v>393</v>
      </c>
      <c r="Q375">
        <v>1</v>
      </c>
      <c r="W375">
        <v>0</v>
      </c>
      <c r="X375">
        <v>476480486</v>
      </c>
      <c r="Y375">
        <v>0.14000000000000001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1</v>
      </c>
      <c r="AJ375">
        <v>1</v>
      </c>
      <c r="AK375">
        <v>1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0</v>
      </c>
      <c r="AT375">
        <v>0.14000000000000001</v>
      </c>
      <c r="AU375" t="s">
        <v>0</v>
      </c>
      <c r="AV375">
        <v>1</v>
      </c>
      <c r="AW375">
        <v>2</v>
      </c>
      <c r="AX375">
        <v>31142176</v>
      </c>
      <c r="AY375">
        <v>1</v>
      </c>
      <c r="AZ375">
        <v>0</v>
      </c>
      <c r="BA375">
        <v>373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Y375*Source!I631</f>
        <v>0.42000000000000004</v>
      </c>
      <c r="CY375">
        <f>AD375</f>
        <v>0</v>
      </c>
      <c r="CZ375">
        <f>AH375</f>
        <v>0</v>
      </c>
      <c r="DA375">
        <f>AL375</f>
        <v>1</v>
      </c>
      <c r="DB375">
        <v>0</v>
      </c>
    </row>
    <row r="376" spans="1:106" x14ac:dyDescent="0.2">
      <c r="A376">
        <f>ROW(Source!A631)</f>
        <v>631</v>
      </c>
      <c r="B376">
        <v>31140108</v>
      </c>
      <c r="C376">
        <v>31142175</v>
      </c>
      <c r="D376">
        <v>30907454</v>
      </c>
      <c r="E376">
        <v>1</v>
      </c>
      <c r="F376">
        <v>1</v>
      </c>
      <c r="G376">
        <v>28875167</v>
      </c>
      <c r="H376">
        <v>3</v>
      </c>
      <c r="I376" t="s">
        <v>856</v>
      </c>
      <c r="J376" t="s">
        <v>857</v>
      </c>
      <c r="K376" t="s">
        <v>858</v>
      </c>
      <c r="L376">
        <v>1339</v>
      </c>
      <c r="N376">
        <v>1007</v>
      </c>
      <c r="O376" t="s">
        <v>16</v>
      </c>
      <c r="P376" t="s">
        <v>16</v>
      </c>
      <c r="Q376">
        <v>1</v>
      </c>
      <c r="W376">
        <v>0</v>
      </c>
      <c r="X376">
        <v>-1598522892</v>
      </c>
      <c r="Y376">
        <v>4.0000000000000001E-3</v>
      </c>
      <c r="AA376">
        <v>22400.7</v>
      </c>
      <c r="AB376">
        <v>0</v>
      </c>
      <c r="AC376">
        <v>0</v>
      </c>
      <c r="AD376">
        <v>0</v>
      </c>
      <c r="AE376">
        <v>22400.7</v>
      </c>
      <c r="AF376">
        <v>0</v>
      </c>
      <c r="AG376">
        <v>0</v>
      </c>
      <c r="AH376">
        <v>0</v>
      </c>
      <c r="AI376">
        <v>1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0</v>
      </c>
      <c r="AT376">
        <v>4.0000000000000001E-3</v>
      </c>
      <c r="AU376" t="s">
        <v>0</v>
      </c>
      <c r="AV376">
        <v>0</v>
      </c>
      <c r="AW376">
        <v>2</v>
      </c>
      <c r="AX376">
        <v>31142177</v>
      </c>
      <c r="AY376">
        <v>1</v>
      </c>
      <c r="AZ376">
        <v>0</v>
      </c>
      <c r="BA376">
        <v>374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Y376*Source!I631</f>
        <v>1.2E-2</v>
      </c>
      <c r="CY376">
        <f>AA376</f>
        <v>22400.7</v>
      </c>
      <c r="CZ376">
        <f>AE376</f>
        <v>22400.7</v>
      </c>
      <c r="DA376">
        <f>AI376</f>
        <v>1</v>
      </c>
      <c r="DB376">
        <v>0</v>
      </c>
    </row>
    <row r="377" spans="1:106" x14ac:dyDescent="0.2">
      <c r="A377">
        <f>ROW(Source!A632)</f>
        <v>632</v>
      </c>
      <c r="B377">
        <v>31140108</v>
      </c>
      <c r="C377">
        <v>31142179</v>
      </c>
      <c r="D377">
        <v>30895155</v>
      </c>
      <c r="E377">
        <v>28875167</v>
      </c>
      <c r="F377">
        <v>1</v>
      </c>
      <c r="G377">
        <v>28875167</v>
      </c>
      <c r="H377">
        <v>1</v>
      </c>
      <c r="I377" t="s">
        <v>391</v>
      </c>
      <c r="J377" t="s">
        <v>0</v>
      </c>
      <c r="K377" t="s">
        <v>392</v>
      </c>
      <c r="L377">
        <v>1191</v>
      </c>
      <c r="N377">
        <v>1013</v>
      </c>
      <c r="O377" t="s">
        <v>393</v>
      </c>
      <c r="P377" t="s">
        <v>393</v>
      </c>
      <c r="Q377">
        <v>1</v>
      </c>
      <c r="W377">
        <v>0</v>
      </c>
      <c r="X377">
        <v>476480486</v>
      </c>
      <c r="Y377">
        <v>8.0399999999999991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1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0</v>
      </c>
      <c r="AT377">
        <v>8.0399999999999991</v>
      </c>
      <c r="AU377" t="s">
        <v>0</v>
      </c>
      <c r="AV377">
        <v>1</v>
      </c>
      <c r="AW377">
        <v>2</v>
      </c>
      <c r="AX377">
        <v>31142180</v>
      </c>
      <c r="AY377">
        <v>1</v>
      </c>
      <c r="AZ377">
        <v>0</v>
      </c>
      <c r="BA377">
        <v>375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Y377*Source!I632</f>
        <v>0.41807999999999995</v>
      </c>
      <c r="CY377">
        <f>AD377</f>
        <v>0</v>
      </c>
      <c r="CZ377">
        <f>AH377</f>
        <v>0</v>
      </c>
      <c r="DA377">
        <f>AL377</f>
        <v>1</v>
      </c>
      <c r="DB377">
        <v>0</v>
      </c>
    </row>
    <row r="378" spans="1:106" x14ac:dyDescent="0.2">
      <c r="A378">
        <f>ROW(Source!A632)</f>
        <v>632</v>
      </c>
      <c r="B378">
        <v>31140108</v>
      </c>
      <c r="C378">
        <v>31142179</v>
      </c>
      <c r="D378">
        <v>30906858</v>
      </c>
      <c r="E378">
        <v>1</v>
      </c>
      <c r="F378">
        <v>1</v>
      </c>
      <c r="G378">
        <v>28875167</v>
      </c>
      <c r="H378">
        <v>2</v>
      </c>
      <c r="I378" t="s">
        <v>471</v>
      </c>
      <c r="J378" t="s">
        <v>472</v>
      </c>
      <c r="K378" t="s">
        <v>473</v>
      </c>
      <c r="L378">
        <v>1368</v>
      </c>
      <c r="N378">
        <v>1011</v>
      </c>
      <c r="O378" t="s">
        <v>397</v>
      </c>
      <c r="P378" t="s">
        <v>397</v>
      </c>
      <c r="Q378">
        <v>1</v>
      </c>
      <c r="W378">
        <v>0</v>
      </c>
      <c r="X378">
        <v>-1418982918</v>
      </c>
      <c r="Y378">
        <v>0.08</v>
      </c>
      <c r="AA378">
        <v>0</v>
      </c>
      <c r="AB378">
        <v>7.36</v>
      </c>
      <c r="AC378">
        <v>0.74</v>
      </c>
      <c r="AD378">
        <v>0</v>
      </c>
      <c r="AE378">
        <v>0</v>
      </c>
      <c r="AF378">
        <v>7.36</v>
      </c>
      <c r="AG378">
        <v>0.74</v>
      </c>
      <c r="AH378">
        <v>0</v>
      </c>
      <c r="AI378">
        <v>1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0</v>
      </c>
      <c r="AT378">
        <v>0.08</v>
      </c>
      <c r="AU378" t="s">
        <v>0</v>
      </c>
      <c r="AV378">
        <v>0</v>
      </c>
      <c r="AW378">
        <v>2</v>
      </c>
      <c r="AX378">
        <v>31142181</v>
      </c>
      <c r="AY378">
        <v>1</v>
      </c>
      <c r="AZ378">
        <v>0</v>
      </c>
      <c r="BA378">
        <v>376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Y378*Source!I632</f>
        <v>4.1599999999999996E-3</v>
      </c>
      <c r="CY378">
        <f>AB378</f>
        <v>7.36</v>
      </c>
      <c r="CZ378">
        <f>AF378</f>
        <v>7.36</v>
      </c>
      <c r="DA378">
        <f>AJ378</f>
        <v>1</v>
      </c>
      <c r="DB378">
        <v>0</v>
      </c>
    </row>
    <row r="379" spans="1:106" x14ac:dyDescent="0.2">
      <c r="A379">
        <f>ROW(Source!A632)</f>
        <v>632</v>
      </c>
      <c r="B379">
        <v>31140108</v>
      </c>
      <c r="C379">
        <v>31142179</v>
      </c>
      <c r="D379">
        <v>30907876</v>
      </c>
      <c r="E379">
        <v>1</v>
      </c>
      <c r="F379">
        <v>1</v>
      </c>
      <c r="G379">
        <v>28875167</v>
      </c>
      <c r="H379">
        <v>3</v>
      </c>
      <c r="I379" t="s">
        <v>667</v>
      </c>
      <c r="J379" t="s">
        <v>668</v>
      </c>
      <c r="K379" t="s">
        <v>669</v>
      </c>
      <c r="L379">
        <v>1348</v>
      </c>
      <c r="N379">
        <v>1009</v>
      </c>
      <c r="O379" t="s">
        <v>150</v>
      </c>
      <c r="P379" t="s">
        <v>150</v>
      </c>
      <c r="Q379">
        <v>1000</v>
      </c>
      <c r="W379">
        <v>0</v>
      </c>
      <c r="X379">
        <v>1574046373</v>
      </c>
      <c r="Y379">
        <v>3.5E-4</v>
      </c>
      <c r="AA379">
        <v>45454.3</v>
      </c>
      <c r="AB379">
        <v>0</v>
      </c>
      <c r="AC379">
        <v>0</v>
      </c>
      <c r="AD379">
        <v>0</v>
      </c>
      <c r="AE379">
        <v>45454.3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0</v>
      </c>
      <c r="AQ379">
        <v>0</v>
      </c>
      <c r="AR379">
        <v>0</v>
      </c>
      <c r="AS379" t="s">
        <v>0</v>
      </c>
      <c r="AT379">
        <v>3.5E-4</v>
      </c>
      <c r="AU379" t="s">
        <v>0</v>
      </c>
      <c r="AV379">
        <v>0</v>
      </c>
      <c r="AW379">
        <v>2</v>
      </c>
      <c r="AX379">
        <v>31142182</v>
      </c>
      <c r="AY379">
        <v>1</v>
      </c>
      <c r="AZ379">
        <v>0</v>
      </c>
      <c r="BA379">
        <v>377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Y379*Source!I632</f>
        <v>1.8199999999999999E-5</v>
      </c>
      <c r="CY379">
        <f>AA379</f>
        <v>45454.3</v>
      </c>
      <c r="CZ379">
        <f>AE379</f>
        <v>45454.3</v>
      </c>
      <c r="DA379">
        <f>AI379</f>
        <v>1</v>
      </c>
      <c r="DB379">
        <v>0</v>
      </c>
    </row>
    <row r="380" spans="1:106" x14ac:dyDescent="0.2">
      <c r="A380">
        <f>ROW(Source!A632)</f>
        <v>632</v>
      </c>
      <c r="B380">
        <v>31140108</v>
      </c>
      <c r="C380">
        <v>31142179</v>
      </c>
      <c r="D380">
        <v>30911436</v>
      </c>
      <c r="E380">
        <v>1</v>
      </c>
      <c r="F380">
        <v>1</v>
      </c>
      <c r="G380">
        <v>28875167</v>
      </c>
      <c r="H380">
        <v>3</v>
      </c>
      <c r="I380" t="s">
        <v>356</v>
      </c>
      <c r="J380" t="s">
        <v>359</v>
      </c>
      <c r="K380" t="s">
        <v>357</v>
      </c>
      <c r="L380">
        <v>1301</v>
      </c>
      <c r="N380">
        <v>1003</v>
      </c>
      <c r="O380" t="s">
        <v>358</v>
      </c>
      <c r="P380" t="s">
        <v>358</v>
      </c>
      <c r="Q380">
        <v>1</v>
      </c>
      <c r="W380">
        <v>0</v>
      </c>
      <c r="X380">
        <v>1178497843</v>
      </c>
      <c r="Y380">
        <v>110</v>
      </c>
      <c r="AA380">
        <v>38.049999999999997</v>
      </c>
      <c r="AB380">
        <v>0</v>
      </c>
      <c r="AC380">
        <v>0</v>
      </c>
      <c r="AD380">
        <v>0</v>
      </c>
      <c r="AE380">
        <v>38.049999999999997</v>
      </c>
      <c r="AF380">
        <v>0</v>
      </c>
      <c r="AG380">
        <v>0</v>
      </c>
      <c r="AH380">
        <v>0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0</v>
      </c>
      <c r="AQ380">
        <v>0</v>
      </c>
      <c r="AR380">
        <v>0</v>
      </c>
      <c r="AS380" t="s">
        <v>0</v>
      </c>
      <c r="AT380">
        <v>110</v>
      </c>
      <c r="AU380" t="s">
        <v>0</v>
      </c>
      <c r="AV380">
        <v>0</v>
      </c>
      <c r="AW380">
        <v>2</v>
      </c>
      <c r="AX380">
        <v>31142183</v>
      </c>
      <c r="AY380">
        <v>1</v>
      </c>
      <c r="AZ380">
        <v>0</v>
      </c>
      <c r="BA380">
        <v>378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Y380*Source!I632</f>
        <v>5.72</v>
      </c>
      <c r="CY380">
        <f>AA380</f>
        <v>38.049999999999997</v>
      </c>
      <c r="CZ380">
        <f>AE380</f>
        <v>38.049999999999997</v>
      </c>
      <c r="DA380">
        <f>AI380</f>
        <v>1</v>
      </c>
      <c r="DB380">
        <v>0</v>
      </c>
    </row>
    <row r="381" spans="1:106" x14ac:dyDescent="0.2">
      <c r="A381">
        <f>ROW(Source!A633)</f>
        <v>633</v>
      </c>
      <c r="B381">
        <v>31140108</v>
      </c>
      <c r="C381">
        <v>31142185</v>
      </c>
      <c r="D381">
        <v>30895155</v>
      </c>
      <c r="E381">
        <v>28875167</v>
      </c>
      <c r="F381">
        <v>1</v>
      </c>
      <c r="G381">
        <v>28875167</v>
      </c>
      <c r="H381">
        <v>1</v>
      </c>
      <c r="I381" t="s">
        <v>391</v>
      </c>
      <c r="J381" t="s">
        <v>0</v>
      </c>
      <c r="K381" t="s">
        <v>392</v>
      </c>
      <c r="L381">
        <v>1191</v>
      </c>
      <c r="N381">
        <v>1013</v>
      </c>
      <c r="O381" t="s">
        <v>393</v>
      </c>
      <c r="P381" t="s">
        <v>393</v>
      </c>
      <c r="Q381">
        <v>1</v>
      </c>
      <c r="W381">
        <v>0</v>
      </c>
      <c r="X381">
        <v>476480486</v>
      </c>
      <c r="Y381">
        <v>189.52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0</v>
      </c>
      <c r="AQ381">
        <v>0</v>
      </c>
      <c r="AR381">
        <v>0</v>
      </c>
      <c r="AS381" t="s">
        <v>0</v>
      </c>
      <c r="AT381">
        <v>189.52</v>
      </c>
      <c r="AU381" t="s">
        <v>0</v>
      </c>
      <c r="AV381">
        <v>1</v>
      </c>
      <c r="AW381">
        <v>2</v>
      </c>
      <c r="AX381">
        <v>31142186</v>
      </c>
      <c r="AY381">
        <v>1</v>
      </c>
      <c r="AZ381">
        <v>0</v>
      </c>
      <c r="BA381">
        <v>379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Y381*Source!I633</f>
        <v>2.5585200000000001</v>
      </c>
      <c r="CY381">
        <f>AD381</f>
        <v>0</v>
      </c>
      <c r="CZ381">
        <f>AH381</f>
        <v>0</v>
      </c>
      <c r="DA381">
        <f>AL381</f>
        <v>1</v>
      </c>
      <c r="DB381">
        <v>0</v>
      </c>
    </row>
    <row r="382" spans="1:106" x14ac:dyDescent="0.2">
      <c r="A382">
        <f>ROW(Source!A633)</f>
        <v>633</v>
      </c>
      <c r="B382">
        <v>31140108</v>
      </c>
      <c r="C382">
        <v>31142185</v>
      </c>
      <c r="D382">
        <v>30906800</v>
      </c>
      <c r="E382">
        <v>1</v>
      </c>
      <c r="F382">
        <v>1</v>
      </c>
      <c r="G382">
        <v>28875167</v>
      </c>
      <c r="H382">
        <v>2</v>
      </c>
      <c r="I382" t="s">
        <v>643</v>
      </c>
      <c r="J382" t="s">
        <v>644</v>
      </c>
      <c r="K382" t="s">
        <v>645</v>
      </c>
      <c r="L382">
        <v>1368</v>
      </c>
      <c r="N382">
        <v>1011</v>
      </c>
      <c r="O382" t="s">
        <v>397</v>
      </c>
      <c r="P382" t="s">
        <v>397</v>
      </c>
      <c r="Q382">
        <v>1</v>
      </c>
      <c r="W382">
        <v>0</v>
      </c>
      <c r="X382">
        <v>-889059933</v>
      </c>
      <c r="Y382">
        <v>0.32</v>
      </c>
      <c r="AA382">
        <v>0</v>
      </c>
      <c r="AB382">
        <v>4.4400000000000004</v>
      </c>
      <c r="AC382">
        <v>0.85</v>
      </c>
      <c r="AD382">
        <v>0</v>
      </c>
      <c r="AE382">
        <v>0</v>
      </c>
      <c r="AF382">
        <v>4.4400000000000004</v>
      </c>
      <c r="AG382">
        <v>0.85</v>
      </c>
      <c r="AH382">
        <v>0</v>
      </c>
      <c r="AI382">
        <v>1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0</v>
      </c>
      <c r="AQ382">
        <v>0</v>
      </c>
      <c r="AR382">
        <v>0</v>
      </c>
      <c r="AS382" t="s">
        <v>0</v>
      </c>
      <c r="AT382">
        <v>0.32</v>
      </c>
      <c r="AU382" t="s">
        <v>0</v>
      </c>
      <c r="AV382">
        <v>0</v>
      </c>
      <c r="AW382">
        <v>2</v>
      </c>
      <c r="AX382">
        <v>31142187</v>
      </c>
      <c r="AY382">
        <v>1</v>
      </c>
      <c r="AZ382">
        <v>0</v>
      </c>
      <c r="BA382">
        <v>380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Y382*Source!I633</f>
        <v>4.3200000000000001E-3</v>
      </c>
      <c r="CY382">
        <f>AB382</f>
        <v>4.4400000000000004</v>
      </c>
      <c r="CZ382">
        <f>AF382</f>
        <v>4.4400000000000004</v>
      </c>
      <c r="DA382">
        <f>AJ382</f>
        <v>1</v>
      </c>
      <c r="DB382">
        <v>0</v>
      </c>
    </row>
    <row r="383" spans="1:106" x14ac:dyDescent="0.2">
      <c r="A383">
        <f>ROW(Source!A633)</f>
        <v>633</v>
      </c>
      <c r="B383">
        <v>31140108</v>
      </c>
      <c r="C383">
        <v>31142185</v>
      </c>
      <c r="D383">
        <v>30908604</v>
      </c>
      <c r="E383">
        <v>1</v>
      </c>
      <c r="F383">
        <v>1</v>
      </c>
      <c r="G383">
        <v>28875167</v>
      </c>
      <c r="H383">
        <v>3</v>
      </c>
      <c r="I383" t="s">
        <v>419</v>
      </c>
      <c r="J383" t="s">
        <v>420</v>
      </c>
      <c r="K383" t="s">
        <v>421</v>
      </c>
      <c r="L383">
        <v>1346</v>
      </c>
      <c r="N383">
        <v>1009</v>
      </c>
      <c r="O383" t="s">
        <v>422</v>
      </c>
      <c r="P383" t="s">
        <v>422</v>
      </c>
      <c r="Q383">
        <v>1</v>
      </c>
      <c r="W383">
        <v>0</v>
      </c>
      <c r="X383">
        <v>-613561335</v>
      </c>
      <c r="Y383">
        <v>0.2</v>
      </c>
      <c r="AA383">
        <v>28.66</v>
      </c>
      <c r="AB383">
        <v>0</v>
      </c>
      <c r="AC383">
        <v>0</v>
      </c>
      <c r="AD383">
        <v>0</v>
      </c>
      <c r="AE383">
        <v>28.66</v>
      </c>
      <c r="AF383">
        <v>0</v>
      </c>
      <c r="AG383">
        <v>0</v>
      </c>
      <c r="AH383">
        <v>0</v>
      </c>
      <c r="AI383">
        <v>1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0</v>
      </c>
      <c r="AQ383">
        <v>0</v>
      </c>
      <c r="AR383">
        <v>0</v>
      </c>
      <c r="AS383" t="s">
        <v>0</v>
      </c>
      <c r="AT383">
        <v>0.2</v>
      </c>
      <c r="AU383" t="s">
        <v>0</v>
      </c>
      <c r="AV383">
        <v>0</v>
      </c>
      <c r="AW383">
        <v>2</v>
      </c>
      <c r="AX383">
        <v>31142188</v>
      </c>
      <c r="AY383">
        <v>1</v>
      </c>
      <c r="AZ383">
        <v>0</v>
      </c>
      <c r="BA383">
        <v>381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Y383*Source!I633</f>
        <v>2.7000000000000001E-3</v>
      </c>
      <c r="CY383">
        <f>AA383</f>
        <v>28.66</v>
      </c>
      <c r="CZ383">
        <f>AE383</f>
        <v>28.66</v>
      </c>
      <c r="DA383">
        <f>AI383</f>
        <v>1</v>
      </c>
      <c r="DB383">
        <v>0</v>
      </c>
    </row>
    <row r="384" spans="1:106" x14ac:dyDescent="0.2">
      <c r="A384">
        <f>ROW(Source!A633)</f>
        <v>633</v>
      </c>
      <c r="B384">
        <v>31140108</v>
      </c>
      <c r="C384">
        <v>31142185</v>
      </c>
      <c r="D384">
        <v>30908978</v>
      </c>
      <c r="E384">
        <v>1</v>
      </c>
      <c r="F384">
        <v>1</v>
      </c>
      <c r="G384">
        <v>28875167</v>
      </c>
      <c r="H384">
        <v>3</v>
      </c>
      <c r="I384" t="s">
        <v>646</v>
      </c>
      <c r="J384" t="s">
        <v>647</v>
      </c>
      <c r="K384" t="s">
        <v>648</v>
      </c>
      <c r="L384">
        <v>1327</v>
      </c>
      <c r="N384">
        <v>1005</v>
      </c>
      <c r="O384" t="s">
        <v>441</v>
      </c>
      <c r="P384" t="s">
        <v>441</v>
      </c>
      <c r="Q384">
        <v>1</v>
      </c>
      <c r="W384">
        <v>0</v>
      </c>
      <c r="X384">
        <v>-1886260957</v>
      </c>
      <c r="Y384">
        <v>105</v>
      </c>
      <c r="AA384">
        <v>566.95000000000005</v>
      </c>
      <c r="AB384">
        <v>0</v>
      </c>
      <c r="AC384">
        <v>0</v>
      </c>
      <c r="AD384">
        <v>0</v>
      </c>
      <c r="AE384">
        <v>566.95000000000005</v>
      </c>
      <c r="AF384">
        <v>0</v>
      </c>
      <c r="AG384">
        <v>0</v>
      </c>
      <c r="AH384">
        <v>0</v>
      </c>
      <c r="AI384">
        <v>1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0</v>
      </c>
      <c r="AQ384">
        <v>0</v>
      </c>
      <c r="AR384">
        <v>0</v>
      </c>
      <c r="AS384" t="s">
        <v>0</v>
      </c>
      <c r="AT384">
        <v>105</v>
      </c>
      <c r="AU384" t="s">
        <v>0</v>
      </c>
      <c r="AV384">
        <v>0</v>
      </c>
      <c r="AW384">
        <v>2</v>
      </c>
      <c r="AX384">
        <v>31142189</v>
      </c>
      <c r="AY384">
        <v>1</v>
      </c>
      <c r="AZ384">
        <v>0</v>
      </c>
      <c r="BA384">
        <v>382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Y384*Source!I633</f>
        <v>1.4175</v>
      </c>
      <c r="CY384">
        <f>AA384</f>
        <v>566.95000000000005</v>
      </c>
      <c r="CZ384">
        <f>AE384</f>
        <v>566.95000000000005</v>
      </c>
      <c r="DA384">
        <f>AI384</f>
        <v>1</v>
      </c>
      <c r="DB384">
        <v>0</v>
      </c>
    </row>
    <row r="385" spans="1:106" x14ac:dyDescent="0.2">
      <c r="A385">
        <f>ROW(Source!A633)</f>
        <v>633</v>
      </c>
      <c r="B385">
        <v>31140108</v>
      </c>
      <c r="C385">
        <v>31142185</v>
      </c>
      <c r="D385">
        <v>30908836</v>
      </c>
      <c r="E385">
        <v>1</v>
      </c>
      <c r="F385">
        <v>1</v>
      </c>
      <c r="G385">
        <v>28875167</v>
      </c>
      <c r="H385">
        <v>3</v>
      </c>
      <c r="I385" t="s">
        <v>649</v>
      </c>
      <c r="J385" t="s">
        <v>650</v>
      </c>
      <c r="K385" t="s">
        <v>651</v>
      </c>
      <c r="L385">
        <v>1348</v>
      </c>
      <c r="N385">
        <v>1009</v>
      </c>
      <c r="O385" t="s">
        <v>150</v>
      </c>
      <c r="P385" t="s">
        <v>150</v>
      </c>
      <c r="Q385">
        <v>1000</v>
      </c>
      <c r="W385">
        <v>0</v>
      </c>
      <c r="X385">
        <v>-836437113</v>
      </c>
      <c r="Y385">
        <v>0.03</v>
      </c>
      <c r="AA385">
        <v>59188.35</v>
      </c>
      <c r="AB385">
        <v>0</v>
      </c>
      <c r="AC385">
        <v>0</v>
      </c>
      <c r="AD385">
        <v>0</v>
      </c>
      <c r="AE385">
        <v>59188.35</v>
      </c>
      <c r="AF385">
        <v>0</v>
      </c>
      <c r="AG385">
        <v>0</v>
      </c>
      <c r="AH385">
        <v>0</v>
      </c>
      <c r="AI385">
        <v>1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S385" t="s">
        <v>0</v>
      </c>
      <c r="AT385">
        <v>0.03</v>
      </c>
      <c r="AU385" t="s">
        <v>0</v>
      </c>
      <c r="AV385">
        <v>0</v>
      </c>
      <c r="AW385">
        <v>2</v>
      </c>
      <c r="AX385">
        <v>31142190</v>
      </c>
      <c r="AY385">
        <v>1</v>
      </c>
      <c r="AZ385">
        <v>0</v>
      </c>
      <c r="BA385">
        <v>383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Y385*Source!I633</f>
        <v>4.0499999999999998E-4</v>
      </c>
      <c r="CY385">
        <f>AA385</f>
        <v>59188.35</v>
      </c>
      <c r="CZ385">
        <f>AE385</f>
        <v>59188.35</v>
      </c>
      <c r="DA385">
        <f>AI385</f>
        <v>1</v>
      </c>
      <c r="DB385">
        <v>0</v>
      </c>
    </row>
    <row r="386" spans="1:106" x14ac:dyDescent="0.2">
      <c r="A386">
        <f>ROW(Source!A633)</f>
        <v>633</v>
      </c>
      <c r="B386">
        <v>31140108</v>
      </c>
      <c r="C386">
        <v>31142185</v>
      </c>
      <c r="D386">
        <v>30907376</v>
      </c>
      <c r="E386">
        <v>1</v>
      </c>
      <c r="F386">
        <v>1</v>
      </c>
      <c r="G386">
        <v>28875167</v>
      </c>
      <c r="H386">
        <v>3</v>
      </c>
      <c r="I386" t="s">
        <v>652</v>
      </c>
      <c r="J386" t="s">
        <v>653</v>
      </c>
      <c r="K386" t="s">
        <v>654</v>
      </c>
      <c r="L386">
        <v>1348</v>
      </c>
      <c r="N386">
        <v>1009</v>
      </c>
      <c r="O386" t="s">
        <v>150</v>
      </c>
      <c r="P386" t="s">
        <v>150</v>
      </c>
      <c r="Q386">
        <v>1000</v>
      </c>
      <c r="W386">
        <v>0</v>
      </c>
      <c r="X386">
        <v>207407430</v>
      </c>
      <c r="Y386">
        <v>8.8999999999999999E-3</v>
      </c>
      <c r="AA386">
        <v>44723.95</v>
      </c>
      <c r="AB386">
        <v>0</v>
      </c>
      <c r="AC386">
        <v>0</v>
      </c>
      <c r="AD386">
        <v>0</v>
      </c>
      <c r="AE386">
        <v>44723.95</v>
      </c>
      <c r="AF386">
        <v>0</v>
      </c>
      <c r="AG386">
        <v>0</v>
      </c>
      <c r="AH386">
        <v>0</v>
      </c>
      <c r="AI386">
        <v>1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0</v>
      </c>
      <c r="AT386">
        <v>8.8999999999999999E-3</v>
      </c>
      <c r="AU386" t="s">
        <v>0</v>
      </c>
      <c r="AV386">
        <v>0</v>
      </c>
      <c r="AW386">
        <v>2</v>
      </c>
      <c r="AX386">
        <v>31142191</v>
      </c>
      <c r="AY386">
        <v>1</v>
      </c>
      <c r="AZ386">
        <v>0</v>
      </c>
      <c r="BA386">
        <v>384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Y386*Source!I633</f>
        <v>1.2014999999999999E-4</v>
      </c>
      <c r="CY386">
        <f>AA386</f>
        <v>44723.95</v>
      </c>
      <c r="CZ386">
        <f>AE386</f>
        <v>44723.95</v>
      </c>
      <c r="DA386">
        <f>AI386</f>
        <v>1</v>
      </c>
      <c r="DB386">
        <v>0</v>
      </c>
    </row>
    <row r="387" spans="1:106" x14ac:dyDescent="0.2">
      <c r="A387">
        <f>ROW(Source!A634)</f>
        <v>634</v>
      </c>
      <c r="B387">
        <v>31140108</v>
      </c>
      <c r="C387">
        <v>31142193</v>
      </c>
      <c r="D387">
        <v>30895155</v>
      </c>
      <c r="E387">
        <v>28875167</v>
      </c>
      <c r="F387">
        <v>1</v>
      </c>
      <c r="G387">
        <v>28875167</v>
      </c>
      <c r="H387">
        <v>1</v>
      </c>
      <c r="I387" t="s">
        <v>391</v>
      </c>
      <c r="J387" t="s">
        <v>0</v>
      </c>
      <c r="K387" t="s">
        <v>392</v>
      </c>
      <c r="L387">
        <v>1191</v>
      </c>
      <c r="N387">
        <v>1013</v>
      </c>
      <c r="O387" t="s">
        <v>393</v>
      </c>
      <c r="P387" t="s">
        <v>393</v>
      </c>
      <c r="Q387">
        <v>1</v>
      </c>
      <c r="W387">
        <v>0</v>
      </c>
      <c r="X387">
        <v>476480486</v>
      </c>
      <c r="Y387">
        <v>107.1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1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0</v>
      </c>
      <c r="AT387">
        <v>107.1</v>
      </c>
      <c r="AU387" t="s">
        <v>0</v>
      </c>
      <c r="AV387">
        <v>1</v>
      </c>
      <c r="AW387">
        <v>2</v>
      </c>
      <c r="AX387">
        <v>31142194</v>
      </c>
      <c r="AY387">
        <v>1</v>
      </c>
      <c r="AZ387">
        <v>0</v>
      </c>
      <c r="BA387">
        <v>385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Y387*Source!I634</f>
        <v>2.9238300000000002</v>
      </c>
      <c r="CY387">
        <f>AD387</f>
        <v>0</v>
      </c>
      <c r="CZ387">
        <f>AH387</f>
        <v>0</v>
      </c>
      <c r="DA387">
        <f>AL387</f>
        <v>1</v>
      </c>
      <c r="DB387">
        <v>0</v>
      </c>
    </row>
    <row r="388" spans="1:106" x14ac:dyDescent="0.2">
      <c r="A388">
        <f>ROW(Source!A634)</f>
        <v>634</v>
      </c>
      <c r="B388">
        <v>31140108</v>
      </c>
      <c r="C388">
        <v>31142193</v>
      </c>
      <c r="D388">
        <v>30906858</v>
      </c>
      <c r="E388">
        <v>1</v>
      </c>
      <c r="F388">
        <v>1</v>
      </c>
      <c r="G388">
        <v>28875167</v>
      </c>
      <c r="H388">
        <v>2</v>
      </c>
      <c r="I388" t="s">
        <v>471</v>
      </c>
      <c r="J388" t="s">
        <v>472</v>
      </c>
      <c r="K388" t="s">
        <v>473</v>
      </c>
      <c r="L388">
        <v>1368</v>
      </c>
      <c r="N388">
        <v>1011</v>
      </c>
      <c r="O388" t="s">
        <v>397</v>
      </c>
      <c r="P388" t="s">
        <v>397</v>
      </c>
      <c r="Q388">
        <v>1</v>
      </c>
      <c r="W388">
        <v>0</v>
      </c>
      <c r="X388">
        <v>-1418982918</v>
      </c>
      <c r="Y388">
        <v>44.34</v>
      </c>
      <c r="AA388">
        <v>0</v>
      </c>
      <c r="AB388">
        <v>7.36</v>
      </c>
      <c r="AC388">
        <v>0.74</v>
      </c>
      <c r="AD388">
        <v>0</v>
      </c>
      <c r="AE388">
        <v>0</v>
      </c>
      <c r="AF388">
        <v>7.36</v>
      </c>
      <c r="AG388">
        <v>0.74</v>
      </c>
      <c r="AH388">
        <v>0</v>
      </c>
      <c r="AI388">
        <v>1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0</v>
      </c>
      <c r="AT388">
        <v>44.34</v>
      </c>
      <c r="AU388" t="s">
        <v>0</v>
      </c>
      <c r="AV388">
        <v>0</v>
      </c>
      <c r="AW388">
        <v>2</v>
      </c>
      <c r="AX388">
        <v>31142195</v>
      </c>
      <c r="AY388">
        <v>1</v>
      </c>
      <c r="AZ388">
        <v>0</v>
      </c>
      <c r="BA388">
        <v>386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Y388*Source!I634</f>
        <v>1.2104820000000001</v>
      </c>
      <c r="CY388">
        <f>AB388</f>
        <v>7.36</v>
      </c>
      <c r="CZ388">
        <f>AF388</f>
        <v>7.36</v>
      </c>
      <c r="DA388">
        <f>AJ388</f>
        <v>1</v>
      </c>
      <c r="DB388">
        <v>0</v>
      </c>
    </row>
    <row r="389" spans="1:106" x14ac:dyDescent="0.2">
      <c r="A389">
        <f>ROW(Source!A634)</f>
        <v>634</v>
      </c>
      <c r="B389">
        <v>31140108</v>
      </c>
      <c r="C389">
        <v>31142193</v>
      </c>
      <c r="D389">
        <v>30906836</v>
      </c>
      <c r="E389">
        <v>1</v>
      </c>
      <c r="F389">
        <v>1</v>
      </c>
      <c r="G389">
        <v>28875167</v>
      </c>
      <c r="H389">
        <v>2</v>
      </c>
      <c r="I389" t="s">
        <v>775</v>
      </c>
      <c r="J389" t="s">
        <v>776</v>
      </c>
      <c r="K389" t="s">
        <v>777</v>
      </c>
      <c r="L389">
        <v>1368</v>
      </c>
      <c r="N389">
        <v>1011</v>
      </c>
      <c r="O389" t="s">
        <v>397</v>
      </c>
      <c r="P389" t="s">
        <v>397</v>
      </c>
      <c r="Q389">
        <v>1</v>
      </c>
      <c r="W389">
        <v>0</v>
      </c>
      <c r="X389">
        <v>1061940301</v>
      </c>
      <c r="Y389">
        <v>0.39</v>
      </c>
      <c r="AA389">
        <v>0</v>
      </c>
      <c r="AB389">
        <v>386.3</v>
      </c>
      <c r="AC389">
        <v>303.31</v>
      </c>
      <c r="AD389">
        <v>0</v>
      </c>
      <c r="AE389">
        <v>0</v>
      </c>
      <c r="AF389">
        <v>386.3</v>
      </c>
      <c r="AG389">
        <v>303.31</v>
      </c>
      <c r="AH389">
        <v>0</v>
      </c>
      <c r="AI389">
        <v>1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0</v>
      </c>
      <c r="AT389">
        <v>0.39</v>
      </c>
      <c r="AU389" t="s">
        <v>0</v>
      </c>
      <c r="AV389">
        <v>0</v>
      </c>
      <c r="AW389">
        <v>2</v>
      </c>
      <c r="AX389">
        <v>31142196</v>
      </c>
      <c r="AY389">
        <v>1</v>
      </c>
      <c r="AZ389">
        <v>0</v>
      </c>
      <c r="BA389">
        <v>387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Y389*Source!I634</f>
        <v>1.0647E-2</v>
      </c>
      <c r="CY389">
        <f>AB389</f>
        <v>386.3</v>
      </c>
      <c r="CZ389">
        <f>AF389</f>
        <v>386.3</v>
      </c>
      <c r="DA389">
        <f>AJ389</f>
        <v>1</v>
      </c>
      <c r="DB389">
        <v>0</v>
      </c>
    </row>
    <row r="390" spans="1:106" x14ac:dyDescent="0.2">
      <c r="A390">
        <f>ROW(Source!A634)</f>
        <v>634</v>
      </c>
      <c r="B390">
        <v>31140108</v>
      </c>
      <c r="C390">
        <v>31142193</v>
      </c>
      <c r="D390">
        <v>30908781</v>
      </c>
      <c r="E390">
        <v>1</v>
      </c>
      <c r="F390">
        <v>1</v>
      </c>
      <c r="G390">
        <v>28875167</v>
      </c>
      <c r="H390">
        <v>3</v>
      </c>
      <c r="I390" t="s">
        <v>407</v>
      </c>
      <c r="J390" t="s">
        <v>408</v>
      </c>
      <c r="K390" t="s">
        <v>409</v>
      </c>
      <c r="L390">
        <v>1339</v>
      </c>
      <c r="N390">
        <v>1007</v>
      </c>
      <c r="O390" t="s">
        <v>16</v>
      </c>
      <c r="P390" t="s">
        <v>16</v>
      </c>
      <c r="Q390">
        <v>1</v>
      </c>
      <c r="W390">
        <v>0</v>
      </c>
      <c r="X390">
        <v>1653821073</v>
      </c>
      <c r="Y390">
        <v>0.16600000000000001</v>
      </c>
      <c r="AA390">
        <v>29.98</v>
      </c>
      <c r="AB390">
        <v>0</v>
      </c>
      <c r="AC390">
        <v>0</v>
      </c>
      <c r="AD390">
        <v>0</v>
      </c>
      <c r="AE390">
        <v>29.98</v>
      </c>
      <c r="AF390">
        <v>0</v>
      </c>
      <c r="AG390">
        <v>0</v>
      </c>
      <c r="AH390">
        <v>0</v>
      </c>
      <c r="AI390">
        <v>1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0</v>
      </c>
      <c r="AT390">
        <v>0.16600000000000001</v>
      </c>
      <c r="AU390" t="s">
        <v>0</v>
      </c>
      <c r="AV390">
        <v>0</v>
      </c>
      <c r="AW390">
        <v>2</v>
      </c>
      <c r="AX390">
        <v>31142197</v>
      </c>
      <c r="AY390">
        <v>1</v>
      </c>
      <c r="AZ390">
        <v>0</v>
      </c>
      <c r="BA390">
        <v>388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Y390*Source!I634</f>
        <v>4.5318000000000008E-3</v>
      </c>
      <c r="CY390">
        <f>AA390</f>
        <v>29.98</v>
      </c>
      <c r="CZ390">
        <f>AE390</f>
        <v>29.98</v>
      </c>
      <c r="DA390">
        <f>AI390</f>
        <v>1</v>
      </c>
      <c r="DB390">
        <v>0</v>
      </c>
    </row>
    <row r="391" spans="1:106" x14ac:dyDescent="0.2">
      <c r="A391">
        <f>ROW(Source!A634)</f>
        <v>634</v>
      </c>
      <c r="B391">
        <v>31140108</v>
      </c>
      <c r="C391">
        <v>31142193</v>
      </c>
      <c r="D391">
        <v>30907179</v>
      </c>
      <c r="E391">
        <v>1</v>
      </c>
      <c r="F391">
        <v>1</v>
      </c>
      <c r="G391">
        <v>28875167</v>
      </c>
      <c r="H391">
        <v>3</v>
      </c>
      <c r="I391" t="s">
        <v>784</v>
      </c>
      <c r="J391" t="s">
        <v>785</v>
      </c>
      <c r="K391" t="s">
        <v>786</v>
      </c>
      <c r="L391">
        <v>1327</v>
      </c>
      <c r="N391">
        <v>1005</v>
      </c>
      <c r="O391" t="s">
        <v>441</v>
      </c>
      <c r="P391" t="s">
        <v>441</v>
      </c>
      <c r="Q391">
        <v>1</v>
      </c>
      <c r="W391">
        <v>0</v>
      </c>
      <c r="X391">
        <v>496570782</v>
      </c>
      <c r="Y391">
        <v>102</v>
      </c>
      <c r="AA391">
        <v>633.91</v>
      </c>
      <c r="AB391">
        <v>0</v>
      </c>
      <c r="AC391">
        <v>0</v>
      </c>
      <c r="AD391">
        <v>0</v>
      </c>
      <c r="AE391">
        <v>633.91</v>
      </c>
      <c r="AF391">
        <v>0</v>
      </c>
      <c r="AG391">
        <v>0</v>
      </c>
      <c r="AH391">
        <v>0</v>
      </c>
      <c r="AI391">
        <v>1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0</v>
      </c>
      <c r="AT391">
        <v>102</v>
      </c>
      <c r="AU391" t="s">
        <v>0</v>
      </c>
      <c r="AV391">
        <v>0</v>
      </c>
      <c r="AW391">
        <v>2</v>
      </c>
      <c r="AX391">
        <v>31142198</v>
      </c>
      <c r="AY391">
        <v>1</v>
      </c>
      <c r="AZ391">
        <v>0</v>
      </c>
      <c r="BA391">
        <v>389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Y391*Source!I634</f>
        <v>2.7846000000000002</v>
      </c>
      <c r="CY391">
        <f>AA391</f>
        <v>633.91</v>
      </c>
      <c r="CZ391">
        <f>AE391</f>
        <v>633.91</v>
      </c>
      <c r="DA391">
        <f>AI391</f>
        <v>1</v>
      </c>
      <c r="DB391">
        <v>0</v>
      </c>
    </row>
    <row r="392" spans="1:106" x14ac:dyDescent="0.2">
      <c r="A392">
        <f>ROW(Source!A634)</f>
        <v>634</v>
      </c>
      <c r="B392">
        <v>31140108</v>
      </c>
      <c r="C392">
        <v>31142193</v>
      </c>
      <c r="D392">
        <v>30907225</v>
      </c>
      <c r="E392">
        <v>1</v>
      </c>
      <c r="F392">
        <v>1</v>
      </c>
      <c r="G392">
        <v>28875167</v>
      </c>
      <c r="H392">
        <v>3</v>
      </c>
      <c r="I392" t="s">
        <v>859</v>
      </c>
      <c r="J392" t="s">
        <v>860</v>
      </c>
      <c r="K392" t="s">
        <v>861</v>
      </c>
      <c r="L392">
        <v>1348</v>
      </c>
      <c r="N392">
        <v>1009</v>
      </c>
      <c r="O392" t="s">
        <v>150</v>
      </c>
      <c r="P392" t="s">
        <v>150</v>
      </c>
      <c r="Q392">
        <v>1000</v>
      </c>
      <c r="W392">
        <v>0</v>
      </c>
      <c r="X392">
        <v>-1047297428</v>
      </c>
      <c r="Y392">
        <v>0.01</v>
      </c>
      <c r="AA392">
        <v>108319.66</v>
      </c>
      <c r="AB392">
        <v>0</v>
      </c>
      <c r="AC392">
        <v>0</v>
      </c>
      <c r="AD392">
        <v>0</v>
      </c>
      <c r="AE392">
        <v>108319.66</v>
      </c>
      <c r="AF392">
        <v>0</v>
      </c>
      <c r="AG392">
        <v>0</v>
      </c>
      <c r="AH392">
        <v>0</v>
      </c>
      <c r="AI392">
        <v>1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 t="s">
        <v>0</v>
      </c>
      <c r="AT392">
        <v>0.01</v>
      </c>
      <c r="AU392" t="s">
        <v>0</v>
      </c>
      <c r="AV392">
        <v>0</v>
      </c>
      <c r="AW392">
        <v>2</v>
      </c>
      <c r="AX392">
        <v>31142199</v>
      </c>
      <c r="AY392">
        <v>1</v>
      </c>
      <c r="AZ392">
        <v>0</v>
      </c>
      <c r="BA392">
        <v>390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Y392*Source!I634</f>
        <v>2.7300000000000002E-4</v>
      </c>
      <c r="CY392">
        <f>AA392</f>
        <v>108319.66</v>
      </c>
      <c r="CZ392">
        <f>AE392</f>
        <v>108319.66</v>
      </c>
      <c r="DA392">
        <f>AI392</f>
        <v>1</v>
      </c>
      <c r="DB392">
        <v>0</v>
      </c>
    </row>
    <row r="393" spans="1:106" x14ac:dyDescent="0.2">
      <c r="A393">
        <f>ROW(Source!A634)</f>
        <v>634</v>
      </c>
      <c r="B393">
        <v>31140108</v>
      </c>
      <c r="C393">
        <v>31142193</v>
      </c>
      <c r="D393">
        <v>30909798</v>
      </c>
      <c r="E393">
        <v>1</v>
      </c>
      <c r="F393">
        <v>1</v>
      </c>
      <c r="G393">
        <v>28875167</v>
      </c>
      <c r="H393">
        <v>3</v>
      </c>
      <c r="I393" t="s">
        <v>790</v>
      </c>
      <c r="J393" t="s">
        <v>791</v>
      </c>
      <c r="K393" t="s">
        <v>792</v>
      </c>
      <c r="L393">
        <v>1348</v>
      </c>
      <c r="N393">
        <v>1009</v>
      </c>
      <c r="O393" t="s">
        <v>150</v>
      </c>
      <c r="P393" t="s">
        <v>150</v>
      </c>
      <c r="Q393">
        <v>1000</v>
      </c>
      <c r="W393">
        <v>0</v>
      </c>
      <c r="X393">
        <v>-119176890</v>
      </c>
      <c r="Y393">
        <v>0.59</v>
      </c>
      <c r="AA393">
        <v>8102.61</v>
      </c>
      <c r="AB393">
        <v>0</v>
      </c>
      <c r="AC393">
        <v>0</v>
      </c>
      <c r="AD393">
        <v>0</v>
      </c>
      <c r="AE393">
        <v>8102.61</v>
      </c>
      <c r="AF393">
        <v>0</v>
      </c>
      <c r="AG393">
        <v>0</v>
      </c>
      <c r="AH393">
        <v>0</v>
      </c>
      <c r="AI393">
        <v>1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0</v>
      </c>
      <c r="AT393">
        <v>0.59</v>
      </c>
      <c r="AU393" t="s">
        <v>0</v>
      </c>
      <c r="AV393">
        <v>0</v>
      </c>
      <c r="AW393">
        <v>2</v>
      </c>
      <c r="AX393">
        <v>31142200</v>
      </c>
      <c r="AY393">
        <v>1</v>
      </c>
      <c r="AZ393">
        <v>0</v>
      </c>
      <c r="BA393">
        <v>391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Y393*Source!I634</f>
        <v>1.6107E-2</v>
      </c>
      <c r="CY393">
        <f>AA393</f>
        <v>8102.61</v>
      </c>
      <c r="CZ393">
        <f>AE393</f>
        <v>8102.61</v>
      </c>
      <c r="DA393">
        <f>AI393</f>
        <v>1</v>
      </c>
      <c r="DB393">
        <v>0</v>
      </c>
    </row>
    <row r="394" spans="1:106" x14ac:dyDescent="0.2">
      <c r="A394">
        <f>ROW(Source!A634)</f>
        <v>634</v>
      </c>
      <c r="B394">
        <v>31140108</v>
      </c>
      <c r="C394">
        <v>31142193</v>
      </c>
      <c r="D394">
        <v>30909800</v>
      </c>
      <c r="E394">
        <v>1</v>
      </c>
      <c r="F394">
        <v>1</v>
      </c>
      <c r="G394">
        <v>28875167</v>
      </c>
      <c r="H394">
        <v>3</v>
      </c>
      <c r="I394" t="s">
        <v>793</v>
      </c>
      <c r="J394" t="s">
        <v>794</v>
      </c>
      <c r="K394" t="s">
        <v>795</v>
      </c>
      <c r="L394">
        <v>1348</v>
      </c>
      <c r="N394">
        <v>1009</v>
      </c>
      <c r="O394" t="s">
        <v>150</v>
      </c>
      <c r="P394" t="s">
        <v>150</v>
      </c>
      <c r="Q394">
        <v>1000</v>
      </c>
      <c r="W394">
        <v>0</v>
      </c>
      <c r="X394">
        <v>-1483621562</v>
      </c>
      <c r="Y394">
        <v>4.8000000000000001E-2</v>
      </c>
      <c r="AA394">
        <v>22088.45</v>
      </c>
      <c r="AB394">
        <v>0</v>
      </c>
      <c r="AC394">
        <v>0</v>
      </c>
      <c r="AD394">
        <v>0</v>
      </c>
      <c r="AE394">
        <v>22088.45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1</v>
      </c>
      <c r="AP394">
        <v>0</v>
      </c>
      <c r="AQ394">
        <v>0</v>
      </c>
      <c r="AR394">
        <v>0</v>
      </c>
      <c r="AS394" t="s">
        <v>0</v>
      </c>
      <c r="AT394">
        <v>4.8000000000000001E-2</v>
      </c>
      <c r="AU394" t="s">
        <v>0</v>
      </c>
      <c r="AV394">
        <v>0</v>
      </c>
      <c r="AW394">
        <v>2</v>
      </c>
      <c r="AX394">
        <v>31142201</v>
      </c>
      <c r="AY394">
        <v>1</v>
      </c>
      <c r="AZ394">
        <v>0</v>
      </c>
      <c r="BA394">
        <v>392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Y394*Source!I634</f>
        <v>1.3104000000000002E-3</v>
      </c>
      <c r="CY394">
        <f>AA394</f>
        <v>22088.45</v>
      </c>
      <c r="CZ394">
        <f>AE394</f>
        <v>22088.45</v>
      </c>
      <c r="DA394">
        <f>AI394</f>
        <v>1</v>
      </c>
      <c r="DB394">
        <v>0</v>
      </c>
    </row>
    <row r="395" spans="1:106" x14ac:dyDescent="0.2">
      <c r="A395">
        <f>ROW(Source!A635)</f>
        <v>635</v>
      </c>
      <c r="B395">
        <v>31140108</v>
      </c>
      <c r="C395">
        <v>31142203</v>
      </c>
      <c r="D395">
        <v>30895155</v>
      </c>
      <c r="E395">
        <v>28875167</v>
      </c>
      <c r="F395">
        <v>1</v>
      </c>
      <c r="G395">
        <v>28875167</v>
      </c>
      <c r="H395">
        <v>1</v>
      </c>
      <c r="I395" t="s">
        <v>391</v>
      </c>
      <c r="J395" t="s">
        <v>0</v>
      </c>
      <c r="K395" t="s">
        <v>392</v>
      </c>
      <c r="L395">
        <v>1191</v>
      </c>
      <c r="N395">
        <v>1013</v>
      </c>
      <c r="O395" t="s">
        <v>393</v>
      </c>
      <c r="P395" t="s">
        <v>393</v>
      </c>
      <c r="Q395">
        <v>1</v>
      </c>
      <c r="W395">
        <v>0</v>
      </c>
      <c r="X395">
        <v>476480486</v>
      </c>
      <c r="Y395">
        <v>50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0</v>
      </c>
      <c r="AT395">
        <v>50</v>
      </c>
      <c r="AU395" t="s">
        <v>0</v>
      </c>
      <c r="AV395">
        <v>1</v>
      </c>
      <c r="AW395">
        <v>2</v>
      </c>
      <c r="AX395">
        <v>31142204</v>
      </c>
      <c r="AY395">
        <v>1</v>
      </c>
      <c r="AZ395">
        <v>0</v>
      </c>
      <c r="BA395">
        <v>393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Y395*Source!I635</f>
        <v>1.7999999999999998</v>
      </c>
      <c r="CY395">
        <f>AD395</f>
        <v>0</v>
      </c>
      <c r="CZ395">
        <f>AH395</f>
        <v>0</v>
      </c>
      <c r="DA395">
        <f>AL395</f>
        <v>1</v>
      </c>
      <c r="DB395">
        <v>0</v>
      </c>
    </row>
    <row r="396" spans="1:106" x14ac:dyDescent="0.2">
      <c r="A396">
        <f>ROW(Source!A635)</f>
        <v>635</v>
      </c>
      <c r="B396">
        <v>31140108</v>
      </c>
      <c r="C396">
        <v>31142203</v>
      </c>
      <c r="D396">
        <v>30907714</v>
      </c>
      <c r="E396">
        <v>1</v>
      </c>
      <c r="F396">
        <v>1</v>
      </c>
      <c r="G396">
        <v>28875167</v>
      </c>
      <c r="H396">
        <v>3</v>
      </c>
      <c r="I396" t="s">
        <v>676</v>
      </c>
      <c r="J396" t="s">
        <v>677</v>
      </c>
      <c r="K396" t="s">
        <v>678</v>
      </c>
      <c r="L396">
        <v>1348</v>
      </c>
      <c r="N396">
        <v>1009</v>
      </c>
      <c r="O396" t="s">
        <v>150</v>
      </c>
      <c r="P396" t="s">
        <v>150</v>
      </c>
      <c r="Q396">
        <v>1000</v>
      </c>
      <c r="W396">
        <v>0</v>
      </c>
      <c r="X396">
        <v>291612274</v>
      </c>
      <c r="Y396">
        <v>0.46</v>
      </c>
      <c r="AA396">
        <v>50407.79</v>
      </c>
      <c r="AB396">
        <v>0</v>
      </c>
      <c r="AC396">
        <v>0</v>
      </c>
      <c r="AD396">
        <v>0</v>
      </c>
      <c r="AE396">
        <v>50407.79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0</v>
      </c>
      <c r="AT396">
        <v>0.46</v>
      </c>
      <c r="AU396" t="s">
        <v>0</v>
      </c>
      <c r="AV396">
        <v>0</v>
      </c>
      <c r="AW396">
        <v>2</v>
      </c>
      <c r="AX396">
        <v>31142205</v>
      </c>
      <c r="AY396">
        <v>1</v>
      </c>
      <c r="AZ396">
        <v>0</v>
      </c>
      <c r="BA396">
        <v>394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Y396*Source!I635</f>
        <v>1.6559999999999998E-2</v>
      </c>
      <c r="CY396">
        <f>AA396</f>
        <v>50407.79</v>
      </c>
      <c r="CZ396">
        <f>AE396</f>
        <v>50407.79</v>
      </c>
      <c r="DA396">
        <f>AI396</f>
        <v>1</v>
      </c>
      <c r="DB396">
        <v>0</v>
      </c>
    </row>
    <row r="397" spans="1:106" x14ac:dyDescent="0.2">
      <c r="A397">
        <f>ROW(Source!A635)</f>
        <v>635</v>
      </c>
      <c r="B397">
        <v>31140108</v>
      </c>
      <c r="C397">
        <v>31142203</v>
      </c>
      <c r="D397">
        <v>30907876</v>
      </c>
      <c r="E397">
        <v>1</v>
      </c>
      <c r="F397">
        <v>1</v>
      </c>
      <c r="G397">
        <v>28875167</v>
      </c>
      <c r="H397">
        <v>3</v>
      </c>
      <c r="I397" t="s">
        <v>667</v>
      </c>
      <c r="J397" t="s">
        <v>668</v>
      </c>
      <c r="K397" t="s">
        <v>669</v>
      </c>
      <c r="L397">
        <v>1348</v>
      </c>
      <c r="N397">
        <v>1009</v>
      </c>
      <c r="O397" t="s">
        <v>150</v>
      </c>
      <c r="P397" t="s">
        <v>150</v>
      </c>
      <c r="Q397">
        <v>1000</v>
      </c>
      <c r="W397">
        <v>0</v>
      </c>
      <c r="X397">
        <v>1574046373</v>
      </c>
      <c r="Y397">
        <v>1E-3</v>
      </c>
      <c r="AA397">
        <v>45454.3</v>
      </c>
      <c r="AB397">
        <v>0</v>
      </c>
      <c r="AC397">
        <v>0</v>
      </c>
      <c r="AD397">
        <v>0</v>
      </c>
      <c r="AE397">
        <v>45454.3</v>
      </c>
      <c r="AF397">
        <v>0</v>
      </c>
      <c r="AG397">
        <v>0</v>
      </c>
      <c r="AH397">
        <v>0</v>
      </c>
      <c r="AI397">
        <v>1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0</v>
      </c>
      <c r="AT397">
        <v>1E-3</v>
      </c>
      <c r="AU397" t="s">
        <v>0</v>
      </c>
      <c r="AV397">
        <v>0</v>
      </c>
      <c r="AW397">
        <v>2</v>
      </c>
      <c r="AX397">
        <v>31142206</v>
      </c>
      <c r="AY397">
        <v>1</v>
      </c>
      <c r="AZ397">
        <v>0</v>
      </c>
      <c r="BA397">
        <v>395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Y397*Source!I635</f>
        <v>3.6000000000000001E-5</v>
      </c>
      <c r="CY397">
        <f>AA397</f>
        <v>45454.3</v>
      </c>
      <c r="CZ397">
        <f>AE397</f>
        <v>45454.3</v>
      </c>
      <c r="DA397">
        <f>AI397</f>
        <v>1</v>
      </c>
      <c r="DB397">
        <v>0</v>
      </c>
    </row>
    <row r="398" spans="1:106" x14ac:dyDescent="0.2">
      <c r="A398">
        <f>ROW(Source!A635)</f>
        <v>635</v>
      </c>
      <c r="B398">
        <v>31140108</v>
      </c>
      <c r="C398">
        <v>31142203</v>
      </c>
      <c r="D398">
        <v>30907914</v>
      </c>
      <c r="E398">
        <v>1</v>
      </c>
      <c r="F398">
        <v>1</v>
      </c>
      <c r="G398">
        <v>28875167</v>
      </c>
      <c r="H398">
        <v>3</v>
      </c>
      <c r="I398" t="s">
        <v>679</v>
      </c>
      <c r="J398" t="s">
        <v>680</v>
      </c>
      <c r="K398" t="s">
        <v>681</v>
      </c>
      <c r="L398">
        <v>1348</v>
      </c>
      <c r="N398">
        <v>1009</v>
      </c>
      <c r="O398" t="s">
        <v>150</v>
      </c>
      <c r="P398" t="s">
        <v>150</v>
      </c>
      <c r="Q398">
        <v>1000</v>
      </c>
      <c r="W398">
        <v>0</v>
      </c>
      <c r="X398">
        <v>-1253251386</v>
      </c>
      <c r="Y398">
        <v>5.1999999999999998E-2</v>
      </c>
      <c r="AA398">
        <v>39990.42</v>
      </c>
      <c r="AB398">
        <v>0</v>
      </c>
      <c r="AC398">
        <v>0</v>
      </c>
      <c r="AD398">
        <v>0</v>
      </c>
      <c r="AE398">
        <v>39990.42</v>
      </c>
      <c r="AF398">
        <v>0</v>
      </c>
      <c r="AG398">
        <v>0</v>
      </c>
      <c r="AH398">
        <v>0</v>
      </c>
      <c r="AI398">
        <v>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0</v>
      </c>
      <c r="AT398">
        <v>5.1999999999999998E-2</v>
      </c>
      <c r="AU398" t="s">
        <v>0</v>
      </c>
      <c r="AV398">
        <v>0</v>
      </c>
      <c r="AW398">
        <v>2</v>
      </c>
      <c r="AX398">
        <v>31142207</v>
      </c>
      <c r="AY398">
        <v>1</v>
      </c>
      <c r="AZ398">
        <v>0</v>
      </c>
      <c r="BA398">
        <v>396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Y398*Source!I635</f>
        <v>1.8719999999999997E-3</v>
      </c>
      <c r="CY398">
        <f>AA398</f>
        <v>39990.42</v>
      </c>
      <c r="CZ398">
        <f>AE398</f>
        <v>39990.42</v>
      </c>
      <c r="DA398">
        <f>AI398</f>
        <v>1</v>
      </c>
      <c r="DB398">
        <v>0</v>
      </c>
    </row>
    <row r="399" spans="1:106" x14ac:dyDescent="0.2">
      <c r="A399">
        <f>ROW(Source!A636)</f>
        <v>636</v>
      </c>
      <c r="B399">
        <v>31140108</v>
      </c>
      <c r="C399">
        <v>31142209</v>
      </c>
      <c r="D399">
        <v>30895155</v>
      </c>
      <c r="E399">
        <v>28875167</v>
      </c>
      <c r="F399">
        <v>1</v>
      </c>
      <c r="G399">
        <v>28875167</v>
      </c>
      <c r="H399">
        <v>1</v>
      </c>
      <c r="I399" t="s">
        <v>391</v>
      </c>
      <c r="J399" t="s">
        <v>0</v>
      </c>
      <c r="K399" t="s">
        <v>392</v>
      </c>
      <c r="L399">
        <v>1191</v>
      </c>
      <c r="N399">
        <v>1013</v>
      </c>
      <c r="O399" t="s">
        <v>393</v>
      </c>
      <c r="P399" t="s">
        <v>393</v>
      </c>
      <c r="Q399">
        <v>1</v>
      </c>
      <c r="W399">
        <v>0</v>
      </c>
      <c r="X399">
        <v>476480486</v>
      </c>
      <c r="Y399">
        <v>85.11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1</v>
      </c>
      <c r="AJ399">
        <v>1</v>
      </c>
      <c r="AK399">
        <v>1</v>
      </c>
      <c r="AL399">
        <v>1</v>
      </c>
      <c r="AN399">
        <v>0</v>
      </c>
      <c r="AO399">
        <v>1</v>
      </c>
      <c r="AP399">
        <v>0</v>
      </c>
      <c r="AQ399">
        <v>0</v>
      </c>
      <c r="AR399">
        <v>0</v>
      </c>
      <c r="AS399" t="s">
        <v>0</v>
      </c>
      <c r="AT399">
        <v>85.11</v>
      </c>
      <c r="AU399" t="s">
        <v>0</v>
      </c>
      <c r="AV399">
        <v>1</v>
      </c>
      <c r="AW399">
        <v>2</v>
      </c>
      <c r="AX399">
        <v>31142210</v>
      </c>
      <c r="AY399">
        <v>1</v>
      </c>
      <c r="AZ399">
        <v>0</v>
      </c>
      <c r="BA399">
        <v>397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Y399*Source!I636</f>
        <v>3.0639599999999998</v>
      </c>
      <c r="CY399">
        <f>AD399</f>
        <v>0</v>
      </c>
      <c r="CZ399">
        <f>AH399</f>
        <v>0</v>
      </c>
      <c r="DA399">
        <f>AL399</f>
        <v>1</v>
      </c>
      <c r="DB399">
        <v>0</v>
      </c>
    </row>
    <row r="400" spans="1:106" x14ac:dyDescent="0.2">
      <c r="A400">
        <f>ROW(Source!A636)</f>
        <v>636</v>
      </c>
      <c r="B400">
        <v>31140108</v>
      </c>
      <c r="C400">
        <v>31142209</v>
      </c>
      <c r="D400">
        <v>30906794</v>
      </c>
      <c r="E400">
        <v>1</v>
      </c>
      <c r="F400">
        <v>1</v>
      </c>
      <c r="G400">
        <v>28875167</v>
      </c>
      <c r="H400">
        <v>2</v>
      </c>
      <c r="I400" t="s">
        <v>571</v>
      </c>
      <c r="J400" t="s">
        <v>572</v>
      </c>
      <c r="K400" t="s">
        <v>573</v>
      </c>
      <c r="L400">
        <v>1368</v>
      </c>
      <c r="N400">
        <v>1011</v>
      </c>
      <c r="O400" t="s">
        <v>397</v>
      </c>
      <c r="P400" t="s">
        <v>397</v>
      </c>
      <c r="Q400">
        <v>1</v>
      </c>
      <c r="W400">
        <v>0</v>
      </c>
      <c r="X400">
        <v>1384422694</v>
      </c>
      <c r="Y400">
        <v>1.96</v>
      </c>
      <c r="AA400">
        <v>0</v>
      </c>
      <c r="AB400">
        <v>3.83</v>
      </c>
      <c r="AC400">
        <v>0.87</v>
      </c>
      <c r="AD400">
        <v>0</v>
      </c>
      <c r="AE400">
        <v>0</v>
      </c>
      <c r="AF400">
        <v>3.83</v>
      </c>
      <c r="AG400">
        <v>0.87</v>
      </c>
      <c r="AH400">
        <v>0</v>
      </c>
      <c r="AI400">
        <v>1</v>
      </c>
      <c r="AJ400">
        <v>1</v>
      </c>
      <c r="AK400">
        <v>1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S400" t="s">
        <v>0</v>
      </c>
      <c r="AT400">
        <v>1.96</v>
      </c>
      <c r="AU400" t="s">
        <v>0</v>
      </c>
      <c r="AV400">
        <v>0</v>
      </c>
      <c r="AW400">
        <v>2</v>
      </c>
      <c r="AX400">
        <v>31142211</v>
      </c>
      <c r="AY400">
        <v>1</v>
      </c>
      <c r="AZ400">
        <v>0</v>
      </c>
      <c r="BA400">
        <v>398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Y400*Source!I636</f>
        <v>7.0559999999999998E-2</v>
      </c>
      <c r="CY400">
        <f>AB400</f>
        <v>3.83</v>
      </c>
      <c r="CZ400">
        <f>AF400</f>
        <v>3.83</v>
      </c>
      <c r="DA400">
        <f>AJ400</f>
        <v>1</v>
      </c>
      <c r="DB400">
        <v>0</v>
      </c>
    </row>
    <row r="401" spans="1:106" x14ac:dyDescent="0.2">
      <c r="A401">
        <f>ROW(Source!A636)</f>
        <v>636</v>
      </c>
      <c r="B401">
        <v>31140108</v>
      </c>
      <c r="C401">
        <v>31142209</v>
      </c>
      <c r="D401">
        <v>30906820</v>
      </c>
      <c r="E401">
        <v>1</v>
      </c>
      <c r="F401">
        <v>1</v>
      </c>
      <c r="G401">
        <v>28875167</v>
      </c>
      <c r="H401">
        <v>2</v>
      </c>
      <c r="I401" t="s">
        <v>574</v>
      </c>
      <c r="J401" t="s">
        <v>575</v>
      </c>
      <c r="K401" t="s">
        <v>576</v>
      </c>
      <c r="L401">
        <v>1368</v>
      </c>
      <c r="N401">
        <v>1011</v>
      </c>
      <c r="O401" t="s">
        <v>397</v>
      </c>
      <c r="P401" t="s">
        <v>397</v>
      </c>
      <c r="Q401">
        <v>1</v>
      </c>
      <c r="W401">
        <v>0</v>
      </c>
      <c r="X401">
        <v>1449628503</v>
      </c>
      <c r="Y401">
        <v>20.25</v>
      </c>
      <c r="AA401">
        <v>0</v>
      </c>
      <c r="AB401">
        <v>5.25</v>
      </c>
      <c r="AC401">
        <v>0.85</v>
      </c>
      <c r="AD401">
        <v>0</v>
      </c>
      <c r="AE401">
        <v>0</v>
      </c>
      <c r="AF401">
        <v>5.25</v>
      </c>
      <c r="AG401">
        <v>0.85</v>
      </c>
      <c r="AH401">
        <v>0</v>
      </c>
      <c r="AI401">
        <v>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S401" t="s">
        <v>0</v>
      </c>
      <c r="AT401">
        <v>20.25</v>
      </c>
      <c r="AU401" t="s">
        <v>0</v>
      </c>
      <c r="AV401">
        <v>0</v>
      </c>
      <c r="AW401">
        <v>2</v>
      </c>
      <c r="AX401">
        <v>31142212</v>
      </c>
      <c r="AY401">
        <v>1</v>
      </c>
      <c r="AZ401">
        <v>0</v>
      </c>
      <c r="BA401">
        <v>399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Y401*Source!I636</f>
        <v>0.72899999999999998</v>
      </c>
      <c r="CY401">
        <f>AB401</f>
        <v>5.25</v>
      </c>
      <c r="CZ401">
        <f>AF401</f>
        <v>5.25</v>
      </c>
      <c r="DA401">
        <f>AJ401</f>
        <v>1</v>
      </c>
      <c r="DB401">
        <v>0</v>
      </c>
    </row>
    <row r="402" spans="1:106" x14ac:dyDescent="0.2">
      <c r="A402">
        <f>ROW(Source!A636)</f>
        <v>636</v>
      </c>
      <c r="B402">
        <v>31140108</v>
      </c>
      <c r="C402">
        <v>31142209</v>
      </c>
      <c r="D402">
        <v>30907959</v>
      </c>
      <c r="E402">
        <v>1</v>
      </c>
      <c r="F402">
        <v>1</v>
      </c>
      <c r="G402">
        <v>28875167</v>
      </c>
      <c r="H402">
        <v>3</v>
      </c>
      <c r="I402" t="s">
        <v>862</v>
      </c>
      <c r="J402" t="s">
        <v>863</v>
      </c>
      <c r="K402" t="s">
        <v>864</v>
      </c>
      <c r="L402">
        <v>1355</v>
      </c>
      <c r="N402">
        <v>1010</v>
      </c>
      <c r="O402" t="s">
        <v>79</v>
      </c>
      <c r="P402" t="s">
        <v>79</v>
      </c>
      <c r="Q402">
        <v>100</v>
      </c>
      <c r="W402">
        <v>0</v>
      </c>
      <c r="X402">
        <v>608268562</v>
      </c>
      <c r="Y402">
        <v>18</v>
      </c>
      <c r="AA402">
        <v>15.86</v>
      </c>
      <c r="AB402">
        <v>0</v>
      </c>
      <c r="AC402">
        <v>0</v>
      </c>
      <c r="AD402">
        <v>0</v>
      </c>
      <c r="AE402">
        <v>15.86</v>
      </c>
      <c r="AF402">
        <v>0</v>
      </c>
      <c r="AG402">
        <v>0</v>
      </c>
      <c r="AH402">
        <v>0</v>
      </c>
      <c r="AI402">
        <v>1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0</v>
      </c>
      <c r="AQ402">
        <v>0</v>
      </c>
      <c r="AR402">
        <v>0</v>
      </c>
      <c r="AS402" t="s">
        <v>0</v>
      </c>
      <c r="AT402">
        <v>18</v>
      </c>
      <c r="AU402" t="s">
        <v>0</v>
      </c>
      <c r="AV402">
        <v>0</v>
      </c>
      <c r="AW402">
        <v>2</v>
      </c>
      <c r="AX402">
        <v>31142213</v>
      </c>
      <c r="AY402">
        <v>1</v>
      </c>
      <c r="AZ402">
        <v>0</v>
      </c>
      <c r="BA402">
        <v>400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Y402*Source!I636</f>
        <v>0.64799999999999991</v>
      </c>
      <c r="CY402">
        <f>AA402</f>
        <v>15.86</v>
      </c>
      <c r="CZ402">
        <f>AE402</f>
        <v>15.86</v>
      </c>
      <c r="DA402">
        <f>AI402</f>
        <v>1</v>
      </c>
      <c r="DB402">
        <v>0</v>
      </c>
    </row>
    <row r="403" spans="1:106" x14ac:dyDescent="0.2">
      <c r="A403">
        <f>ROW(Source!A636)</f>
        <v>636</v>
      </c>
      <c r="B403">
        <v>31140108</v>
      </c>
      <c r="C403">
        <v>31142209</v>
      </c>
      <c r="D403">
        <v>30907100</v>
      </c>
      <c r="E403">
        <v>1</v>
      </c>
      <c r="F403">
        <v>1</v>
      </c>
      <c r="G403">
        <v>28875167</v>
      </c>
      <c r="H403">
        <v>3</v>
      </c>
      <c r="I403" t="s">
        <v>865</v>
      </c>
      <c r="J403" t="s">
        <v>866</v>
      </c>
      <c r="K403" t="s">
        <v>867</v>
      </c>
      <c r="L403">
        <v>1327</v>
      </c>
      <c r="N403">
        <v>1005</v>
      </c>
      <c r="O403" t="s">
        <v>441</v>
      </c>
      <c r="P403" t="s">
        <v>441</v>
      </c>
      <c r="Q403">
        <v>1</v>
      </c>
      <c r="W403">
        <v>0</v>
      </c>
      <c r="X403">
        <v>-1693479582</v>
      </c>
      <c r="Y403">
        <v>116</v>
      </c>
      <c r="AA403">
        <v>51.55</v>
      </c>
      <c r="AB403">
        <v>0</v>
      </c>
      <c r="AC403">
        <v>0</v>
      </c>
      <c r="AD403">
        <v>0</v>
      </c>
      <c r="AE403">
        <v>51.55</v>
      </c>
      <c r="AF403">
        <v>0</v>
      </c>
      <c r="AG403">
        <v>0</v>
      </c>
      <c r="AH403">
        <v>0</v>
      </c>
      <c r="AI403">
        <v>1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0</v>
      </c>
      <c r="AT403">
        <v>116</v>
      </c>
      <c r="AU403" t="s">
        <v>0</v>
      </c>
      <c r="AV403">
        <v>0</v>
      </c>
      <c r="AW403">
        <v>2</v>
      </c>
      <c r="AX403">
        <v>31142214</v>
      </c>
      <c r="AY403">
        <v>1</v>
      </c>
      <c r="AZ403">
        <v>0</v>
      </c>
      <c r="BA403">
        <v>401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Y403*Source!I636</f>
        <v>4.1759999999999993</v>
      </c>
      <c r="CY403">
        <f>AA403</f>
        <v>51.55</v>
      </c>
      <c r="CZ403">
        <f>AE403</f>
        <v>51.55</v>
      </c>
      <c r="DA403">
        <f>AI403</f>
        <v>1</v>
      </c>
      <c r="DB403">
        <v>0</v>
      </c>
    </row>
    <row r="404" spans="1:106" x14ac:dyDescent="0.2">
      <c r="A404">
        <f>ROW(Source!A636)</f>
        <v>636</v>
      </c>
      <c r="B404">
        <v>31140108</v>
      </c>
      <c r="C404">
        <v>31142209</v>
      </c>
      <c r="D404">
        <v>30910436</v>
      </c>
      <c r="E404">
        <v>1</v>
      </c>
      <c r="F404">
        <v>1</v>
      </c>
      <c r="G404">
        <v>28875167</v>
      </c>
      <c r="H404">
        <v>3</v>
      </c>
      <c r="I404" t="s">
        <v>868</v>
      </c>
      <c r="J404" t="s">
        <v>869</v>
      </c>
      <c r="K404" t="s">
        <v>870</v>
      </c>
      <c r="L404">
        <v>1301</v>
      </c>
      <c r="N404">
        <v>1003</v>
      </c>
      <c r="O404" t="s">
        <v>358</v>
      </c>
      <c r="P404" t="s">
        <v>358</v>
      </c>
      <c r="Q404">
        <v>1</v>
      </c>
      <c r="W404">
        <v>0</v>
      </c>
      <c r="X404">
        <v>-27580499</v>
      </c>
      <c r="Y404">
        <v>270</v>
      </c>
      <c r="AA404">
        <v>96.14</v>
      </c>
      <c r="AB404">
        <v>0</v>
      </c>
      <c r="AC404">
        <v>0</v>
      </c>
      <c r="AD404">
        <v>0</v>
      </c>
      <c r="AE404">
        <v>96.14</v>
      </c>
      <c r="AF404">
        <v>0</v>
      </c>
      <c r="AG404">
        <v>0</v>
      </c>
      <c r="AH404">
        <v>0</v>
      </c>
      <c r="AI404">
        <v>1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0</v>
      </c>
      <c r="AT404">
        <v>270</v>
      </c>
      <c r="AU404" t="s">
        <v>0</v>
      </c>
      <c r="AV404">
        <v>0</v>
      </c>
      <c r="AW404">
        <v>2</v>
      </c>
      <c r="AX404">
        <v>31142215</v>
      </c>
      <c r="AY404">
        <v>1</v>
      </c>
      <c r="AZ404">
        <v>0</v>
      </c>
      <c r="BA404">
        <v>402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Y404*Source!I636</f>
        <v>9.7199999999999989</v>
      </c>
      <c r="CY404">
        <f>AA404</f>
        <v>96.14</v>
      </c>
      <c r="CZ404">
        <f>AE404</f>
        <v>96.14</v>
      </c>
      <c r="DA404">
        <f>AI404</f>
        <v>1</v>
      </c>
      <c r="DB404">
        <v>0</v>
      </c>
    </row>
    <row r="405" spans="1:106" x14ac:dyDescent="0.2">
      <c r="A405">
        <f>ROW(Source!A637)</f>
        <v>637</v>
      </c>
      <c r="B405">
        <v>31140108</v>
      </c>
      <c r="C405">
        <v>31142217</v>
      </c>
      <c r="D405">
        <v>30895155</v>
      </c>
      <c r="E405">
        <v>28875167</v>
      </c>
      <c r="F405">
        <v>1</v>
      </c>
      <c r="G405">
        <v>28875167</v>
      </c>
      <c r="H405">
        <v>1</v>
      </c>
      <c r="I405" t="s">
        <v>391</v>
      </c>
      <c r="J405" t="s">
        <v>0</v>
      </c>
      <c r="K405" t="s">
        <v>392</v>
      </c>
      <c r="L405">
        <v>1191</v>
      </c>
      <c r="N405">
        <v>1013</v>
      </c>
      <c r="O405" t="s">
        <v>393</v>
      </c>
      <c r="P405" t="s">
        <v>393</v>
      </c>
      <c r="Q405">
        <v>1</v>
      </c>
      <c r="W405">
        <v>0</v>
      </c>
      <c r="X405">
        <v>476480486</v>
      </c>
      <c r="Y405">
        <v>14.45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1</v>
      </c>
      <c r="AJ405">
        <v>1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0</v>
      </c>
      <c r="AT405">
        <v>14.45</v>
      </c>
      <c r="AU405" t="s">
        <v>0</v>
      </c>
      <c r="AV405">
        <v>1</v>
      </c>
      <c r="AW405">
        <v>2</v>
      </c>
      <c r="AX405">
        <v>31142218</v>
      </c>
      <c r="AY405">
        <v>1</v>
      </c>
      <c r="AZ405">
        <v>0</v>
      </c>
      <c r="BA405">
        <v>403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Y405*Source!I637</f>
        <v>0.43349999999999994</v>
      </c>
      <c r="CY405">
        <f>AD405</f>
        <v>0</v>
      </c>
      <c r="CZ405">
        <f>AH405</f>
        <v>0</v>
      </c>
      <c r="DA405">
        <f>AL405</f>
        <v>1</v>
      </c>
      <c r="DB405">
        <v>0</v>
      </c>
    </row>
    <row r="406" spans="1:106" x14ac:dyDescent="0.2">
      <c r="A406">
        <f>ROW(Source!A637)</f>
        <v>637</v>
      </c>
      <c r="B406">
        <v>31140108</v>
      </c>
      <c r="C406">
        <v>31142217</v>
      </c>
      <c r="D406">
        <v>30907714</v>
      </c>
      <c r="E406">
        <v>1</v>
      </c>
      <c r="F406">
        <v>1</v>
      </c>
      <c r="G406">
        <v>28875167</v>
      </c>
      <c r="H406">
        <v>3</v>
      </c>
      <c r="I406" t="s">
        <v>676</v>
      </c>
      <c r="J406" t="s">
        <v>677</v>
      </c>
      <c r="K406" t="s">
        <v>678</v>
      </c>
      <c r="L406">
        <v>1348</v>
      </c>
      <c r="N406">
        <v>1009</v>
      </c>
      <c r="O406" t="s">
        <v>150</v>
      </c>
      <c r="P406" t="s">
        <v>150</v>
      </c>
      <c r="Q406">
        <v>1000</v>
      </c>
      <c r="W406">
        <v>0</v>
      </c>
      <c r="X406">
        <v>291612274</v>
      </c>
      <c r="Y406">
        <v>0.27700000000000002</v>
      </c>
      <c r="AA406">
        <v>50407.79</v>
      </c>
      <c r="AB406">
        <v>0</v>
      </c>
      <c r="AC406">
        <v>0</v>
      </c>
      <c r="AD406">
        <v>0</v>
      </c>
      <c r="AE406">
        <v>50407.79</v>
      </c>
      <c r="AF406">
        <v>0</v>
      </c>
      <c r="AG406">
        <v>0</v>
      </c>
      <c r="AH406">
        <v>0</v>
      </c>
      <c r="AI406">
        <v>1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0</v>
      </c>
      <c r="AT406">
        <v>0.27700000000000002</v>
      </c>
      <c r="AU406" t="s">
        <v>0</v>
      </c>
      <c r="AV406">
        <v>0</v>
      </c>
      <c r="AW406">
        <v>2</v>
      </c>
      <c r="AX406">
        <v>31142219</v>
      </c>
      <c r="AY406">
        <v>1</v>
      </c>
      <c r="AZ406">
        <v>0</v>
      </c>
      <c r="BA406">
        <v>404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Y406*Source!I637</f>
        <v>8.3099999999999997E-3</v>
      </c>
      <c r="CY406">
        <f>AA406</f>
        <v>50407.79</v>
      </c>
      <c r="CZ406">
        <f>AE406</f>
        <v>50407.79</v>
      </c>
      <c r="DA406">
        <f>AI406</f>
        <v>1</v>
      </c>
      <c r="DB406">
        <v>0</v>
      </c>
    </row>
    <row r="407" spans="1:106" x14ac:dyDescent="0.2">
      <c r="A407">
        <f>ROW(Source!A637)</f>
        <v>637</v>
      </c>
      <c r="B407">
        <v>31140108</v>
      </c>
      <c r="C407">
        <v>31142217</v>
      </c>
      <c r="D407">
        <v>30907876</v>
      </c>
      <c r="E407">
        <v>1</v>
      </c>
      <c r="F407">
        <v>1</v>
      </c>
      <c r="G407">
        <v>28875167</v>
      </c>
      <c r="H407">
        <v>3</v>
      </c>
      <c r="I407" t="s">
        <v>667</v>
      </c>
      <c r="J407" t="s">
        <v>668</v>
      </c>
      <c r="K407" t="s">
        <v>669</v>
      </c>
      <c r="L407">
        <v>1348</v>
      </c>
      <c r="N407">
        <v>1009</v>
      </c>
      <c r="O407" t="s">
        <v>150</v>
      </c>
      <c r="P407" t="s">
        <v>150</v>
      </c>
      <c r="Q407">
        <v>1000</v>
      </c>
      <c r="W407">
        <v>0</v>
      </c>
      <c r="X407">
        <v>1574046373</v>
      </c>
      <c r="Y407">
        <v>1E-3</v>
      </c>
      <c r="AA407">
        <v>45454.3</v>
      </c>
      <c r="AB407">
        <v>0</v>
      </c>
      <c r="AC407">
        <v>0</v>
      </c>
      <c r="AD407">
        <v>0</v>
      </c>
      <c r="AE407">
        <v>45454.3</v>
      </c>
      <c r="AF407">
        <v>0</v>
      </c>
      <c r="AG407">
        <v>0</v>
      </c>
      <c r="AH407">
        <v>0</v>
      </c>
      <c r="AI407">
        <v>1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0</v>
      </c>
      <c r="AT407">
        <v>1E-3</v>
      </c>
      <c r="AU407" t="s">
        <v>0</v>
      </c>
      <c r="AV407">
        <v>0</v>
      </c>
      <c r="AW407">
        <v>2</v>
      </c>
      <c r="AX407">
        <v>31142220</v>
      </c>
      <c r="AY407">
        <v>1</v>
      </c>
      <c r="AZ407">
        <v>0</v>
      </c>
      <c r="BA407">
        <v>405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Y407*Source!I637</f>
        <v>3.0000000000000001E-5</v>
      </c>
      <c r="CY407">
        <f>AA407</f>
        <v>45454.3</v>
      </c>
      <c r="CZ407">
        <f>AE407</f>
        <v>45454.3</v>
      </c>
      <c r="DA407">
        <f>AI407</f>
        <v>1</v>
      </c>
      <c r="DB407">
        <v>0</v>
      </c>
    </row>
    <row r="408" spans="1:106" x14ac:dyDescent="0.2">
      <c r="A408">
        <f>ROW(Source!A637)</f>
        <v>637</v>
      </c>
      <c r="B408">
        <v>31140108</v>
      </c>
      <c r="C408">
        <v>31142217</v>
      </c>
      <c r="D408">
        <v>30907913</v>
      </c>
      <c r="E408">
        <v>1</v>
      </c>
      <c r="F408">
        <v>1</v>
      </c>
      <c r="G408">
        <v>28875167</v>
      </c>
      <c r="H408">
        <v>3</v>
      </c>
      <c r="I408" t="s">
        <v>730</v>
      </c>
      <c r="J408" t="s">
        <v>731</v>
      </c>
      <c r="K408" t="s">
        <v>732</v>
      </c>
      <c r="L408">
        <v>1348</v>
      </c>
      <c r="N408">
        <v>1009</v>
      </c>
      <c r="O408" t="s">
        <v>150</v>
      </c>
      <c r="P408" t="s">
        <v>150</v>
      </c>
      <c r="Q408">
        <v>1000</v>
      </c>
      <c r="W408">
        <v>0</v>
      </c>
      <c r="X408">
        <v>-1857621765</v>
      </c>
      <c r="Y408">
        <v>0.127</v>
      </c>
      <c r="AA408">
        <v>44312.57</v>
      </c>
      <c r="AB408">
        <v>0</v>
      </c>
      <c r="AC408">
        <v>0</v>
      </c>
      <c r="AD408">
        <v>0</v>
      </c>
      <c r="AE408">
        <v>44312.57</v>
      </c>
      <c r="AF408">
        <v>0</v>
      </c>
      <c r="AG408">
        <v>0</v>
      </c>
      <c r="AH408">
        <v>0</v>
      </c>
      <c r="AI408">
        <v>1</v>
      </c>
      <c r="AJ408">
        <v>1</v>
      </c>
      <c r="AK408">
        <v>1</v>
      </c>
      <c r="AL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 t="s">
        <v>0</v>
      </c>
      <c r="AT408">
        <v>0.127</v>
      </c>
      <c r="AU408" t="s">
        <v>0</v>
      </c>
      <c r="AV408">
        <v>0</v>
      </c>
      <c r="AW408">
        <v>2</v>
      </c>
      <c r="AX408">
        <v>31142221</v>
      </c>
      <c r="AY408">
        <v>1</v>
      </c>
      <c r="AZ408">
        <v>0</v>
      </c>
      <c r="BA408">
        <v>406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Y408*Source!I637</f>
        <v>3.81E-3</v>
      </c>
      <c r="CY408">
        <f>AA408</f>
        <v>44312.57</v>
      </c>
      <c r="CZ408">
        <f>AE408</f>
        <v>44312.57</v>
      </c>
      <c r="DA408">
        <f>AI408</f>
        <v>1</v>
      </c>
      <c r="DB408">
        <v>0</v>
      </c>
    </row>
    <row r="409" spans="1:106" x14ac:dyDescent="0.2">
      <c r="A409">
        <f>ROW(Source!A638)</f>
        <v>638</v>
      </c>
      <c r="B409">
        <v>31140108</v>
      </c>
      <c r="C409">
        <v>31142223</v>
      </c>
      <c r="D409">
        <v>30895155</v>
      </c>
      <c r="E409">
        <v>28875167</v>
      </c>
      <c r="F409">
        <v>1</v>
      </c>
      <c r="G409">
        <v>28875167</v>
      </c>
      <c r="H409">
        <v>1</v>
      </c>
      <c r="I409" t="s">
        <v>391</v>
      </c>
      <c r="J409" t="s">
        <v>0</v>
      </c>
      <c r="K409" t="s">
        <v>392</v>
      </c>
      <c r="L409">
        <v>1191</v>
      </c>
      <c r="N409">
        <v>1013</v>
      </c>
      <c r="O409" t="s">
        <v>393</v>
      </c>
      <c r="P409" t="s">
        <v>393</v>
      </c>
      <c r="Q409">
        <v>1</v>
      </c>
      <c r="W409">
        <v>0</v>
      </c>
      <c r="X409">
        <v>476480486</v>
      </c>
      <c r="Y409">
        <v>14.52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1</v>
      </c>
      <c r="AP409">
        <v>0</v>
      </c>
      <c r="AQ409">
        <v>0</v>
      </c>
      <c r="AR409">
        <v>0</v>
      </c>
      <c r="AS409" t="s">
        <v>0</v>
      </c>
      <c r="AT409">
        <v>14.52</v>
      </c>
      <c r="AU409" t="s">
        <v>0</v>
      </c>
      <c r="AV409">
        <v>1</v>
      </c>
      <c r="AW409">
        <v>2</v>
      </c>
      <c r="AX409">
        <v>31142224</v>
      </c>
      <c r="AY409">
        <v>1</v>
      </c>
      <c r="AZ409">
        <v>0</v>
      </c>
      <c r="BA409">
        <v>407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Y409*Source!I638</f>
        <v>0.43559999999999999</v>
      </c>
      <c r="CY409">
        <f>AD409</f>
        <v>0</v>
      </c>
      <c r="CZ409">
        <f>AH409</f>
        <v>0</v>
      </c>
      <c r="DA409">
        <f>AL409</f>
        <v>1</v>
      </c>
      <c r="DB409">
        <v>0</v>
      </c>
    </row>
    <row r="410" spans="1:106" x14ac:dyDescent="0.2">
      <c r="A410">
        <f>ROW(Source!A638)</f>
        <v>638</v>
      </c>
      <c r="B410">
        <v>31140108</v>
      </c>
      <c r="C410">
        <v>31142223</v>
      </c>
      <c r="D410">
        <v>30906858</v>
      </c>
      <c r="E410">
        <v>1</v>
      </c>
      <c r="F410">
        <v>1</v>
      </c>
      <c r="G410">
        <v>28875167</v>
      </c>
      <c r="H410">
        <v>2</v>
      </c>
      <c r="I410" t="s">
        <v>471</v>
      </c>
      <c r="J410" t="s">
        <v>472</v>
      </c>
      <c r="K410" t="s">
        <v>473</v>
      </c>
      <c r="L410">
        <v>1368</v>
      </c>
      <c r="N410">
        <v>1011</v>
      </c>
      <c r="O410" t="s">
        <v>397</v>
      </c>
      <c r="P410" t="s">
        <v>397</v>
      </c>
      <c r="Q410">
        <v>1</v>
      </c>
      <c r="W410">
        <v>0</v>
      </c>
      <c r="X410">
        <v>-1418982918</v>
      </c>
      <c r="Y410">
        <v>2.59</v>
      </c>
      <c r="AA410">
        <v>0</v>
      </c>
      <c r="AB410">
        <v>7.36</v>
      </c>
      <c r="AC410">
        <v>0.74</v>
      </c>
      <c r="AD410">
        <v>0</v>
      </c>
      <c r="AE410">
        <v>0</v>
      </c>
      <c r="AF410">
        <v>7.36</v>
      </c>
      <c r="AG410">
        <v>0.74</v>
      </c>
      <c r="AH410">
        <v>0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0</v>
      </c>
      <c r="AQ410">
        <v>0</v>
      </c>
      <c r="AR410">
        <v>0</v>
      </c>
      <c r="AS410" t="s">
        <v>0</v>
      </c>
      <c r="AT410">
        <v>2.59</v>
      </c>
      <c r="AU410" t="s">
        <v>0</v>
      </c>
      <c r="AV410">
        <v>0</v>
      </c>
      <c r="AW410">
        <v>2</v>
      </c>
      <c r="AX410">
        <v>31142225</v>
      </c>
      <c r="AY410">
        <v>1</v>
      </c>
      <c r="AZ410">
        <v>0</v>
      </c>
      <c r="BA410">
        <v>408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Y410*Source!I638</f>
        <v>7.7699999999999991E-2</v>
      </c>
      <c r="CY410">
        <f>AB410</f>
        <v>7.36</v>
      </c>
      <c r="CZ410">
        <f>AF410</f>
        <v>7.36</v>
      </c>
      <c r="DA410">
        <f>AJ410</f>
        <v>1</v>
      </c>
      <c r="DB410">
        <v>0</v>
      </c>
    </row>
    <row r="411" spans="1:106" x14ac:dyDescent="0.2">
      <c r="A411">
        <f>ROW(Source!A638)</f>
        <v>638</v>
      </c>
      <c r="B411">
        <v>31140108</v>
      </c>
      <c r="C411">
        <v>31142223</v>
      </c>
      <c r="D411">
        <v>30906820</v>
      </c>
      <c r="E411">
        <v>1</v>
      </c>
      <c r="F411">
        <v>1</v>
      </c>
      <c r="G411">
        <v>28875167</v>
      </c>
      <c r="H411">
        <v>2</v>
      </c>
      <c r="I411" t="s">
        <v>574</v>
      </c>
      <c r="J411" t="s">
        <v>575</v>
      </c>
      <c r="K411" t="s">
        <v>576</v>
      </c>
      <c r="L411">
        <v>1368</v>
      </c>
      <c r="N411">
        <v>1011</v>
      </c>
      <c r="O411" t="s">
        <v>397</v>
      </c>
      <c r="P411" t="s">
        <v>397</v>
      </c>
      <c r="Q411">
        <v>1</v>
      </c>
      <c r="W411">
        <v>0</v>
      </c>
      <c r="X411">
        <v>1449628503</v>
      </c>
      <c r="Y411">
        <v>1.01</v>
      </c>
      <c r="AA411">
        <v>0</v>
      </c>
      <c r="AB411">
        <v>5.25</v>
      </c>
      <c r="AC411">
        <v>0.85</v>
      </c>
      <c r="AD411">
        <v>0</v>
      </c>
      <c r="AE411">
        <v>0</v>
      </c>
      <c r="AF411">
        <v>5.25</v>
      </c>
      <c r="AG411">
        <v>0.85</v>
      </c>
      <c r="AH411">
        <v>0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0</v>
      </c>
      <c r="AQ411">
        <v>0</v>
      </c>
      <c r="AR411">
        <v>0</v>
      </c>
      <c r="AS411" t="s">
        <v>0</v>
      </c>
      <c r="AT411">
        <v>1.01</v>
      </c>
      <c r="AU411" t="s">
        <v>0</v>
      </c>
      <c r="AV411">
        <v>0</v>
      </c>
      <c r="AW411">
        <v>2</v>
      </c>
      <c r="AX411">
        <v>31142226</v>
      </c>
      <c r="AY411">
        <v>1</v>
      </c>
      <c r="AZ411">
        <v>0</v>
      </c>
      <c r="BA411">
        <v>409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Y411*Source!I638</f>
        <v>3.0300000000000001E-2</v>
      </c>
      <c r="CY411">
        <f>AB411</f>
        <v>5.25</v>
      </c>
      <c r="CZ411">
        <f>AF411</f>
        <v>5.25</v>
      </c>
      <c r="DA411">
        <f>AJ411</f>
        <v>1</v>
      </c>
      <c r="DB411">
        <v>0</v>
      </c>
    </row>
    <row r="412" spans="1:106" x14ac:dyDescent="0.2">
      <c r="A412">
        <f>ROW(Source!A638)</f>
        <v>638</v>
      </c>
      <c r="B412">
        <v>31140108</v>
      </c>
      <c r="C412">
        <v>31142223</v>
      </c>
      <c r="D412">
        <v>30907717</v>
      </c>
      <c r="E412">
        <v>1</v>
      </c>
      <c r="F412">
        <v>1</v>
      </c>
      <c r="G412">
        <v>28875167</v>
      </c>
      <c r="H412">
        <v>3</v>
      </c>
      <c r="I412" t="s">
        <v>736</v>
      </c>
      <c r="J412" t="s">
        <v>737</v>
      </c>
      <c r="K412" t="s">
        <v>738</v>
      </c>
      <c r="L412">
        <v>1348</v>
      </c>
      <c r="N412">
        <v>1009</v>
      </c>
      <c r="O412" t="s">
        <v>150</v>
      </c>
      <c r="P412" t="s">
        <v>150</v>
      </c>
      <c r="Q412">
        <v>1000</v>
      </c>
      <c r="W412">
        <v>0</v>
      </c>
      <c r="X412">
        <v>1854816045</v>
      </c>
      <c r="Y412">
        <v>4.0000000000000001E-3</v>
      </c>
      <c r="AA412">
        <v>47211.72</v>
      </c>
      <c r="AB412">
        <v>0</v>
      </c>
      <c r="AC412">
        <v>0</v>
      </c>
      <c r="AD412">
        <v>0</v>
      </c>
      <c r="AE412">
        <v>47211.72</v>
      </c>
      <c r="AF412">
        <v>0</v>
      </c>
      <c r="AG412">
        <v>0</v>
      </c>
      <c r="AH412">
        <v>0</v>
      </c>
      <c r="AI412">
        <v>1</v>
      </c>
      <c r="AJ412">
        <v>1</v>
      </c>
      <c r="AK412">
        <v>1</v>
      </c>
      <c r="AL412">
        <v>1</v>
      </c>
      <c r="AN412">
        <v>0</v>
      </c>
      <c r="AO412">
        <v>1</v>
      </c>
      <c r="AP412">
        <v>0</v>
      </c>
      <c r="AQ412">
        <v>0</v>
      </c>
      <c r="AR412">
        <v>0</v>
      </c>
      <c r="AS412" t="s">
        <v>0</v>
      </c>
      <c r="AT412">
        <v>4.0000000000000001E-3</v>
      </c>
      <c r="AU412" t="s">
        <v>0</v>
      </c>
      <c r="AV412">
        <v>0</v>
      </c>
      <c r="AW412">
        <v>2</v>
      </c>
      <c r="AX412">
        <v>31142227</v>
      </c>
      <c r="AY412">
        <v>1</v>
      </c>
      <c r="AZ412">
        <v>0</v>
      </c>
      <c r="BA412">
        <v>410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Y412*Source!I638</f>
        <v>1.2E-4</v>
      </c>
      <c r="CY412">
        <f>AA412</f>
        <v>47211.72</v>
      </c>
      <c r="CZ412">
        <f>AE412</f>
        <v>47211.72</v>
      </c>
      <c r="DA412">
        <f>AI412</f>
        <v>1</v>
      </c>
      <c r="DB412">
        <v>0</v>
      </c>
    </row>
    <row r="413" spans="1:106" x14ac:dyDescent="0.2">
      <c r="A413">
        <f>ROW(Source!A638)</f>
        <v>638</v>
      </c>
      <c r="B413">
        <v>31140108</v>
      </c>
      <c r="C413">
        <v>31142223</v>
      </c>
      <c r="D413">
        <v>30907949</v>
      </c>
      <c r="E413">
        <v>1</v>
      </c>
      <c r="F413">
        <v>1</v>
      </c>
      <c r="G413">
        <v>28875167</v>
      </c>
      <c r="H413">
        <v>3</v>
      </c>
      <c r="I413" t="s">
        <v>739</v>
      </c>
      <c r="J413" t="s">
        <v>740</v>
      </c>
      <c r="K413" t="s">
        <v>741</v>
      </c>
      <c r="L413">
        <v>1348</v>
      </c>
      <c r="N413">
        <v>1009</v>
      </c>
      <c r="O413" t="s">
        <v>150</v>
      </c>
      <c r="P413" t="s">
        <v>150</v>
      </c>
      <c r="Q413">
        <v>1000</v>
      </c>
      <c r="W413">
        <v>0</v>
      </c>
      <c r="X413">
        <v>1516977171</v>
      </c>
      <c r="Y413">
        <v>7.5000000000000002E-4</v>
      </c>
      <c r="AA413">
        <v>132427.31</v>
      </c>
      <c r="AB413">
        <v>0</v>
      </c>
      <c r="AC413">
        <v>0</v>
      </c>
      <c r="AD413">
        <v>0</v>
      </c>
      <c r="AE413">
        <v>132427.31</v>
      </c>
      <c r="AF413">
        <v>0</v>
      </c>
      <c r="AG413">
        <v>0</v>
      </c>
      <c r="AH413">
        <v>0</v>
      </c>
      <c r="AI413">
        <v>1</v>
      </c>
      <c r="AJ413">
        <v>1</v>
      </c>
      <c r="AK413">
        <v>1</v>
      </c>
      <c r="AL413">
        <v>1</v>
      </c>
      <c r="AN413">
        <v>0</v>
      </c>
      <c r="AO413">
        <v>1</v>
      </c>
      <c r="AP413">
        <v>0</v>
      </c>
      <c r="AQ413">
        <v>0</v>
      </c>
      <c r="AR413">
        <v>0</v>
      </c>
      <c r="AS413" t="s">
        <v>0</v>
      </c>
      <c r="AT413">
        <v>7.5000000000000002E-4</v>
      </c>
      <c r="AU413" t="s">
        <v>0</v>
      </c>
      <c r="AV413">
        <v>0</v>
      </c>
      <c r="AW413">
        <v>2</v>
      </c>
      <c r="AX413">
        <v>31142228</v>
      </c>
      <c r="AY413">
        <v>1</v>
      </c>
      <c r="AZ413">
        <v>0</v>
      </c>
      <c r="BA413">
        <v>411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Y413*Source!I638</f>
        <v>2.2499999999999998E-5</v>
      </c>
      <c r="CY413">
        <f>AA413</f>
        <v>132427.31</v>
      </c>
      <c r="CZ413">
        <f>AE413</f>
        <v>132427.31</v>
      </c>
      <c r="DA413">
        <f>AI413</f>
        <v>1</v>
      </c>
      <c r="DB413">
        <v>0</v>
      </c>
    </row>
    <row r="414" spans="1:106" x14ac:dyDescent="0.2">
      <c r="A414">
        <f>ROW(Source!A638)</f>
        <v>638</v>
      </c>
      <c r="B414">
        <v>31140108</v>
      </c>
      <c r="C414">
        <v>31142223</v>
      </c>
      <c r="D414">
        <v>30910981</v>
      </c>
      <c r="E414">
        <v>1</v>
      </c>
      <c r="F414">
        <v>1</v>
      </c>
      <c r="G414">
        <v>28875167</v>
      </c>
      <c r="H414">
        <v>3</v>
      </c>
      <c r="I414" t="s">
        <v>742</v>
      </c>
      <c r="J414" t="s">
        <v>743</v>
      </c>
      <c r="K414" t="s">
        <v>744</v>
      </c>
      <c r="L414">
        <v>1301</v>
      </c>
      <c r="N414">
        <v>1003</v>
      </c>
      <c r="O414" t="s">
        <v>358</v>
      </c>
      <c r="P414" t="s">
        <v>358</v>
      </c>
      <c r="Q414">
        <v>1</v>
      </c>
      <c r="W414">
        <v>0</v>
      </c>
      <c r="X414">
        <v>-857667456</v>
      </c>
      <c r="Y414">
        <v>102</v>
      </c>
      <c r="AA414">
        <v>104.32</v>
      </c>
      <c r="AB414">
        <v>0</v>
      </c>
      <c r="AC414">
        <v>0</v>
      </c>
      <c r="AD414">
        <v>0</v>
      </c>
      <c r="AE414">
        <v>104.32</v>
      </c>
      <c r="AF414">
        <v>0</v>
      </c>
      <c r="AG414">
        <v>0</v>
      </c>
      <c r="AH414">
        <v>0</v>
      </c>
      <c r="AI414">
        <v>1</v>
      </c>
      <c r="AJ414">
        <v>1</v>
      </c>
      <c r="AK414">
        <v>1</v>
      </c>
      <c r="AL414">
        <v>1</v>
      </c>
      <c r="AN414">
        <v>0</v>
      </c>
      <c r="AO414">
        <v>1</v>
      </c>
      <c r="AP414">
        <v>0</v>
      </c>
      <c r="AQ414">
        <v>0</v>
      </c>
      <c r="AR414">
        <v>0</v>
      </c>
      <c r="AS414" t="s">
        <v>0</v>
      </c>
      <c r="AT414">
        <v>102</v>
      </c>
      <c r="AU414" t="s">
        <v>0</v>
      </c>
      <c r="AV414">
        <v>0</v>
      </c>
      <c r="AW414">
        <v>2</v>
      </c>
      <c r="AX414">
        <v>31142229</v>
      </c>
      <c r="AY414">
        <v>1</v>
      </c>
      <c r="AZ414">
        <v>0</v>
      </c>
      <c r="BA414">
        <v>412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Y414*Source!I638</f>
        <v>3.06</v>
      </c>
      <c r="CY414">
        <f>AA414</f>
        <v>104.32</v>
      </c>
      <c r="CZ414">
        <f>AE414</f>
        <v>104.32</v>
      </c>
      <c r="DA414">
        <f>AI414</f>
        <v>1</v>
      </c>
      <c r="DB414">
        <v>0</v>
      </c>
    </row>
    <row r="415" spans="1:106" x14ac:dyDescent="0.2">
      <c r="A415">
        <f>ROW(Source!A640)</f>
        <v>640</v>
      </c>
      <c r="B415">
        <v>31140108</v>
      </c>
      <c r="C415">
        <v>31142233</v>
      </c>
      <c r="D415">
        <v>30895155</v>
      </c>
      <c r="E415">
        <v>28875167</v>
      </c>
      <c r="F415">
        <v>1</v>
      </c>
      <c r="G415">
        <v>28875167</v>
      </c>
      <c r="H415">
        <v>1</v>
      </c>
      <c r="I415" t="s">
        <v>391</v>
      </c>
      <c r="J415" t="s">
        <v>0</v>
      </c>
      <c r="K415" t="s">
        <v>392</v>
      </c>
      <c r="L415">
        <v>1191</v>
      </c>
      <c r="N415">
        <v>1013</v>
      </c>
      <c r="O415" t="s">
        <v>393</v>
      </c>
      <c r="P415" t="s">
        <v>393</v>
      </c>
      <c r="Q415">
        <v>1</v>
      </c>
      <c r="W415">
        <v>0</v>
      </c>
      <c r="X415">
        <v>476480486</v>
      </c>
      <c r="Y415">
        <v>2.35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1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 t="s">
        <v>0</v>
      </c>
      <c r="AT415">
        <v>2.35</v>
      </c>
      <c r="AU415" t="s">
        <v>0</v>
      </c>
      <c r="AV415">
        <v>1</v>
      </c>
      <c r="AW415">
        <v>2</v>
      </c>
      <c r="AX415">
        <v>31142234</v>
      </c>
      <c r="AY415">
        <v>1</v>
      </c>
      <c r="AZ415">
        <v>0</v>
      </c>
      <c r="BA415">
        <v>413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Y415*Source!I640</f>
        <v>2.35</v>
      </c>
      <c r="CY415">
        <f>AD415</f>
        <v>0</v>
      </c>
      <c r="CZ415">
        <f>AH415</f>
        <v>0</v>
      </c>
      <c r="DA415">
        <f>AL415</f>
        <v>1</v>
      </c>
      <c r="DB415">
        <v>0</v>
      </c>
    </row>
    <row r="416" spans="1:106" x14ac:dyDescent="0.2">
      <c r="A416">
        <f>ROW(Source!A640)</f>
        <v>640</v>
      </c>
      <c r="B416">
        <v>31140108</v>
      </c>
      <c r="C416">
        <v>31142233</v>
      </c>
      <c r="D416">
        <v>30907714</v>
      </c>
      <c r="E416">
        <v>1</v>
      </c>
      <c r="F416">
        <v>1</v>
      </c>
      <c r="G416">
        <v>28875167</v>
      </c>
      <c r="H416">
        <v>3</v>
      </c>
      <c r="I416" t="s">
        <v>676</v>
      </c>
      <c r="J416" t="s">
        <v>677</v>
      </c>
      <c r="K416" t="s">
        <v>678</v>
      </c>
      <c r="L416">
        <v>1348</v>
      </c>
      <c r="N416">
        <v>1009</v>
      </c>
      <c r="O416" t="s">
        <v>150</v>
      </c>
      <c r="P416" t="s">
        <v>150</v>
      </c>
      <c r="Q416">
        <v>1000</v>
      </c>
      <c r="W416">
        <v>0</v>
      </c>
      <c r="X416">
        <v>291612274</v>
      </c>
      <c r="Y416">
        <v>7.11E-3</v>
      </c>
      <c r="AA416">
        <v>50407.79</v>
      </c>
      <c r="AB416">
        <v>0</v>
      </c>
      <c r="AC416">
        <v>0</v>
      </c>
      <c r="AD416">
        <v>0</v>
      </c>
      <c r="AE416">
        <v>50407.79</v>
      </c>
      <c r="AF416">
        <v>0</v>
      </c>
      <c r="AG416">
        <v>0</v>
      </c>
      <c r="AH416">
        <v>0</v>
      </c>
      <c r="AI416">
        <v>1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0</v>
      </c>
      <c r="AT416">
        <v>7.11E-3</v>
      </c>
      <c r="AU416" t="s">
        <v>0</v>
      </c>
      <c r="AV416">
        <v>0</v>
      </c>
      <c r="AW416">
        <v>2</v>
      </c>
      <c r="AX416">
        <v>31142235</v>
      </c>
      <c r="AY416">
        <v>1</v>
      </c>
      <c r="AZ416">
        <v>0</v>
      </c>
      <c r="BA416">
        <v>414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Y416*Source!I640</f>
        <v>7.11E-3</v>
      </c>
      <c r="CY416">
        <f>AA416</f>
        <v>50407.79</v>
      </c>
      <c r="CZ416">
        <f>AE416</f>
        <v>50407.79</v>
      </c>
      <c r="DA416">
        <f>AI416</f>
        <v>1</v>
      </c>
      <c r="DB416">
        <v>0</v>
      </c>
    </row>
    <row r="417" spans="1:106" x14ac:dyDescent="0.2">
      <c r="A417">
        <f>ROW(Source!A640)</f>
        <v>640</v>
      </c>
      <c r="B417">
        <v>31140108</v>
      </c>
      <c r="C417">
        <v>31142233</v>
      </c>
      <c r="D417">
        <v>30907844</v>
      </c>
      <c r="E417">
        <v>1</v>
      </c>
      <c r="F417">
        <v>1</v>
      </c>
      <c r="G417">
        <v>28875167</v>
      </c>
      <c r="H417">
        <v>3</v>
      </c>
      <c r="I417" t="s">
        <v>871</v>
      </c>
      <c r="J417" t="s">
        <v>872</v>
      </c>
      <c r="K417" t="s">
        <v>873</v>
      </c>
      <c r="L417">
        <v>1348</v>
      </c>
      <c r="N417">
        <v>1009</v>
      </c>
      <c r="O417" t="s">
        <v>150</v>
      </c>
      <c r="P417" t="s">
        <v>150</v>
      </c>
      <c r="Q417">
        <v>1000</v>
      </c>
      <c r="W417">
        <v>0</v>
      </c>
      <c r="X417">
        <v>-2013320754</v>
      </c>
      <c r="Y417">
        <v>1E-4</v>
      </c>
      <c r="AA417">
        <v>103889.61</v>
      </c>
      <c r="AB417">
        <v>0</v>
      </c>
      <c r="AC417">
        <v>0</v>
      </c>
      <c r="AD417">
        <v>0</v>
      </c>
      <c r="AE417">
        <v>103889.61</v>
      </c>
      <c r="AF417">
        <v>0</v>
      </c>
      <c r="AG417">
        <v>0</v>
      </c>
      <c r="AH417">
        <v>0</v>
      </c>
      <c r="AI417">
        <v>1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0</v>
      </c>
      <c r="AT417">
        <v>1E-4</v>
      </c>
      <c r="AU417" t="s">
        <v>0</v>
      </c>
      <c r="AV417">
        <v>0</v>
      </c>
      <c r="AW417">
        <v>2</v>
      </c>
      <c r="AX417">
        <v>31142236</v>
      </c>
      <c r="AY417">
        <v>1</v>
      </c>
      <c r="AZ417">
        <v>0</v>
      </c>
      <c r="BA417">
        <v>415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Y417*Source!I640</f>
        <v>1E-4</v>
      </c>
      <c r="CY417">
        <f>AA417</f>
        <v>103889.61</v>
      </c>
      <c r="CZ417">
        <f>AE417</f>
        <v>103889.61</v>
      </c>
      <c r="DA417">
        <f>AI417</f>
        <v>1</v>
      </c>
      <c r="DB417">
        <v>0</v>
      </c>
    </row>
    <row r="418" spans="1:106" x14ac:dyDescent="0.2">
      <c r="A418">
        <f>ROW(Source!A640)</f>
        <v>640</v>
      </c>
      <c r="B418">
        <v>31140108</v>
      </c>
      <c r="C418">
        <v>31142233</v>
      </c>
      <c r="D418">
        <v>30907876</v>
      </c>
      <c r="E418">
        <v>1</v>
      </c>
      <c r="F418">
        <v>1</v>
      </c>
      <c r="G418">
        <v>28875167</v>
      </c>
      <c r="H418">
        <v>3</v>
      </c>
      <c r="I418" t="s">
        <v>667</v>
      </c>
      <c r="J418" t="s">
        <v>668</v>
      </c>
      <c r="K418" t="s">
        <v>669</v>
      </c>
      <c r="L418">
        <v>1348</v>
      </c>
      <c r="N418">
        <v>1009</v>
      </c>
      <c r="O418" t="s">
        <v>150</v>
      </c>
      <c r="P418" t="s">
        <v>150</v>
      </c>
      <c r="Q418">
        <v>1000</v>
      </c>
      <c r="W418">
        <v>0</v>
      </c>
      <c r="X418">
        <v>1574046373</v>
      </c>
      <c r="Y418">
        <v>3.0000000000000001E-5</v>
      </c>
      <c r="AA418">
        <v>45454.3</v>
      </c>
      <c r="AB418">
        <v>0</v>
      </c>
      <c r="AC418">
        <v>0</v>
      </c>
      <c r="AD418">
        <v>0</v>
      </c>
      <c r="AE418">
        <v>45454.3</v>
      </c>
      <c r="AF418">
        <v>0</v>
      </c>
      <c r="AG418">
        <v>0</v>
      </c>
      <c r="AH418">
        <v>0</v>
      </c>
      <c r="AI418">
        <v>1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0</v>
      </c>
      <c r="AQ418">
        <v>0</v>
      </c>
      <c r="AR418">
        <v>0</v>
      </c>
      <c r="AS418" t="s">
        <v>0</v>
      </c>
      <c r="AT418">
        <v>3.0000000000000001E-5</v>
      </c>
      <c r="AU418" t="s">
        <v>0</v>
      </c>
      <c r="AV418">
        <v>0</v>
      </c>
      <c r="AW418">
        <v>2</v>
      </c>
      <c r="AX418">
        <v>31142237</v>
      </c>
      <c r="AY418">
        <v>1</v>
      </c>
      <c r="AZ418">
        <v>0</v>
      </c>
      <c r="BA418">
        <v>416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Y418*Source!I640</f>
        <v>3.0000000000000001E-5</v>
      </c>
      <c r="CY418">
        <f>AA418</f>
        <v>45454.3</v>
      </c>
      <c r="CZ418">
        <f>AE418</f>
        <v>45454.3</v>
      </c>
      <c r="DA418">
        <f>AI418</f>
        <v>1</v>
      </c>
      <c r="DB418">
        <v>0</v>
      </c>
    </row>
    <row r="419" spans="1:106" x14ac:dyDescent="0.2">
      <c r="A419">
        <f>ROW(Source!A640)</f>
        <v>640</v>
      </c>
      <c r="B419">
        <v>31140108</v>
      </c>
      <c r="C419">
        <v>31142233</v>
      </c>
      <c r="D419">
        <v>30908614</v>
      </c>
      <c r="E419">
        <v>1</v>
      </c>
      <c r="F419">
        <v>1</v>
      </c>
      <c r="G419">
        <v>28875167</v>
      </c>
      <c r="H419">
        <v>3</v>
      </c>
      <c r="I419" t="s">
        <v>544</v>
      </c>
      <c r="J419" t="s">
        <v>545</v>
      </c>
      <c r="K419" t="s">
        <v>546</v>
      </c>
      <c r="L419">
        <v>1327</v>
      </c>
      <c r="N419">
        <v>1005</v>
      </c>
      <c r="O419" t="s">
        <v>441</v>
      </c>
      <c r="P419" t="s">
        <v>441</v>
      </c>
      <c r="Q419">
        <v>1</v>
      </c>
      <c r="W419">
        <v>0</v>
      </c>
      <c r="X419">
        <v>-1132375348</v>
      </c>
      <c r="Y419">
        <v>0.36</v>
      </c>
      <c r="AA419">
        <v>63.78</v>
      </c>
      <c r="AB419">
        <v>0</v>
      </c>
      <c r="AC419">
        <v>0</v>
      </c>
      <c r="AD419">
        <v>0</v>
      </c>
      <c r="AE419">
        <v>63.78</v>
      </c>
      <c r="AF419">
        <v>0</v>
      </c>
      <c r="AG419">
        <v>0</v>
      </c>
      <c r="AH419">
        <v>0</v>
      </c>
      <c r="AI419">
        <v>1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0</v>
      </c>
      <c r="AQ419">
        <v>0</v>
      </c>
      <c r="AR419">
        <v>0</v>
      </c>
      <c r="AS419" t="s">
        <v>0</v>
      </c>
      <c r="AT419">
        <v>0.36</v>
      </c>
      <c r="AU419" t="s">
        <v>0</v>
      </c>
      <c r="AV419">
        <v>0</v>
      </c>
      <c r="AW419">
        <v>2</v>
      </c>
      <c r="AX419">
        <v>31142238</v>
      </c>
      <c r="AY419">
        <v>1</v>
      </c>
      <c r="AZ419">
        <v>0</v>
      </c>
      <c r="BA419">
        <v>417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Y419*Source!I640</f>
        <v>0.36</v>
      </c>
      <c r="CY419">
        <f>AA419</f>
        <v>63.78</v>
      </c>
      <c r="CZ419">
        <f>AE419</f>
        <v>63.78</v>
      </c>
      <c r="DA419">
        <f>AI419</f>
        <v>1</v>
      </c>
      <c r="DB419">
        <v>0</v>
      </c>
    </row>
    <row r="420" spans="1:106" x14ac:dyDescent="0.2">
      <c r="A420">
        <f>ROW(Source!A640)</f>
        <v>640</v>
      </c>
      <c r="B420">
        <v>31140108</v>
      </c>
      <c r="C420">
        <v>31142233</v>
      </c>
      <c r="D420">
        <v>30907260</v>
      </c>
      <c r="E420">
        <v>1</v>
      </c>
      <c r="F420">
        <v>1</v>
      </c>
      <c r="G420">
        <v>28875167</v>
      </c>
      <c r="H420">
        <v>3</v>
      </c>
      <c r="I420" t="s">
        <v>748</v>
      </c>
      <c r="J420" t="s">
        <v>749</v>
      </c>
      <c r="K420" t="s">
        <v>750</v>
      </c>
      <c r="L420">
        <v>1348</v>
      </c>
      <c r="N420">
        <v>1009</v>
      </c>
      <c r="O420" t="s">
        <v>150</v>
      </c>
      <c r="P420" t="s">
        <v>150</v>
      </c>
      <c r="Q420">
        <v>1000</v>
      </c>
      <c r="W420">
        <v>0</v>
      </c>
      <c r="X420">
        <v>1546269974</v>
      </c>
      <c r="Y420">
        <v>9.0000000000000006E-5</v>
      </c>
      <c r="AA420">
        <v>66674.02</v>
      </c>
      <c r="AB420">
        <v>0</v>
      </c>
      <c r="AC420">
        <v>0</v>
      </c>
      <c r="AD420">
        <v>0</v>
      </c>
      <c r="AE420">
        <v>66674.02</v>
      </c>
      <c r="AF420">
        <v>0</v>
      </c>
      <c r="AG420">
        <v>0</v>
      </c>
      <c r="AH420">
        <v>0</v>
      </c>
      <c r="AI420">
        <v>1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0</v>
      </c>
      <c r="AQ420">
        <v>0</v>
      </c>
      <c r="AR420">
        <v>0</v>
      </c>
      <c r="AS420" t="s">
        <v>0</v>
      </c>
      <c r="AT420">
        <v>9.0000000000000006E-5</v>
      </c>
      <c r="AU420" t="s">
        <v>0</v>
      </c>
      <c r="AV420">
        <v>0</v>
      </c>
      <c r="AW420">
        <v>2</v>
      </c>
      <c r="AX420">
        <v>31142239</v>
      </c>
      <c r="AY420">
        <v>1</v>
      </c>
      <c r="AZ420">
        <v>0</v>
      </c>
      <c r="BA420">
        <v>418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Y420*Source!I640</f>
        <v>9.0000000000000006E-5</v>
      </c>
      <c r="CY420">
        <f>AA420</f>
        <v>66674.02</v>
      </c>
      <c r="CZ420">
        <f>AE420</f>
        <v>66674.02</v>
      </c>
      <c r="DA420">
        <f>AI420</f>
        <v>1</v>
      </c>
      <c r="DB420">
        <v>0</v>
      </c>
    </row>
    <row r="421" spans="1:106" x14ac:dyDescent="0.2">
      <c r="A421">
        <f>ROW(Source!A641)</f>
        <v>641</v>
      </c>
      <c r="B421">
        <v>31140108</v>
      </c>
      <c r="C421">
        <v>31142240</v>
      </c>
      <c r="D421">
        <v>30895155</v>
      </c>
      <c r="E421">
        <v>28875167</v>
      </c>
      <c r="F421">
        <v>1</v>
      </c>
      <c r="G421">
        <v>28875167</v>
      </c>
      <c r="H421">
        <v>1</v>
      </c>
      <c r="I421" t="s">
        <v>391</v>
      </c>
      <c r="J421" t="s">
        <v>0</v>
      </c>
      <c r="K421" t="s">
        <v>392</v>
      </c>
      <c r="L421">
        <v>1191</v>
      </c>
      <c r="N421">
        <v>1013</v>
      </c>
      <c r="O421" t="s">
        <v>393</v>
      </c>
      <c r="P421" t="s">
        <v>393</v>
      </c>
      <c r="Q421">
        <v>1</v>
      </c>
      <c r="W421">
        <v>0</v>
      </c>
      <c r="X421">
        <v>476480486</v>
      </c>
      <c r="Y421">
        <v>67.459999999999994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1</v>
      </c>
      <c r="AJ421">
        <v>1</v>
      </c>
      <c r="AK421">
        <v>1</v>
      </c>
      <c r="AL421">
        <v>1</v>
      </c>
      <c r="AN421">
        <v>0</v>
      </c>
      <c r="AO421">
        <v>1</v>
      </c>
      <c r="AP421">
        <v>0</v>
      </c>
      <c r="AQ421">
        <v>0</v>
      </c>
      <c r="AR421">
        <v>0</v>
      </c>
      <c r="AS421" t="s">
        <v>0</v>
      </c>
      <c r="AT421">
        <v>67.459999999999994</v>
      </c>
      <c r="AU421" t="s">
        <v>0</v>
      </c>
      <c r="AV421">
        <v>1</v>
      </c>
      <c r="AW421">
        <v>2</v>
      </c>
      <c r="AX421">
        <v>31142250</v>
      </c>
      <c r="AY421">
        <v>1</v>
      </c>
      <c r="AZ421">
        <v>0</v>
      </c>
      <c r="BA421">
        <v>419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Y421*Source!I641</f>
        <v>2.6983999999999999</v>
      </c>
      <c r="CY421">
        <f>AD421</f>
        <v>0</v>
      </c>
      <c r="CZ421">
        <f>AH421</f>
        <v>0</v>
      </c>
      <c r="DA421">
        <f>AL421</f>
        <v>1</v>
      </c>
      <c r="DB421">
        <v>0</v>
      </c>
    </row>
    <row r="422" spans="1:106" x14ac:dyDescent="0.2">
      <c r="A422">
        <f>ROW(Source!A641)</f>
        <v>641</v>
      </c>
      <c r="B422">
        <v>31140108</v>
      </c>
      <c r="C422">
        <v>31142240</v>
      </c>
      <c r="D422">
        <v>30906778</v>
      </c>
      <c r="E422">
        <v>1</v>
      </c>
      <c r="F422">
        <v>1</v>
      </c>
      <c r="G422">
        <v>28875167</v>
      </c>
      <c r="H422">
        <v>2</v>
      </c>
      <c r="I422" t="s">
        <v>468</v>
      </c>
      <c r="J422" t="s">
        <v>469</v>
      </c>
      <c r="K422" t="s">
        <v>470</v>
      </c>
      <c r="L422">
        <v>1368</v>
      </c>
      <c r="N422">
        <v>1011</v>
      </c>
      <c r="O422" t="s">
        <v>397</v>
      </c>
      <c r="P422" t="s">
        <v>397</v>
      </c>
      <c r="Q422">
        <v>1</v>
      </c>
      <c r="W422">
        <v>0</v>
      </c>
      <c r="X422">
        <v>1856524055</v>
      </c>
      <c r="Y422">
        <v>32.5</v>
      </c>
      <c r="AA422">
        <v>0</v>
      </c>
      <c r="AB422">
        <v>5.45</v>
      </c>
      <c r="AC422">
        <v>2.25</v>
      </c>
      <c r="AD422">
        <v>0</v>
      </c>
      <c r="AE422">
        <v>0</v>
      </c>
      <c r="AF422">
        <v>5.45</v>
      </c>
      <c r="AG422">
        <v>2.25</v>
      </c>
      <c r="AH422">
        <v>0</v>
      </c>
      <c r="AI422">
        <v>1</v>
      </c>
      <c r="AJ422">
        <v>1</v>
      </c>
      <c r="AK422">
        <v>1</v>
      </c>
      <c r="AL422">
        <v>1</v>
      </c>
      <c r="AN422">
        <v>0</v>
      </c>
      <c r="AO422">
        <v>1</v>
      </c>
      <c r="AP422">
        <v>0</v>
      </c>
      <c r="AQ422">
        <v>0</v>
      </c>
      <c r="AR422">
        <v>0</v>
      </c>
      <c r="AS422" t="s">
        <v>0</v>
      </c>
      <c r="AT422">
        <v>32.5</v>
      </c>
      <c r="AU422" t="s">
        <v>0</v>
      </c>
      <c r="AV422">
        <v>0</v>
      </c>
      <c r="AW422">
        <v>2</v>
      </c>
      <c r="AX422">
        <v>31142251</v>
      </c>
      <c r="AY422">
        <v>1</v>
      </c>
      <c r="AZ422">
        <v>0</v>
      </c>
      <c r="BA422">
        <v>420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Y422*Source!I641</f>
        <v>1.3</v>
      </c>
      <c r="CY422">
        <f>AB422</f>
        <v>5.45</v>
      </c>
      <c r="CZ422">
        <f>AF422</f>
        <v>5.45</v>
      </c>
      <c r="DA422">
        <f>AJ422</f>
        <v>1</v>
      </c>
      <c r="DB422">
        <v>0</v>
      </c>
    </row>
    <row r="423" spans="1:106" x14ac:dyDescent="0.2">
      <c r="A423">
        <f>ROW(Source!A641)</f>
        <v>641</v>
      </c>
      <c r="B423">
        <v>31140108</v>
      </c>
      <c r="C423">
        <v>31142240</v>
      </c>
      <c r="D423">
        <v>30907562</v>
      </c>
      <c r="E423">
        <v>1</v>
      </c>
      <c r="F423">
        <v>1</v>
      </c>
      <c r="G423">
        <v>28875167</v>
      </c>
      <c r="H423">
        <v>3</v>
      </c>
      <c r="I423" t="s">
        <v>826</v>
      </c>
      <c r="J423" t="s">
        <v>827</v>
      </c>
      <c r="K423" t="s">
        <v>828</v>
      </c>
      <c r="L423">
        <v>1348</v>
      </c>
      <c r="N423">
        <v>1009</v>
      </c>
      <c r="O423" t="s">
        <v>150</v>
      </c>
      <c r="P423" t="s">
        <v>150</v>
      </c>
      <c r="Q423">
        <v>1000</v>
      </c>
      <c r="W423">
        <v>0</v>
      </c>
      <c r="X423">
        <v>-1627600750</v>
      </c>
      <c r="Y423">
        <v>2.06E-2</v>
      </c>
      <c r="AA423">
        <v>42581.03</v>
      </c>
      <c r="AB423">
        <v>0</v>
      </c>
      <c r="AC423">
        <v>0</v>
      </c>
      <c r="AD423">
        <v>0</v>
      </c>
      <c r="AE423">
        <v>42581.03</v>
      </c>
      <c r="AF423">
        <v>0</v>
      </c>
      <c r="AG423">
        <v>0</v>
      </c>
      <c r="AH423">
        <v>0</v>
      </c>
      <c r="AI423">
        <v>1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0</v>
      </c>
      <c r="AQ423">
        <v>0</v>
      </c>
      <c r="AR423">
        <v>0</v>
      </c>
      <c r="AS423" t="s">
        <v>0</v>
      </c>
      <c r="AT423">
        <v>2.06E-2</v>
      </c>
      <c r="AU423" t="s">
        <v>0</v>
      </c>
      <c r="AV423">
        <v>0</v>
      </c>
      <c r="AW423">
        <v>2</v>
      </c>
      <c r="AX423">
        <v>31142252</v>
      </c>
      <c r="AY423">
        <v>1</v>
      </c>
      <c r="AZ423">
        <v>0</v>
      </c>
      <c r="BA423">
        <v>421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Y423*Source!I641</f>
        <v>8.2400000000000008E-4</v>
      </c>
      <c r="CY423">
        <f t="shared" ref="CY423:CY429" si="39">AA423</f>
        <v>42581.03</v>
      </c>
      <c r="CZ423">
        <f t="shared" ref="CZ423:CZ429" si="40">AE423</f>
        <v>42581.03</v>
      </c>
      <c r="DA423">
        <f t="shared" ref="DA423:DA429" si="41">AI423</f>
        <v>1</v>
      </c>
      <c r="DB423">
        <v>0</v>
      </c>
    </row>
    <row r="424" spans="1:106" x14ac:dyDescent="0.2">
      <c r="A424">
        <f>ROW(Source!A641)</f>
        <v>641</v>
      </c>
      <c r="B424">
        <v>31140108</v>
      </c>
      <c r="C424">
        <v>31142240</v>
      </c>
      <c r="D424">
        <v>30907958</v>
      </c>
      <c r="E424">
        <v>1</v>
      </c>
      <c r="F424">
        <v>1</v>
      </c>
      <c r="G424">
        <v>28875167</v>
      </c>
      <c r="H424">
        <v>3</v>
      </c>
      <c r="I424" t="s">
        <v>829</v>
      </c>
      <c r="J424" t="s">
        <v>830</v>
      </c>
      <c r="K424" t="s">
        <v>831</v>
      </c>
      <c r="L424">
        <v>1346</v>
      </c>
      <c r="N424">
        <v>1009</v>
      </c>
      <c r="O424" t="s">
        <v>422</v>
      </c>
      <c r="P424" t="s">
        <v>422</v>
      </c>
      <c r="Q424">
        <v>1</v>
      </c>
      <c r="W424">
        <v>0</v>
      </c>
      <c r="X424">
        <v>-576885088</v>
      </c>
      <c r="Y424">
        <v>1.333</v>
      </c>
      <c r="AA424">
        <v>100.26</v>
      </c>
      <c r="AB424">
        <v>0</v>
      </c>
      <c r="AC424">
        <v>0</v>
      </c>
      <c r="AD424">
        <v>0</v>
      </c>
      <c r="AE424">
        <v>100.26</v>
      </c>
      <c r="AF424">
        <v>0</v>
      </c>
      <c r="AG424">
        <v>0</v>
      </c>
      <c r="AH424">
        <v>0</v>
      </c>
      <c r="AI424">
        <v>1</v>
      </c>
      <c r="AJ424">
        <v>1</v>
      </c>
      <c r="AK424">
        <v>1</v>
      </c>
      <c r="AL424">
        <v>1</v>
      </c>
      <c r="AN424">
        <v>0</v>
      </c>
      <c r="AO424">
        <v>1</v>
      </c>
      <c r="AP424">
        <v>0</v>
      </c>
      <c r="AQ424">
        <v>0</v>
      </c>
      <c r="AR424">
        <v>0</v>
      </c>
      <c r="AS424" t="s">
        <v>0</v>
      </c>
      <c r="AT424">
        <v>1.333</v>
      </c>
      <c r="AU424" t="s">
        <v>0</v>
      </c>
      <c r="AV424">
        <v>0</v>
      </c>
      <c r="AW424">
        <v>2</v>
      </c>
      <c r="AX424">
        <v>31142253</v>
      </c>
      <c r="AY424">
        <v>1</v>
      </c>
      <c r="AZ424">
        <v>0</v>
      </c>
      <c r="BA424">
        <v>422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Y424*Source!I641</f>
        <v>5.3319999999999999E-2</v>
      </c>
      <c r="CY424">
        <f t="shared" si="39"/>
        <v>100.26</v>
      </c>
      <c r="CZ424">
        <f t="shared" si="40"/>
        <v>100.26</v>
      </c>
      <c r="DA424">
        <f t="shared" si="41"/>
        <v>1</v>
      </c>
      <c r="DB424">
        <v>0</v>
      </c>
    </row>
    <row r="425" spans="1:106" x14ac:dyDescent="0.2">
      <c r="A425">
        <f>ROW(Source!A641)</f>
        <v>641</v>
      </c>
      <c r="B425">
        <v>31140108</v>
      </c>
      <c r="C425">
        <v>31142240</v>
      </c>
      <c r="D425">
        <v>30908028</v>
      </c>
      <c r="E425">
        <v>1</v>
      </c>
      <c r="F425">
        <v>1</v>
      </c>
      <c r="G425">
        <v>28875167</v>
      </c>
      <c r="H425">
        <v>3</v>
      </c>
      <c r="I425" t="s">
        <v>832</v>
      </c>
      <c r="J425" t="s">
        <v>833</v>
      </c>
      <c r="K425" t="s">
        <v>834</v>
      </c>
      <c r="L425">
        <v>1354</v>
      </c>
      <c r="N425">
        <v>1010</v>
      </c>
      <c r="O425" t="s">
        <v>84</v>
      </c>
      <c r="P425" t="s">
        <v>84</v>
      </c>
      <c r="Q425">
        <v>1</v>
      </c>
      <c r="W425">
        <v>0</v>
      </c>
      <c r="X425">
        <v>-756916670</v>
      </c>
      <c r="Y425">
        <v>800</v>
      </c>
      <c r="AA425">
        <v>0.86</v>
      </c>
      <c r="AB425">
        <v>0</v>
      </c>
      <c r="AC425">
        <v>0</v>
      </c>
      <c r="AD425">
        <v>0</v>
      </c>
      <c r="AE425">
        <v>0.86</v>
      </c>
      <c r="AF425">
        <v>0</v>
      </c>
      <c r="AG425">
        <v>0</v>
      </c>
      <c r="AH425">
        <v>0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1</v>
      </c>
      <c r="AP425">
        <v>0</v>
      </c>
      <c r="AQ425">
        <v>0</v>
      </c>
      <c r="AR425">
        <v>0</v>
      </c>
      <c r="AS425" t="s">
        <v>0</v>
      </c>
      <c r="AT425">
        <v>800</v>
      </c>
      <c r="AU425" t="s">
        <v>0</v>
      </c>
      <c r="AV425">
        <v>0</v>
      </c>
      <c r="AW425">
        <v>2</v>
      </c>
      <c r="AX425">
        <v>31142254</v>
      </c>
      <c r="AY425">
        <v>1</v>
      </c>
      <c r="AZ425">
        <v>0</v>
      </c>
      <c r="BA425">
        <v>423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Y425*Source!I641</f>
        <v>32</v>
      </c>
      <c r="CY425">
        <f t="shared" si="39"/>
        <v>0.86</v>
      </c>
      <c r="CZ425">
        <f t="shared" si="40"/>
        <v>0.86</v>
      </c>
      <c r="DA425">
        <f t="shared" si="41"/>
        <v>1</v>
      </c>
      <c r="DB425">
        <v>0</v>
      </c>
    </row>
    <row r="426" spans="1:106" x14ac:dyDescent="0.2">
      <c r="A426">
        <f>ROW(Source!A641)</f>
        <v>641</v>
      </c>
      <c r="B426">
        <v>31140108</v>
      </c>
      <c r="C426">
        <v>31142240</v>
      </c>
      <c r="D426">
        <v>30912165</v>
      </c>
      <c r="E426">
        <v>1</v>
      </c>
      <c r="F426">
        <v>1</v>
      </c>
      <c r="G426">
        <v>28875167</v>
      </c>
      <c r="H426">
        <v>3</v>
      </c>
      <c r="I426" t="s">
        <v>835</v>
      </c>
      <c r="J426" t="s">
        <v>836</v>
      </c>
      <c r="K426" t="s">
        <v>837</v>
      </c>
      <c r="L426">
        <v>1301</v>
      </c>
      <c r="N426">
        <v>1003</v>
      </c>
      <c r="O426" t="s">
        <v>358</v>
      </c>
      <c r="P426" t="s">
        <v>358</v>
      </c>
      <c r="Q426">
        <v>1</v>
      </c>
      <c r="W426">
        <v>0</v>
      </c>
      <c r="X426">
        <v>1809741363</v>
      </c>
      <c r="Y426">
        <v>102</v>
      </c>
      <c r="AA426">
        <v>6.25</v>
      </c>
      <c r="AB426">
        <v>0</v>
      </c>
      <c r="AC426">
        <v>0</v>
      </c>
      <c r="AD426">
        <v>0</v>
      </c>
      <c r="AE426">
        <v>6.25</v>
      </c>
      <c r="AF426">
        <v>0</v>
      </c>
      <c r="AG426">
        <v>0</v>
      </c>
      <c r="AH426">
        <v>0</v>
      </c>
      <c r="AI426">
        <v>1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0</v>
      </c>
      <c r="AQ426">
        <v>0</v>
      </c>
      <c r="AR426">
        <v>0</v>
      </c>
      <c r="AS426" t="s">
        <v>0</v>
      </c>
      <c r="AT426">
        <v>102</v>
      </c>
      <c r="AU426" t="s">
        <v>0</v>
      </c>
      <c r="AV426">
        <v>0</v>
      </c>
      <c r="AW426">
        <v>2</v>
      </c>
      <c r="AX426">
        <v>31142255</v>
      </c>
      <c r="AY426">
        <v>1</v>
      </c>
      <c r="AZ426">
        <v>0</v>
      </c>
      <c r="BA426">
        <v>424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Y426*Source!I641</f>
        <v>4.08</v>
      </c>
      <c r="CY426">
        <f t="shared" si="39"/>
        <v>6.25</v>
      </c>
      <c r="CZ426">
        <f t="shared" si="40"/>
        <v>6.25</v>
      </c>
      <c r="DA426">
        <f t="shared" si="41"/>
        <v>1</v>
      </c>
      <c r="DB426">
        <v>0</v>
      </c>
    </row>
    <row r="427" spans="1:106" x14ac:dyDescent="0.2">
      <c r="A427">
        <f>ROW(Source!A641)</f>
        <v>641</v>
      </c>
      <c r="B427">
        <v>31140108</v>
      </c>
      <c r="C427">
        <v>31142240</v>
      </c>
      <c r="D427">
        <v>30914929</v>
      </c>
      <c r="E427">
        <v>1</v>
      </c>
      <c r="F427">
        <v>1</v>
      </c>
      <c r="G427">
        <v>28875167</v>
      </c>
      <c r="H427">
        <v>3</v>
      </c>
      <c r="I427" t="s">
        <v>838</v>
      </c>
      <c r="J427" t="s">
        <v>839</v>
      </c>
      <c r="K427" t="s">
        <v>840</v>
      </c>
      <c r="L427">
        <v>1354</v>
      </c>
      <c r="N427">
        <v>1010</v>
      </c>
      <c r="O427" t="s">
        <v>84</v>
      </c>
      <c r="P427" t="s">
        <v>84</v>
      </c>
      <c r="Q427">
        <v>1</v>
      </c>
      <c r="W427">
        <v>0</v>
      </c>
      <c r="X427">
        <v>1927192783</v>
      </c>
      <c r="Y427">
        <v>400</v>
      </c>
      <c r="AA427">
        <v>1.84</v>
      </c>
      <c r="AB427">
        <v>0</v>
      </c>
      <c r="AC427">
        <v>0</v>
      </c>
      <c r="AD427">
        <v>0</v>
      </c>
      <c r="AE427">
        <v>1.84</v>
      </c>
      <c r="AF427">
        <v>0</v>
      </c>
      <c r="AG427">
        <v>0</v>
      </c>
      <c r="AH427">
        <v>0</v>
      </c>
      <c r="AI427">
        <v>1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0</v>
      </c>
      <c r="AQ427">
        <v>0</v>
      </c>
      <c r="AR427">
        <v>0</v>
      </c>
      <c r="AS427" t="s">
        <v>0</v>
      </c>
      <c r="AT427">
        <v>400</v>
      </c>
      <c r="AU427" t="s">
        <v>0</v>
      </c>
      <c r="AV427">
        <v>0</v>
      </c>
      <c r="AW427">
        <v>2</v>
      </c>
      <c r="AX427">
        <v>31142256</v>
      </c>
      <c r="AY427">
        <v>1</v>
      </c>
      <c r="AZ427">
        <v>0</v>
      </c>
      <c r="BA427">
        <v>425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Y427*Source!I641</f>
        <v>16</v>
      </c>
      <c r="CY427">
        <f t="shared" si="39"/>
        <v>1.84</v>
      </c>
      <c r="CZ427">
        <f t="shared" si="40"/>
        <v>1.84</v>
      </c>
      <c r="DA427">
        <f t="shared" si="41"/>
        <v>1</v>
      </c>
      <c r="DB427">
        <v>0</v>
      </c>
    </row>
    <row r="428" spans="1:106" x14ac:dyDescent="0.2">
      <c r="A428">
        <f>ROW(Source!A641)</f>
        <v>641</v>
      </c>
      <c r="B428">
        <v>31140108</v>
      </c>
      <c r="C428">
        <v>31142240</v>
      </c>
      <c r="D428">
        <v>30914692</v>
      </c>
      <c r="E428">
        <v>1</v>
      </c>
      <c r="F428">
        <v>1</v>
      </c>
      <c r="G428">
        <v>28875167</v>
      </c>
      <c r="H428">
        <v>3</v>
      </c>
      <c r="I428" t="s">
        <v>841</v>
      </c>
      <c r="J428" t="s">
        <v>842</v>
      </c>
      <c r="K428" t="s">
        <v>843</v>
      </c>
      <c r="L428">
        <v>1354</v>
      </c>
      <c r="N428">
        <v>1010</v>
      </c>
      <c r="O428" t="s">
        <v>84</v>
      </c>
      <c r="P428" t="s">
        <v>84</v>
      </c>
      <c r="Q428">
        <v>1</v>
      </c>
      <c r="W428">
        <v>0</v>
      </c>
      <c r="X428">
        <v>281288500</v>
      </c>
      <c r="Y428">
        <v>10</v>
      </c>
      <c r="AA428">
        <v>18.09</v>
      </c>
      <c r="AB428">
        <v>0</v>
      </c>
      <c r="AC428">
        <v>0</v>
      </c>
      <c r="AD428">
        <v>0</v>
      </c>
      <c r="AE428">
        <v>18.09</v>
      </c>
      <c r="AF428">
        <v>0</v>
      </c>
      <c r="AG428">
        <v>0</v>
      </c>
      <c r="AH428">
        <v>0</v>
      </c>
      <c r="AI428">
        <v>1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0</v>
      </c>
      <c r="AQ428">
        <v>0</v>
      </c>
      <c r="AR428">
        <v>0</v>
      </c>
      <c r="AS428" t="s">
        <v>0</v>
      </c>
      <c r="AT428">
        <v>10</v>
      </c>
      <c r="AU428" t="s">
        <v>0</v>
      </c>
      <c r="AV428">
        <v>0</v>
      </c>
      <c r="AW428">
        <v>2</v>
      </c>
      <c r="AX428">
        <v>31142257</v>
      </c>
      <c r="AY428">
        <v>1</v>
      </c>
      <c r="AZ428">
        <v>0</v>
      </c>
      <c r="BA428">
        <v>426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Y428*Source!I641</f>
        <v>0.4</v>
      </c>
      <c r="CY428">
        <f t="shared" si="39"/>
        <v>18.09</v>
      </c>
      <c r="CZ428">
        <f t="shared" si="40"/>
        <v>18.09</v>
      </c>
      <c r="DA428">
        <f t="shared" si="41"/>
        <v>1</v>
      </c>
      <c r="DB428">
        <v>0</v>
      </c>
    </row>
    <row r="429" spans="1:106" x14ac:dyDescent="0.2">
      <c r="A429">
        <f>ROW(Source!A641)</f>
        <v>641</v>
      </c>
      <c r="B429">
        <v>31140108</v>
      </c>
      <c r="C429">
        <v>31142240</v>
      </c>
      <c r="D429">
        <v>30910500</v>
      </c>
      <c r="E429">
        <v>1</v>
      </c>
      <c r="F429">
        <v>1</v>
      </c>
      <c r="G429">
        <v>28875167</v>
      </c>
      <c r="H429">
        <v>3</v>
      </c>
      <c r="I429" t="s">
        <v>844</v>
      </c>
      <c r="J429" t="s">
        <v>845</v>
      </c>
      <c r="K429" t="s">
        <v>846</v>
      </c>
      <c r="L429">
        <v>1354</v>
      </c>
      <c r="N429">
        <v>1010</v>
      </c>
      <c r="O429" t="s">
        <v>84</v>
      </c>
      <c r="P429" t="s">
        <v>84</v>
      </c>
      <c r="Q429">
        <v>1</v>
      </c>
      <c r="W429">
        <v>0</v>
      </c>
      <c r="X429">
        <v>-1130168552</v>
      </c>
      <c r="Y429">
        <v>10</v>
      </c>
      <c r="AA429">
        <v>273.17</v>
      </c>
      <c r="AB429">
        <v>0</v>
      </c>
      <c r="AC429">
        <v>0</v>
      </c>
      <c r="AD429">
        <v>0</v>
      </c>
      <c r="AE429">
        <v>273.17</v>
      </c>
      <c r="AF429">
        <v>0</v>
      </c>
      <c r="AG429">
        <v>0</v>
      </c>
      <c r="AH429">
        <v>0</v>
      </c>
      <c r="AI429">
        <v>1</v>
      </c>
      <c r="AJ429">
        <v>1</v>
      </c>
      <c r="AK429">
        <v>1</v>
      </c>
      <c r="AL429">
        <v>1</v>
      </c>
      <c r="AN429">
        <v>0</v>
      </c>
      <c r="AO429">
        <v>1</v>
      </c>
      <c r="AP429">
        <v>0</v>
      </c>
      <c r="AQ429">
        <v>0</v>
      </c>
      <c r="AR429">
        <v>0</v>
      </c>
      <c r="AS429" t="s">
        <v>0</v>
      </c>
      <c r="AT429">
        <v>10</v>
      </c>
      <c r="AU429" t="s">
        <v>0</v>
      </c>
      <c r="AV429">
        <v>0</v>
      </c>
      <c r="AW429">
        <v>2</v>
      </c>
      <c r="AX429">
        <v>31142258</v>
      </c>
      <c r="AY429">
        <v>1</v>
      </c>
      <c r="AZ429">
        <v>0</v>
      </c>
      <c r="BA429">
        <v>427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Y429*Source!I641</f>
        <v>0.4</v>
      </c>
      <c r="CY429">
        <f t="shared" si="39"/>
        <v>273.17</v>
      </c>
      <c r="CZ429">
        <f t="shared" si="40"/>
        <v>273.17</v>
      </c>
      <c r="DA429">
        <f t="shared" si="41"/>
        <v>1</v>
      </c>
      <c r="DB429">
        <v>0</v>
      </c>
    </row>
    <row r="430" spans="1:106" x14ac:dyDescent="0.2">
      <c r="A430">
        <f>ROW(Source!A642)</f>
        <v>642</v>
      </c>
      <c r="B430">
        <v>31140108</v>
      </c>
      <c r="C430">
        <v>31142259</v>
      </c>
      <c r="D430">
        <v>30895155</v>
      </c>
      <c r="E430">
        <v>28875167</v>
      </c>
      <c r="F430">
        <v>1</v>
      </c>
      <c r="G430">
        <v>28875167</v>
      </c>
      <c r="H430">
        <v>1</v>
      </c>
      <c r="I430" t="s">
        <v>391</v>
      </c>
      <c r="J430" t="s">
        <v>0</v>
      </c>
      <c r="K430" t="s">
        <v>392</v>
      </c>
      <c r="L430">
        <v>1191</v>
      </c>
      <c r="N430">
        <v>1013</v>
      </c>
      <c r="O430" t="s">
        <v>393</v>
      </c>
      <c r="P430" t="s">
        <v>393</v>
      </c>
      <c r="Q430">
        <v>1</v>
      </c>
      <c r="W430">
        <v>0</v>
      </c>
      <c r="X430">
        <v>476480486</v>
      </c>
      <c r="Y430">
        <v>3.55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0</v>
      </c>
      <c r="AT430">
        <v>3.55</v>
      </c>
      <c r="AU430" t="s">
        <v>0</v>
      </c>
      <c r="AV430">
        <v>1</v>
      </c>
      <c r="AW430">
        <v>2</v>
      </c>
      <c r="AX430">
        <v>31142269</v>
      </c>
      <c r="AY430">
        <v>1</v>
      </c>
      <c r="AZ430">
        <v>0</v>
      </c>
      <c r="BA430">
        <v>428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Y430*Source!I642</f>
        <v>0.14199999999999999</v>
      </c>
      <c r="CY430">
        <f>AD430</f>
        <v>0</v>
      </c>
      <c r="CZ430">
        <f>AH430</f>
        <v>0</v>
      </c>
      <c r="DA430">
        <f>AL430</f>
        <v>1</v>
      </c>
      <c r="DB430">
        <v>0</v>
      </c>
    </row>
    <row r="431" spans="1:106" x14ac:dyDescent="0.2">
      <c r="A431">
        <f>ROW(Source!A642)</f>
        <v>642</v>
      </c>
      <c r="B431">
        <v>31140108</v>
      </c>
      <c r="C431">
        <v>31142259</v>
      </c>
      <c r="D431">
        <v>30908607</v>
      </c>
      <c r="E431">
        <v>1</v>
      </c>
      <c r="F431">
        <v>1</v>
      </c>
      <c r="G431">
        <v>28875167</v>
      </c>
      <c r="H431">
        <v>3</v>
      </c>
      <c r="I431" t="s">
        <v>505</v>
      </c>
      <c r="J431" t="s">
        <v>506</v>
      </c>
      <c r="K431" t="s">
        <v>507</v>
      </c>
      <c r="L431">
        <v>1346</v>
      </c>
      <c r="N431">
        <v>1009</v>
      </c>
      <c r="O431" t="s">
        <v>422</v>
      </c>
      <c r="P431" t="s">
        <v>422</v>
      </c>
      <c r="Q431">
        <v>1</v>
      </c>
      <c r="W431">
        <v>0</v>
      </c>
      <c r="X431">
        <v>1224238716</v>
      </c>
      <c r="Y431">
        <v>0.16</v>
      </c>
      <c r="AA431">
        <v>135.63</v>
      </c>
      <c r="AB431">
        <v>0</v>
      </c>
      <c r="AC431">
        <v>0</v>
      </c>
      <c r="AD431">
        <v>0</v>
      </c>
      <c r="AE431">
        <v>135.63</v>
      </c>
      <c r="AF431">
        <v>0</v>
      </c>
      <c r="AG431">
        <v>0</v>
      </c>
      <c r="AH431">
        <v>0</v>
      </c>
      <c r="AI431">
        <v>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0</v>
      </c>
      <c r="AQ431">
        <v>0</v>
      </c>
      <c r="AR431">
        <v>0</v>
      </c>
      <c r="AS431" t="s">
        <v>0</v>
      </c>
      <c r="AT431">
        <v>0.16</v>
      </c>
      <c r="AU431" t="s">
        <v>0</v>
      </c>
      <c r="AV431">
        <v>0</v>
      </c>
      <c r="AW431">
        <v>2</v>
      </c>
      <c r="AX431">
        <v>31142270</v>
      </c>
      <c r="AY431">
        <v>1</v>
      </c>
      <c r="AZ431">
        <v>0</v>
      </c>
      <c r="BA431">
        <v>429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Y431*Source!I642</f>
        <v>6.4000000000000003E-3</v>
      </c>
      <c r="CY431">
        <f t="shared" ref="CY431:CY438" si="42">AA431</f>
        <v>135.63</v>
      </c>
      <c r="CZ431">
        <f t="shared" ref="CZ431:CZ438" si="43">AE431</f>
        <v>135.63</v>
      </c>
      <c r="DA431">
        <f t="shared" ref="DA431:DA438" si="44">AI431</f>
        <v>1</v>
      </c>
      <c r="DB431">
        <v>0</v>
      </c>
    </row>
    <row r="432" spans="1:106" x14ac:dyDescent="0.2">
      <c r="A432">
        <f>ROW(Source!A642)</f>
        <v>642</v>
      </c>
      <c r="B432">
        <v>31140108</v>
      </c>
      <c r="C432">
        <v>31142259</v>
      </c>
      <c r="D432">
        <v>30914742</v>
      </c>
      <c r="E432">
        <v>1</v>
      </c>
      <c r="F432">
        <v>1</v>
      </c>
      <c r="G432">
        <v>28875167</v>
      </c>
      <c r="H432">
        <v>3</v>
      </c>
      <c r="I432" t="s">
        <v>508</v>
      </c>
      <c r="J432" t="s">
        <v>509</v>
      </c>
      <c r="K432" t="s">
        <v>510</v>
      </c>
      <c r="L432">
        <v>1301</v>
      </c>
      <c r="N432">
        <v>1003</v>
      </c>
      <c r="O432" t="s">
        <v>358</v>
      </c>
      <c r="P432" t="s">
        <v>358</v>
      </c>
      <c r="Q432">
        <v>1</v>
      </c>
      <c r="W432">
        <v>0</v>
      </c>
      <c r="X432">
        <v>1043042085</v>
      </c>
      <c r="Y432">
        <v>5</v>
      </c>
      <c r="AA432">
        <v>3.23</v>
      </c>
      <c r="AB432">
        <v>0</v>
      </c>
      <c r="AC432">
        <v>0</v>
      </c>
      <c r="AD432">
        <v>0</v>
      </c>
      <c r="AE432">
        <v>3.23</v>
      </c>
      <c r="AF432">
        <v>0</v>
      </c>
      <c r="AG432">
        <v>0</v>
      </c>
      <c r="AH432">
        <v>0</v>
      </c>
      <c r="AI432">
        <v>1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0</v>
      </c>
      <c r="AQ432">
        <v>0</v>
      </c>
      <c r="AR432">
        <v>0</v>
      </c>
      <c r="AS432" t="s">
        <v>0</v>
      </c>
      <c r="AT432">
        <v>5</v>
      </c>
      <c r="AU432" t="s">
        <v>0</v>
      </c>
      <c r="AV432">
        <v>0</v>
      </c>
      <c r="AW432">
        <v>2</v>
      </c>
      <c r="AX432">
        <v>31142271</v>
      </c>
      <c r="AY432">
        <v>1</v>
      </c>
      <c r="AZ432">
        <v>0</v>
      </c>
      <c r="BA432">
        <v>430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Y432*Source!I642</f>
        <v>0.2</v>
      </c>
      <c r="CY432">
        <f t="shared" si="42"/>
        <v>3.23</v>
      </c>
      <c r="CZ432">
        <f t="shared" si="43"/>
        <v>3.23</v>
      </c>
      <c r="DA432">
        <f t="shared" si="44"/>
        <v>1</v>
      </c>
      <c r="DB432">
        <v>0</v>
      </c>
    </row>
    <row r="433" spans="1:106" x14ac:dyDescent="0.2">
      <c r="A433">
        <f>ROW(Source!A642)</f>
        <v>642</v>
      </c>
      <c r="B433">
        <v>31140108</v>
      </c>
      <c r="C433">
        <v>31142259</v>
      </c>
      <c r="D433">
        <v>30914639</v>
      </c>
      <c r="E433">
        <v>1</v>
      </c>
      <c r="F433">
        <v>1</v>
      </c>
      <c r="G433">
        <v>28875167</v>
      </c>
      <c r="H433">
        <v>3</v>
      </c>
      <c r="I433" t="s">
        <v>511</v>
      </c>
      <c r="J433" t="s">
        <v>512</v>
      </c>
      <c r="K433" t="s">
        <v>513</v>
      </c>
      <c r="L433">
        <v>1356</v>
      </c>
      <c r="N433">
        <v>1010</v>
      </c>
      <c r="O433" t="s">
        <v>486</v>
      </c>
      <c r="P433" t="s">
        <v>486</v>
      </c>
      <c r="Q433">
        <v>1000</v>
      </c>
      <c r="W433">
        <v>0</v>
      </c>
      <c r="X433">
        <v>-1973012171</v>
      </c>
      <c r="Y433">
        <v>5.0000000000000001E-3</v>
      </c>
      <c r="AA433">
        <v>313.43</v>
      </c>
      <c r="AB433">
        <v>0</v>
      </c>
      <c r="AC433">
        <v>0</v>
      </c>
      <c r="AD433">
        <v>0</v>
      </c>
      <c r="AE433">
        <v>313.43</v>
      </c>
      <c r="AF433">
        <v>0</v>
      </c>
      <c r="AG433">
        <v>0</v>
      </c>
      <c r="AH433">
        <v>0</v>
      </c>
      <c r="AI433">
        <v>1</v>
      </c>
      <c r="AJ433">
        <v>1</v>
      </c>
      <c r="AK433">
        <v>1</v>
      </c>
      <c r="AL433">
        <v>1</v>
      </c>
      <c r="AN433">
        <v>0</v>
      </c>
      <c r="AO433">
        <v>1</v>
      </c>
      <c r="AP433">
        <v>0</v>
      </c>
      <c r="AQ433">
        <v>0</v>
      </c>
      <c r="AR433">
        <v>0</v>
      </c>
      <c r="AS433" t="s">
        <v>0</v>
      </c>
      <c r="AT433">
        <v>5.0000000000000001E-3</v>
      </c>
      <c r="AU433" t="s">
        <v>0</v>
      </c>
      <c r="AV433">
        <v>0</v>
      </c>
      <c r="AW433">
        <v>2</v>
      </c>
      <c r="AX433">
        <v>31142272</v>
      </c>
      <c r="AY433">
        <v>1</v>
      </c>
      <c r="AZ433">
        <v>0</v>
      </c>
      <c r="BA433">
        <v>431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Y433*Source!I642</f>
        <v>2.0000000000000001E-4</v>
      </c>
      <c r="CY433">
        <f t="shared" si="42"/>
        <v>313.43</v>
      </c>
      <c r="CZ433">
        <f t="shared" si="43"/>
        <v>313.43</v>
      </c>
      <c r="DA433">
        <f t="shared" si="44"/>
        <v>1</v>
      </c>
      <c r="DB433">
        <v>0</v>
      </c>
    </row>
    <row r="434" spans="1:106" x14ac:dyDescent="0.2">
      <c r="A434">
        <f>ROW(Source!A642)</f>
        <v>642</v>
      </c>
      <c r="B434">
        <v>31140108</v>
      </c>
      <c r="C434">
        <v>31142259</v>
      </c>
      <c r="D434">
        <v>30914923</v>
      </c>
      <c r="E434">
        <v>1</v>
      </c>
      <c r="F434">
        <v>1</v>
      </c>
      <c r="G434">
        <v>28875167</v>
      </c>
      <c r="H434">
        <v>3</v>
      </c>
      <c r="I434" t="s">
        <v>514</v>
      </c>
      <c r="J434" t="s">
        <v>515</v>
      </c>
      <c r="K434" t="s">
        <v>516</v>
      </c>
      <c r="L434">
        <v>1354</v>
      </c>
      <c r="N434">
        <v>1010</v>
      </c>
      <c r="O434" t="s">
        <v>84</v>
      </c>
      <c r="P434" t="s">
        <v>84</v>
      </c>
      <c r="Q434">
        <v>1</v>
      </c>
      <c r="W434">
        <v>0</v>
      </c>
      <c r="X434">
        <v>-1910502396</v>
      </c>
      <c r="Y434">
        <v>10</v>
      </c>
      <c r="AA434">
        <v>11.94</v>
      </c>
      <c r="AB434">
        <v>0</v>
      </c>
      <c r="AC434">
        <v>0</v>
      </c>
      <c r="AD434">
        <v>0</v>
      </c>
      <c r="AE434">
        <v>11.94</v>
      </c>
      <c r="AF434">
        <v>0</v>
      </c>
      <c r="AG434">
        <v>0</v>
      </c>
      <c r="AH434">
        <v>0</v>
      </c>
      <c r="AI434">
        <v>1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0</v>
      </c>
      <c r="AQ434">
        <v>0</v>
      </c>
      <c r="AR434">
        <v>0</v>
      </c>
      <c r="AS434" t="s">
        <v>0</v>
      </c>
      <c r="AT434">
        <v>10</v>
      </c>
      <c r="AU434" t="s">
        <v>0</v>
      </c>
      <c r="AV434">
        <v>0</v>
      </c>
      <c r="AW434">
        <v>2</v>
      </c>
      <c r="AX434">
        <v>31142273</v>
      </c>
      <c r="AY434">
        <v>1</v>
      </c>
      <c r="AZ434">
        <v>0</v>
      </c>
      <c r="BA434">
        <v>432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Y434*Source!I642</f>
        <v>0.4</v>
      </c>
      <c r="CY434">
        <f t="shared" si="42"/>
        <v>11.94</v>
      </c>
      <c r="CZ434">
        <f t="shared" si="43"/>
        <v>11.94</v>
      </c>
      <c r="DA434">
        <f t="shared" si="44"/>
        <v>1</v>
      </c>
      <c r="DB434">
        <v>0</v>
      </c>
    </row>
    <row r="435" spans="1:106" x14ac:dyDescent="0.2">
      <c r="A435">
        <f>ROW(Source!A642)</f>
        <v>642</v>
      </c>
      <c r="B435">
        <v>31140108</v>
      </c>
      <c r="C435">
        <v>31142259</v>
      </c>
      <c r="D435">
        <v>30914954</v>
      </c>
      <c r="E435">
        <v>1</v>
      </c>
      <c r="F435">
        <v>1</v>
      </c>
      <c r="G435">
        <v>28875167</v>
      </c>
      <c r="H435">
        <v>3</v>
      </c>
      <c r="I435" t="s">
        <v>517</v>
      </c>
      <c r="J435" t="s">
        <v>518</v>
      </c>
      <c r="K435" t="s">
        <v>519</v>
      </c>
      <c r="L435">
        <v>1355</v>
      </c>
      <c r="N435">
        <v>1010</v>
      </c>
      <c r="O435" t="s">
        <v>79</v>
      </c>
      <c r="P435" t="s">
        <v>79</v>
      </c>
      <c r="Q435">
        <v>100</v>
      </c>
      <c r="W435">
        <v>0</v>
      </c>
      <c r="X435">
        <v>2082646862</v>
      </c>
      <c r="Y435">
        <v>0.26</v>
      </c>
      <c r="AA435">
        <v>95.09</v>
      </c>
      <c r="AB435">
        <v>0</v>
      </c>
      <c r="AC435">
        <v>0</v>
      </c>
      <c r="AD435">
        <v>0</v>
      </c>
      <c r="AE435">
        <v>95.09</v>
      </c>
      <c r="AF435">
        <v>0</v>
      </c>
      <c r="AG435">
        <v>0</v>
      </c>
      <c r="AH435">
        <v>0</v>
      </c>
      <c r="AI435">
        <v>1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0</v>
      </c>
      <c r="AQ435">
        <v>0</v>
      </c>
      <c r="AR435">
        <v>0</v>
      </c>
      <c r="AS435" t="s">
        <v>0</v>
      </c>
      <c r="AT435">
        <v>0.26</v>
      </c>
      <c r="AU435" t="s">
        <v>0</v>
      </c>
      <c r="AV435">
        <v>0</v>
      </c>
      <c r="AW435">
        <v>2</v>
      </c>
      <c r="AX435">
        <v>31142274</v>
      </c>
      <c r="AY435">
        <v>1</v>
      </c>
      <c r="AZ435">
        <v>0</v>
      </c>
      <c r="BA435">
        <v>433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Y435*Source!I642</f>
        <v>1.0400000000000001E-2</v>
      </c>
      <c r="CY435">
        <f t="shared" si="42"/>
        <v>95.09</v>
      </c>
      <c r="CZ435">
        <f t="shared" si="43"/>
        <v>95.09</v>
      </c>
      <c r="DA435">
        <f t="shared" si="44"/>
        <v>1</v>
      </c>
      <c r="DB435">
        <v>0</v>
      </c>
    </row>
    <row r="436" spans="1:106" x14ac:dyDescent="0.2">
      <c r="A436">
        <f>ROW(Source!A642)</f>
        <v>642</v>
      </c>
      <c r="B436">
        <v>31140108</v>
      </c>
      <c r="C436">
        <v>31142259</v>
      </c>
      <c r="D436">
        <v>30914676</v>
      </c>
      <c r="E436">
        <v>1</v>
      </c>
      <c r="F436">
        <v>1</v>
      </c>
      <c r="G436">
        <v>28875167</v>
      </c>
      <c r="H436">
        <v>3</v>
      </c>
      <c r="I436" t="s">
        <v>520</v>
      </c>
      <c r="J436" t="s">
        <v>521</v>
      </c>
      <c r="K436" t="s">
        <v>522</v>
      </c>
      <c r="L436">
        <v>1356</v>
      </c>
      <c r="N436">
        <v>1010</v>
      </c>
      <c r="O436" t="s">
        <v>486</v>
      </c>
      <c r="P436" t="s">
        <v>486</v>
      </c>
      <c r="Q436">
        <v>1000</v>
      </c>
      <c r="W436">
        <v>0</v>
      </c>
      <c r="X436">
        <v>-2097439660</v>
      </c>
      <c r="Y436">
        <v>0.02</v>
      </c>
      <c r="AA436">
        <v>145.29</v>
      </c>
      <c r="AB436">
        <v>0</v>
      </c>
      <c r="AC436">
        <v>0</v>
      </c>
      <c r="AD436">
        <v>0</v>
      </c>
      <c r="AE436">
        <v>145.29</v>
      </c>
      <c r="AF436">
        <v>0</v>
      </c>
      <c r="AG436">
        <v>0</v>
      </c>
      <c r="AH436">
        <v>0</v>
      </c>
      <c r="AI436">
        <v>1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0</v>
      </c>
      <c r="AT436">
        <v>0.02</v>
      </c>
      <c r="AU436" t="s">
        <v>0</v>
      </c>
      <c r="AV436">
        <v>0</v>
      </c>
      <c r="AW436">
        <v>2</v>
      </c>
      <c r="AX436">
        <v>31142275</v>
      </c>
      <c r="AY436">
        <v>1</v>
      </c>
      <c r="AZ436">
        <v>0</v>
      </c>
      <c r="BA436">
        <v>434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Y436*Source!I642</f>
        <v>8.0000000000000004E-4</v>
      </c>
      <c r="CY436">
        <f t="shared" si="42"/>
        <v>145.29</v>
      </c>
      <c r="CZ436">
        <f t="shared" si="43"/>
        <v>145.29</v>
      </c>
      <c r="DA436">
        <f t="shared" si="44"/>
        <v>1</v>
      </c>
      <c r="DB436">
        <v>0</v>
      </c>
    </row>
    <row r="437" spans="1:106" x14ac:dyDescent="0.2">
      <c r="A437">
        <f>ROW(Source!A642)</f>
        <v>642</v>
      </c>
      <c r="B437">
        <v>31140108</v>
      </c>
      <c r="C437">
        <v>31142259</v>
      </c>
      <c r="D437">
        <v>30915862</v>
      </c>
      <c r="E437">
        <v>1</v>
      </c>
      <c r="F437">
        <v>1</v>
      </c>
      <c r="G437">
        <v>28875167</v>
      </c>
      <c r="H437">
        <v>3</v>
      </c>
      <c r="I437" t="s">
        <v>68</v>
      </c>
      <c r="J437" t="s">
        <v>71</v>
      </c>
      <c r="K437" t="s">
        <v>69</v>
      </c>
      <c r="L437">
        <v>1303</v>
      </c>
      <c r="N437">
        <v>1003</v>
      </c>
      <c r="O437" t="s">
        <v>70</v>
      </c>
      <c r="P437" t="s">
        <v>70</v>
      </c>
      <c r="Q437">
        <v>1000</v>
      </c>
      <c r="W437">
        <v>1</v>
      </c>
      <c r="X437">
        <v>-849538741</v>
      </c>
      <c r="Y437">
        <v>-0.10299999999999999</v>
      </c>
      <c r="AA437">
        <v>46307.35</v>
      </c>
      <c r="AB437">
        <v>0</v>
      </c>
      <c r="AC437">
        <v>0</v>
      </c>
      <c r="AD437">
        <v>0</v>
      </c>
      <c r="AE437">
        <v>46307.35</v>
      </c>
      <c r="AF437">
        <v>0</v>
      </c>
      <c r="AG437">
        <v>0</v>
      </c>
      <c r="AH437">
        <v>0</v>
      </c>
      <c r="AI437">
        <v>1</v>
      </c>
      <c r="AJ437">
        <v>1</v>
      </c>
      <c r="AK437">
        <v>1</v>
      </c>
      <c r="AL437">
        <v>1</v>
      </c>
      <c r="AN437">
        <v>0</v>
      </c>
      <c r="AO437">
        <v>1</v>
      </c>
      <c r="AP437">
        <v>0</v>
      </c>
      <c r="AQ437">
        <v>0</v>
      </c>
      <c r="AR437">
        <v>0</v>
      </c>
      <c r="AS437" t="s">
        <v>0</v>
      </c>
      <c r="AT437">
        <v>-0.10299999999999999</v>
      </c>
      <c r="AU437" t="s">
        <v>0</v>
      </c>
      <c r="AV437">
        <v>0</v>
      </c>
      <c r="AW437">
        <v>2</v>
      </c>
      <c r="AX437">
        <v>31142276</v>
      </c>
      <c r="AY437">
        <v>1</v>
      </c>
      <c r="AZ437">
        <v>6144</v>
      </c>
      <c r="BA437">
        <v>435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Y437*Source!I642</f>
        <v>-4.1199999999999995E-3</v>
      </c>
      <c r="CY437">
        <f t="shared" si="42"/>
        <v>46307.35</v>
      </c>
      <c r="CZ437">
        <f t="shared" si="43"/>
        <v>46307.35</v>
      </c>
      <c r="DA437">
        <f t="shared" si="44"/>
        <v>1</v>
      </c>
      <c r="DB437">
        <v>0</v>
      </c>
    </row>
    <row r="438" spans="1:106" x14ac:dyDescent="0.2">
      <c r="A438">
        <f>ROW(Source!A642)</f>
        <v>642</v>
      </c>
      <c r="B438">
        <v>31140108</v>
      </c>
      <c r="C438">
        <v>31142259</v>
      </c>
      <c r="D438">
        <v>30915592</v>
      </c>
      <c r="E438">
        <v>1</v>
      </c>
      <c r="F438">
        <v>1</v>
      </c>
      <c r="G438">
        <v>28875167</v>
      </c>
      <c r="H438">
        <v>3</v>
      </c>
      <c r="I438" t="s">
        <v>290</v>
      </c>
      <c r="J438" t="s">
        <v>292</v>
      </c>
      <c r="K438" t="s">
        <v>291</v>
      </c>
      <c r="L438">
        <v>1303</v>
      </c>
      <c r="N438">
        <v>1003</v>
      </c>
      <c r="O438" t="s">
        <v>70</v>
      </c>
      <c r="P438" t="s">
        <v>70</v>
      </c>
      <c r="Q438">
        <v>1000</v>
      </c>
      <c r="W438">
        <v>0</v>
      </c>
      <c r="X438">
        <v>1966491872</v>
      </c>
      <c r="Y438">
        <v>0.10299999999999999</v>
      </c>
      <c r="AA438">
        <v>60269.89</v>
      </c>
      <c r="AB438">
        <v>0</v>
      </c>
      <c r="AC438">
        <v>0</v>
      </c>
      <c r="AD438">
        <v>0</v>
      </c>
      <c r="AE438">
        <v>60269.89</v>
      </c>
      <c r="AF438">
        <v>0</v>
      </c>
      <c r="AG438">
        <v>0</v>
      </c>
      <c r="AH438">
        <v>0</v>
      </c>
      <c r="AI438">
        <v>1</v>
      </c>
      <c r="AJ438">
        <v>1</v>
      </c>
      <c r="AK438">
        <v>1</v>
      </c>
      <c r="AL438">
        <v>1</v>
      </c>
      <c r="AN438">
        <v>0</v>
      </c>
      <c r="AO438">
        <v>0</v>
      </c>
      <c r="AP438">
        <v>0</v>
      </c>
      <c r="AQ438">
        <v>0</v>
      </c>
      <c r="AR438">
        <v>0</v>
      </c>
      <c r="AS438" t="s">
        <v>0</v>
      </c>
      <c r="AT438">
        <v>0.10299999999999999</v>
      </c>
      <c r="AU438" t="s">
        <v>0</v>
      </c>
      <c r="AV438">
        <v>0</v>
      </c>
      <c r="AW438">
        <v>1</v>
      </c>
      <c r="AX438">
        <v>-1</v>
      </c>
      <c r="AY438">
        <v>0</v>
      </c>
      <c r="AZ438">
        <v>0</v>
      </c>
      <c r="BA438" t="s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Y438*Source!I642</f>
        <v>4.1199999999999995E-3</v>
      </c>
      <c r="CY438">
        <f t="shared" si="42"/>
        <v>60269.89</v>
      </c>
      <c r="CZ438">
        <f t="shared" si="43"/>
        <v>60269.89</v>
      </c>
      <c r="DA438">
        <f t="shared" si="44"/>
        <v>1</v>
      </c>
      <c r="DB438">
        <v>0</v>
      </c>
    </row>
    <row r="439" spans="1:106" x14ac:dyDescent="0.2">
      <c r="A439">
        <f>ROW(Source!A645)</f>
        <v>645</v>
      </c>
      <c r="B439">
        <v>31140108</v>
      </c>
      <c r="C439">
        <v>31142279</v>
      </c>
      <c r="D439">
        <v>30895155</v>
      </c>
      <c r="E439">
        <v>28875167</v>
      </c>
      <c r="F439">
        <v>1</v>
      </c>
      <c r="G439">
        <v>28875167</v>
      </c>
      <c r="H439">
        <v>1</v>
      </c>
      <c r="I439" t="s">
        <v>391</v>
      </c>
      <c r="J439" t="s">
        <v>0</v>
      </c>
      <c r="K439" t="s">
        <v>392</v>
      </c>
      <c r="L439">
        <v>1191</v>
      </c>
      <c r="N439">
        <v>1013</v>
      </c>
      <c r="O439" t="s">
        <v>393</v>
      </c>
      <c r="P439" t="s">
        <v>393</v>
      </c>
      <c r="Q439">
        <v>1</v>
      </c>
      <c r="W439">
        <v>0</v>
      </c>
      <c r="X439">
        <v>476480486</v>
      </c>
      <c r="Y439">
        <v>88.32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1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0</v>
      </c>
      <c r="AT439">
        <v>88.32</v>
      </c>
      <c r="AU439" t="s">
        <v>0</v>
      </c>
      <c r="AV439">
        <v>1</v>
      </c>
      <c r="AW439">
        <v>2</v>
      </c>
      <c r="AX439">
        <v>31142283</v>
      </c>
      <c r="AY439">
        <v>1</v>
      </c>
      <c r="AZ439">
        <v>0</v>
      </c>
      <c r="BA439">
        <v>436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Y439*Source!I645</f>
        <v>0.88319999999999999</v>
      </c>
      <c r="CY439">
        <f>AD439</f>
        <v>0</v>
      </c>
      <c r="CZ439">
        <f>AH439</f>
        <v>0</v>
      </c>
      <c r="DA439">
        <f>AL439</f>
        <v>1</v>
      </c>
      <c r="DB439">
        <v>0</v>
      </c>
    </row>
    <row r="440" spans="1:106" x14ac:dyDescent="0.2">
      <c r="A440">
        <f>ROW(Source!A645)</f>
        <v>645</v>
      </c>
      <c r="B440">
        <v>31140108</v>
      </c>
      <c r="C440">
        <v>31142279</v>
      </c>
      <c r="D440">
        <v>30906858</v>
      </c>
      <c r="E440">
        <v>1</v>
      </c>
      <c r="F440">
        <v>1</v>
      </c>
      <c r="G440">
        <v>28875167</v>
      </c>
      <c r="H440">
        <v>2</v>
      </c>
      <c r="I440" t="s">
        <v>471</v>
      </c>
      <c r="J440" t="s">
        <v>472</v>
      </c>
      <c r="K440" t="s">
        <v>473</v>
      </c>
      <c r="L440">
        <v>1368</v>
      </c>
      <c r="N440">
        <v>1011</v>
      </c>
      <c r="O440" t="s">
        <v>397</v>
      </c>
      <c r="P440" t="s">
        <v>397</v>
      </c>
      <c r="Q440">
        <v>1</v>
      </c>
      <c r="W440">
        <v>0</v>
      </c>
      <c r="X440">
        <v>-1418982918</v>
      </c>
      <c r="Y440">
        <v>27.6</v>
      </c>
      <c r="AA440">
        <v>0</v>
      </c>
      <c r="AB440">
        <v>7.36</v>
      </c>
      <c r="AC440">
        <v>0.74</v>
      </c>
      <c r="AD440">
        <v>0</v>
      </c>
      <c r="AE440">
        <v>0</v>
      </c>
      <c r="AF440">
        <v>7.36</v>
      </c>
      <c r="AG440">
        <v>0.74</v>
      </c>
      <c r="AH440">
        <v>0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1</v>
      </c>
      <c r="AP440">
        <v>0</v>
      </c>
      <c r="AQ440">
        <v>0</v>
      </c>
      <c r="AR440">
        <v>0</v>
      </c>
      <c r="AS440" t="s">
        <v>0</v>
      </c>
      <c r="AT440">
        <v>27.6</v>
      </c>
      <c r="AU440" t="s">
        <v>0</v>
      </c>
      <c r="AV440">
        <v>0</v>
      </c>
      <c r="AW440">
        <v>2</v>
      </c>
      <c r="AX440">
        <v>31142284</v>
      </c>
      <c r="AY440">
        <v>1</v>
      </c>
      <c r="AZ440">
        <v>0</v>
      </c>
      <c r="BA440">
        <v>437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Y440*Source!I645</f>
        <v>0.27600000000000002</v>
      </c>
      <c r="CY440">
        <f>AB440</f>
        <v>7.36</v>
      </c>
      <c r="CZ440">
        <f>AF440</f>
        <v>7.36</v>
      </c>
      <c r="DA440">
        <f>AJ440</f>
        <v>1</v>
      </c>
      <c r="DB440">
        <v>0</v>
      </c>
    </row>
    <row r="441" spans="1:106" x14ac:dyDescent="0.2">
      <c r="A441">
        <f>ROW(Source!A645)</f>
        <v>645</v>
      </c>
      <c r="B441">
        <v>31140108</v>
      </c>
      <c r="C441">
        <v>31142279</v>
      </c>
      <c r="D441">
        <v>0</v>
      </c>
      <c r="E441">
        <v>29799470</v>
      </c>
      <c r="F441">
        <v>1</v>
      </c>
      <c r="G441">
        <v>28875167</v>
      </c>
      <c r="H441">
        <v>3</v>
      </c>
      <c r="I441" t="s">
        <v>82</v>
      </c>
      <c r="J441" t="s">
        <v>0</v>
      </c>
      <c r="K441" t="s">
        <v>297</v>
      </c>
      <c r="L441">
        <v>1354</v>
      </c>
      <c r="N441">
        <v>1010</v>
      </c>
      <c r="O441" t="s">
        <v>84</v>
      </c>
      <c r="P441" t="s">
        <v>84</v>
      </c>
      <c r="Q441">
        <v>1</v>
      </c>
      <c r="W441">
        <v>0</v>
      </c>
      <c r="X441">
        <v>290408143</v>
      </c>
      <c r="Y441">
        <v>100</v>
      </c>
      <c r="AA441">
        <v>360.81</v>
      </c>
      <c r="AB441">
        <v>0</v>
      </c>
      <c r="AC441">
        <v>0</v>
      </c>
      <c r="AD441">
        <v>0</v>
      </c>
      <c r="AE441">
        <v>360.81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0</v>
      </c>
      <c r="AP441">
        <v>0</v>
      </c>
      <c r="AQ441">
        <v>0</v>
      </c>
      <c r="AR441">
        <v>0</v>
      </c>
      <c r="AS441" t="s">
        <v>0</v>
      </c>
      <c r="AT441">
        <v>100</v>
      </c>
      <c r="AU441" t="s">
        <v>0</v>
      </c>
      <c r="AV441">
        <v>0</v>
      </c>
      <c r="AW441">
        <v>1</v>
      </c>
      <c r="AX441">
        <v>-1</v>
      </c>
      <c r="AY441">
        <v>0</v>
      </c>
      <c r="AZ441">
        <v>0</v>
      </c>
      <c r="BA441" t="s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Y441*Source!I645</f>
        <v>1</v>
      </c>
      <c r="CY441">
        <f>AA441</f>
        <v>360.81</v>
      </c>
      <c r="CZ441">
        <f>AE441</f>
        <v>360.81</v>
      </c>
      <c r="DA441">
        <f>AI441</f>
        <v>1</v>
      </c>
      <c r="DB441">
        <v>0</v>
      </c>
    </row>
    <row r="442" spans="1:106" x14ac:dyDescent="0.2">
      <c r="A442">
        <f>ROW(Source!A698)</f>
        <v>698</v>
      </c>
      <c r="B442">
        <v>31140108</v>
      </c>
      <c r="C442">
        <v>31142364</v>
      </c>
      <c r="D442">
        <v>30895155</v>
      </c>
      <c r="E442">
        <v>28875167</v>
      </c>
      <c r="F442">
        <v>1</v>
      </c>
      <c r="G442">
        <v>28875167</v>
      </c>
      <c r="H442">
        <v>1</v>
      </c>
      <c r="I442" t="s">
        <v>391</v>
      </c>
      <c r="J442" t="s">
        <v>0</v>
      </c>
      <c r="K442" t="s">
        <v>392</v>
      </c>
      <c r="L442">
        <v>1191</v>
      </c>
      <c r="N442">
        <v>1013</v>
      </c>
      <c r="O442" t="s">
        <v>393</v>
      </c>
      <c r="P442" t="s">
        <v>393</v>
      </c>
      <c r="Q442">
        <v>1</v>
      </c>
      <c r="W442">
        <v>0</v>
      </c>
      <c r="X442">
        <v>476480486</v>
      </c>
      <c r="Y442">
        <v>24.6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1</v>
      </c>
      <c r="AJ442">
        <v>1</v>
      </c>
      <c r="AK442">
        <v>1</v>
      </c>
      <c r="AL442">
        <v>1</v>
      </c>
      <c r="AN442">
        <v>0</v>
      </c>
      <c r="AO442">
        <v>1</v>
      </c>
      <c r="AP442">
        <v>0</v>
      </c>
      <c r="AQ442">
        <v>0</v>
      </c>
      <c r="AR442">
        <v>0</v>
      </c>
      <c r="AS442" t="s">
        <v>0</v>
      </c>
      <c r="AT442">
        <v>24.6</v>
      </c>
      <c r="AU442" t="s">
        <v>0</v>
      </c>
      <c r="AV442">
        <v>1</v>
      </c>
      <c r="AW442">
        <v>2</v>
      </c>
      <c r="AX442">
        <v>31142369</v>
      </c>
      <c r="AY442">
        <v>1</v>
      </c>
      <c r="AZ442">
        <v>0</v>
      </c>
      <c r="BA442">
        <v>438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Y442*Source!I698</f>
        <v>0.79212000000000005</v>
      </c>
      <c r="CY442">
        <f>AD442</f>
        <v>0</v>
      </c>
      <c r="CZ442">
        <f>AH442</f>
        <v>0</v>
      </c>
      <c r="DA442">
        <f>AL442</f>
        <v>1</v>
      </c>
      <c r="DB442">
        <v>0</v>
      </c>
    </row>
    <row r="443" spans="1:106" x14ac:dyDescent="0.2">
      <c r="A443">
        <f>ROW(Source!A698)</f>
        <v>698</v>
      </c>
      <c r="B443">
        <v>31140108</v>
      </c>
      <c r="C443">
        <v>31142364</v>
      </c>
      <c r="D443">
        <v>30906400</v>
      </c>
      <c r="E443">
        <v>1</v>
      </c>
      <c r="F443">
        <v>1</v>
      </c>
      <c r="G443">
        <v>28875167</v>
      </c>
      <c r="H443">
        <v>2</v>
      </c>
      <c r="I443" t="s">
        <v>769</v>
      </c>
      <c r="J443" t="s">
        <v>770</v>
      </c>
      <c r="K443" t="s">
        <v>771</v>
      </c>
      <c r="L443">
        <v>1368</v>
      </c>
      <c r="N443">
        <v>1011</v>
      </c>
      <c r="O443" t="s">
        <v>397</v>
      </c>
      <c r="P443" t="s">
        <v>397</v>
      </c>
      <c r="Q443">
        <v>1</v>
      </c>
      <c r="W443">
        <v>0</v>
      </c>
      <c r="X443">
        <v>-552128623</v>
      </c>
      <c r="Y443">
        <v>10.4</v>
      </c>
      <c r="AA443">
        <v>0</v>
      </c>
      <c r="AB443">
        <v>6.98</v>
      </c>
      <c r="AC443">
        <v>0.03</v>
      </c>
      <c r="AD443">
        <v>0</v>
      </c>
      <c r="AE443">
        <v>0</v>
      </c>
      <c r="AF443">
        <v>6.98</v>
      </c>
      <c r="AG443">
        <v>0.03</v>
      </c>
      <c r="AH443">
        <v>0</v>
      </c>
      <c r="AI443">
        <v>1</v>
      </c>
      <c r="AJ443">
        <v>1</v>
      </c>
      <c r="AK443">
        <v>1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S443" t="s">
        <v>0</v>
      </c>
      <c r="AT443">
        <v>10.4</v>
      </c>
      <c r="AU443" t="s">
        <v>0</v>
      </c>
      <c r="AV443">
        <v>0</v>
      </c>
      <c r="AW443">
        <v>2</v>
      </c>
      <c r="AX443">
        <v>31142370</v>
      </c>
      <c r="AY443">
        <v>1</v>
      </c>
      <c r="AZ443">
        <v>0</v>
      </c>
      <c r="BA443">
        <v>439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Y443*Source!I698</f>
        <v>0.33488000000000001</v>
      </c>
      <c r="CY443">
        <f>AB443</f>
        <v>6.98</v>
      </c>
      <c r="CZ443">
        <f>AF443</f>
        <v>6.98</v>
      </c>
      <c r="DA443">
        <f>AJ443</f>
        <v>1</v>
      </c>
      <c r="DB443">
        <v>0</v>
      </c>
    </row>
    <row r="444" spans="1:106" x14ac:dyDescent="0.2">
      <c r="A444">
        <f>ROW(Source!A698)</f>
        <v>698</v>
      </c>
      <c r="B444">
        <v>31140108</v>
      </c>
      <c r="C444">
        <v>31142364</v>
      </c>
      <c r="D444">
        <v>30906818</v>
      </c>
      <c r="E444">
        <v>1</v>
      </c>
      <c r="F444">
        <v>1</v>
      </c>
      <c r="G444">
        <v>28875167</v>
      </c>
      <c r="H444">
        <v>2</v>
      </c>
      <c r="I444" t="s">
        <v>772</v>
      </c>
      <c r="J444" t="s">
        <v>773</v>
      </c>
      <c r="K444" t="s">
        <v>774</v>
      </c>
      <c r="L444">
        <v>1368</v>
      </c>
      <c r="N444">
        <v>1011</v>
      </c>
      <c r="O444" t="s">
        <v>397</v>
      </c>
      <c r="P444" t="s">
        <v>397</v>
      </c>
      <c r="Q444">
        <v>1</v>
      </c>
      <c r="W444">
        <v>0</v>
      </c>
      <c r="X444">
        <v>993435958</v>
      </c>
      <c r="Y444">
        <v>10.4</v>
      </c>
      <c r="AA444">
        <v>0</v>
      </c>
      <c r="AB444">
        <v>4.97</v>
      </c>
      <c r="AC444">
        <v>0.85</v>
      </c>
      <c r="AD444">
        <v>0</v>
      </c>
      <c r="AE444">
        <v>0</v>
      </c>
      <c r="AF444">
        <v>4.97</v>
      </c>
      <c r="AG444">
        <v>0.85</v>
      </c>
      <c r="AH444">
        <v>0</v>
      </c>
      <c r="AI444">
        <v>1</v>
      </c>
      <c r="AJ444">
        <v>1</v>
      </c>
      <c r="AK444">
        <v>1</v>
      </c>
      <c r="AL444">
        <v>1</v>
      </c>
      <c r="AN444">
        <v>0</v>
      </c>
      <c r="AO444">
        <v>1</v>
      </c>
      <c r="AP444">
        <v>0</v>
      </c>
      <c r="AQ444">
        <v>0</v>
      </c>
      <c r="AR444">
        <v>0</v>
      </c>
      <c r="AS444" t="s">
        <v>0</v>
      </c>
      <c r="AT444">
        <v>10.4</v>
      </c>
      <c r="AU444" t="s">
        <v>0</v>
      </c>
      <c r="AV444">
        <v>0</v>
      </c>
      <c r="AW444">
        <v>2</v>
      </c>
      <c r="AX444">
        <v>31142371</v>
      </c>
      <c r="AY444">
        <v>1</v>
      </c>
      <c r="AZ444">
        <v>0</v>
      </c>
      <c r="BA444">
        <v>440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Y444*Source!I698</f>
        <v>0.33488000000000001</v>
      </c>
      <c r="CY444">
        <f>AB444</f>
        <v>4.97</v>
      </c>
      <c r="CZ444">
        <f>AF444</f>
        <v>4.97</v>
      </c>
      <c r="DA444">
        <f>AJ444</f>
        <v>1</v>
      </c>
      <c r="DB444">
        <v>0</v>
      </c>
    </row>
    <row r="445" spans="1:106" x14ac:dyDescent="0.2">
      <c r="A445">
        <f>ROW(Source!A698)</f>
        <v>698</v>
      </c>
      <c r="B445">
        <v>31140108</v>
      </c>
      <c r="C445">
        <v>31142364</v>
      </c>
      <c r="D445">
        <v>30896783</v>
      </c>
      <c r="E445">
        <v>28875167</v>
      </c>
      <c r="F445">
        <v>1</v>
      </c>
      <c r="G445">
        <v>28875167</v>
      </c>
      <c r="H445">
        <v>3</v>
      </c>
      <c r="I445" t="s">
        <v>448</v>
      </c>
      <c r="J445" t="s">
        <v>0</v>
      </c>
      <c r="K445" t="s">
        <v>449</v>
      </c>
      <c r="L445">
        <v>1348</v>
      </c>
      <c r="N445">
        <v>1009</v>
      </c>
      <c r="O445" t="s">
        <v>150</v>
      </c>
      <c r="P445" t="s">
        <v>150</v>
      </c>
      <c r="Q445">
        <v>1000</v>
      </c>
      <c r="W445">
        <v>0</v>
      </c>
      <c r="X445">
        <v>1489638031</v>
      </c>
      <c r="Y445">
        <v>6.6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1</v>
      </c>
      <c r="AJ445">
        <v>1</v>
      </c>
      <c r="AK445">
        <v>1</v>
      </c>
      <c r="AL445">
        <v>1</v>
      </c>
      <c r="AN445">
        <v>0</v>
      </c>
      <c r="AO445">
        <v>1</v>
      </c>
      <c r="AP445">
        <v>0</v>
      </c>
      <c r="AQ445">
        <v>0</v>
      </c>
      <c r="AR445">
        <v>0</v>
      </c>
      <c r="AS445" t="s">
        <v>0</v>
      </c>
      <c r="AT445">
        <v>6.6</v>
      </c>
      <c r="AU445" t="s">
        <v>0</v>
      </c>
      <c r="AV445">
        <v>0</v>
      </c>
      <c r="AW445">
        <v>2</v>
      </c>
      <c r="AX445">
        <v>31142372</v>
      </c>
      <c r="AY445">
        <v>1</v>
      </c>
      <c r="AZ445">
        <v>0</v>
      </c>
      <c r="BA445">
        <v>441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Y445*Source!I698</f>
        <v>0.21251999999999999</v>
      </c>
      <c r="CY445">
        <f>AA445</f>
        <v>0</v>
      </c>
      <c r="CZ445">
        <f>AE445</f>
        <v>0</v>
      </c>
      <c r="DA445">
        <f>AI445</f>
        <v>1</v>
      </c>
      <c r="DB445">
        <v>0</v>
      </c>
    </row>
    <row r="446" spans="1:106" x14ac:dyDescent="0.2">
      <c r="A446">
        <f>ROW(Source!A699)</f>
        <v>699</v>
      </c>
      <c r="B446">
        <v>31140108</v>
      </c>
      <c r="C446">
        <v>31142373</v>
      </c>
      <c r="D446">
        <v>30895155</v>
      </c>
      <c r="E446">
        <v>28875167</v>
      </c>
      <c r="F446">
        <v>1</v>
      </c>
      <c r="G446">
        <v>28875167</v>
      </c>
      <c r="H446">
        <v>1</v>
      </c>
      <c r="I446" t="s">
        <v>391</v>
      </c>
      <c r="J446" t="s">
        <v>0</v>
      </c>
      <c r="K446" t="s">
        <v>392</v>
      </c>
      <c r="L446">
        <v>1191</v>
      </c>
      <c r="N446">
        <v>1013</v>
      </c>
      <c r="O446" t="s">
        <v>393</v>
      </c>
      <c r="P446" t="s">
        <v>393</v>
      </c>
      <c r="Q446">
        <v>1</v>
      </c>
      <c r="W446">
        <v>0</v>
      </c>
      <c r="X446">
        <v>476480486</v>
      </c>
      <c r="Y446">
        <v>10.49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1</v>
      </c>
      <c r="AJ446">
        <v>1</v>
      </c>
      <c r="AK446">
        <v>1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 t="s">
        <v>0</v>
      </c>
      <c r="AT446">
        <v>10.49</v>
      </c>
      <c r="AU446" t="s">
        <v>0</v>
      </c>
      <c r="AV446">
        <v>1</v>
      </c>
      <c r="AW446">
        <v>2</v>
      </c>
      <c r="AX446">
        <v>31142376</v>
      </c>
      <c r="AY446">
        <v>1</v>
      </c>
      <c r="AZ446">
        <v>0</v>
      </c>
      <c r="BA446">
        <v>442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Y446*Source!I699</f>
        <v>0.37763999999999998</v>
      </c>
      <c r="CY446">
        <f>AD446</f>
        <v>0</v>
      </c>
      <c r="CZ446">
        <f>AH446</f>
        <v>0</v>
      </c>
      <c r="DA446">
        <f>AL446</f>
        <v>1</v>
      </c>
      <c r="DB446">
        <v>0</v>
      </c>
    </row>
    <row r="447" spans="1:106" x14ac:dyDescent="0.2">
      <c r="A447">
        <f>ROW(Source!A699)</f>
        <v>699</v>
      </c>
      <c r="B447">
        <v>31140108</v>
      </c>
      <c r="C447">
        <v>31142373</v>
      </c>
      <c r="D447">
        <v>30896783</v>
      </c>
      <c r="E447">
        <v>28875167</v>
      </c>
      <c r="F447">
        <v>1</v>
      </c>
      <c r="G447">
        <v>28875167</v>
      </c>
      <c r="H447">
        <v>3</v>
      </c>
      <c r="I447" t="s">
        <v>448</v>
      </c>
      <c r="J447" t="s">
        <v>0</v>
      </c>
      <c r="K447" t="s">
        <v>449</v>
      </c>
      <c r="L447">
        <v>1348</v>
      </c>
      <c r="N447">
        <v>1009</v>
      </c>
      <c r="O447" t="s">
        <v>150</v>
      </c>
      <c r="P447" t="s">
        <v>150</v>
      </c>
      <c r="Q447">
        <v>1000</v>
      </c>
      <c r="W447">
        <v>0</v>
      </c>
      <c r="X447">
        <v>1489638031</v>
      </c>
      <c r="Y447">
        <v>0.52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S447" t="s">
        <v>0</v>
      </c>
      <c r="AT447">
        <v>0.52</v>
      </c>
      <c r="AU447" t="s">
        <v>0</v>
      </c>
      <c r="AV447">
        <v>0</v>
      </c>
      <c r="AW447">
        <v>2</v>
      </c>
      <c r="AX447">
        <v>31142377</v>
      </c>
      <c r="AY447">
        <v>1</v>
      </c>
      <c r="AZ447">
        <v>0</v>
      </c>
      <c r="BA447">
        <v>443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Y447*Source!I699</f>
        <v>1.8720000000000001E-2</v>
      </c>
      <c r="CY447">
        <f>AA447</f>
        <v>0</v>
      </c>
      <c r="CZ447">
        <f>AE447</f>
        <v>0</v>
      </c>
      <c r="DA447">
        <f>AI447</f>
        <v>1</v>
      </c>
      <c r="DB447">
        <v>0</v>
      </c>
    </row>
    <row r="448" spans="1:106" x14ac:dyDescent="0.2">
      <c r="A448">
        <f>ROW(Source!A726)</f>
        <v>726</v>
      </c>
      <c r="B448">
        <v>31140108</v>
      </c>
      <c r="C448">
        <v>31142417</v>
      </c>
      <c r="D448">
        <v>30895155</v>
      </c>
      <c r="E448">
        <v>28875167</v>
      </c>
      <c r="F448">
        <v>1</v>
      </c>
      <c r="G448">
        <v>28875167</v>
      </c>
      <c r="H448">
        <v>1</v>
      </c>
      <c r="I448" t="s">
        <v>391</v>
      </c>
      <c r="J448" t="s">
        <v>0</v>
      </c>
      <c r="K448" t="s">
        <v>392</v>
      </c>
      <c r="L448">
        <v>1191</v>
      </c>
      <c r="N448">
        <v>1013</v>
      </c>
      <c r="O448" t="s">
        <v>393</v>
      </c>
      <c r="P448" t="s">
        <v>393</v>
      </c>
      <c r="Q448">
        <v>1</v>
      </c>
      <c r="W448">
        <v>0</v>
      </c>
      <c r="X448">
        <v>476480486</v>
      </c>
      <c r="Y448">
        <v>16.559999999999999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1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0</v>
      </c>
      <c r="AT448">
        <v>16.559999999999999</v>
      </c>
      <c r="AU448" t="s">
        <v>0</v>
      </c>
      <c r="AV448">
        <v>1</v>
      </c>
      <c r="AW448">
        <v>2</v>
      </c>
      <c r="AX448">
        <v>31142420</v>
      </c>
      <c r="AY448">
        <v>1</v>
      </c>
      <c r="AZ448">
        <v>0</v>
      </c>
      <c r="BA448">
        <v>444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Y448*Source!I726</f>
        <v>0.66239999999999999</v>
      </c>
      <c r="CY448">
        <f>AD448</f>
        <v>0</v>
      </c>
      <c r="CZ448">
        <f>AH448</f>
        <v>0</v>
      </c>
      <c r="DA448">
        <f>AL448</f>
        <v>1</v>
      </c>
      <c r="DB448">
        <v>0</v>
      </c>
    </row>
    <row r="449" spans="1:106" x14ac:dyDescent="0.2">
      <c r="A449">
        <f>ROW(Source!A726)</f>
        <v>726</v>
      </c>
      <c r="B449">
        <v>31140108</v>
      </c>
      <c r="C449">
        <v>31142417</v>
      </c>
      <c r="D449">
        <v>30907279</v>
      </c>
      <c r="E449">
        <v>1</v>
      </c>
      <c r="F449">
        <v>1</v>
      </c>
      <c r="G449">
        <v>28875167</v>
      </c>
      <c r="H449">
        <v>3</v>
      </c>
      <c r="I449" t="s">
        <v>853</v>
      </c>
      <c r="J449" t="s">
        <v>854</v>
      </c>
      <c r="K449" t="s">
        <v>855</v>
      </c>
      <c r="L449">
        <v>1348</v>
      </c>
      <c r="N449">
        <v>1009</v>
      </c>
      <c r="O449" t="s">
        <v>150</v>
      </c>
      <c r="P449" t="s">
        <v>150</v>
      </c>
      <c r="Q449">
        <v>1000</v>
      </c>
      <c r="W449">
        <v>0</v>
      </c>
      <c r="X449">
        <v>1377841966</v>
      </c>
      <c r="Y449">
        <v>4.4999999999999997E-3</v>
      </c>
      <c r="AA449">
        <v>43224.84</v>
      </c>
      <c r="AB449">
        <v>0</v>
      </c>
      <c r="AC449">
        <v>0</v>
      </c>
      <c r="AD449">
        <v>0</v>
      </c>
      <c r="AE449">
        <v>43224.84</v>
      </c>
      <c r="AF449">
        <v>0</v>
      </c>
      <c r="AG449">
        <v>0</v>
      </c>
      <c r="AH449">
        <v>0</v>
      </c>
      <c r="AI449">
        <v>1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0</v>
      </c>
      <c r="AT449">
        <v>4.4999999999999997E-3</v>
      </c>
      <c r="AU449" t="s">
        <v>0</v>
      </c>
      <c r="AV449">
        <v>0</v>
      </c>
      <c r="AW449">
        <v>2</v>
      </c>
      <c r="AX449">
        <v>31142421</v>
      </c>
      <c r="AY449">
        <v>1</v>
      </c>
      <c r="AZ449">
        <v>0</v>
      </c>
      <c r="BA449">
        <v>445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Y449*Source!I726</f>
        <v>1.7999999999999998E-4</v>
      </c>
      <c r="CY449">
        <f>AA449</f>
        <v>43224.84</v>
      </c>
      <c r="CZ449">
        <f>AE449</f>
        <v>43224.84</v>
      </c>
      <c r="DA449">
        <f>AI449</f>
        <v>1</v>
      </c>
      <c r="DB449">
        <v>0</v>
      </c>
    </row>
    <row r="450" spans="1:106" x14ac:dyDescent="0.2">
      <c r="A450">
        <f>ROW(Source!A727)</f>
        <v>727</v>
      </c>
      <c r="B450">
        <v>31140108</v>
      </c>
      <c r="C450">
        <v>31142422</v>
      </c>
      <c r="D450">
        <v>30895155</v>
      </c>
      <c r="E450">
        <v>28875167</v>
      </c>
      <c r="F450">
        <v>1</v>
      </c>
      <c r="G450">
        <v>28875167</v>
      </c>
      <c r="H450">
        <v>1</v>
      </c>
      <c r="I450" t="s">
        <v>391</v>
      </c>
      <c r="J450" t="s">
        <v>0</v>
      </c>
      <c r="K450" t="s">
        <v>392</v>
      </c>
      <c r="L450">
        <v>1191</v>
      </c>
      <c r="N450">
        <v>1013</v>
      </c>
      <c r="O450" t="s">
        <v>393</v>
      </c>
      <c r="P450" t="s">
        <v>393</v>
      </c>
      <c r="Q450">
        <v>1</v>
      </c>
      <c r="W450">
        <v>0</v>
      </c>
      <c r="X450">
        <v>476480486</v>
      </c>
      <c r="Y450">
        <v>34.1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0</v>
      </c>
      <c r="AQ450">
        <v>0</v>
      </c>
      <c r="AR450">
        <v>0</v>
      </c>
      <c r="AS450" t="s">
        <v>0</v>
      </c>
      <c r="AT450">
        <v>34.1</v>
      </c>
      <c r="AU450" t="s">
        <v>0</v>
      </c>
      <c r="AV450">
        <v>1</v>
      </c>
      <c r="AW450">
        <v>2</v>
      </c>
      <c r="AX450">
        <v>31142431</v>
      </c>
      <c r="AY450">
        <v>1</v>
      </c>
      <c r="AZ450">
        <v>0</v>
      </c>
      <c r="BA450">
        <v>446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Y450*Source!I727</f>
        <v>1.7050000000000001</v>
      </c>
      <c r="CY450">
        <f>AD450</f>
        <v>0</v>
      </c>
      <c r="CZ450">
        <f>AH450</f>
        <v>0</v>
      </c>
      <c r="DA450">
        <f>AL450</f>
        <v>1</v>
      </c>
      <c r="DB450">
        <v>0</v>
      </c>
    </row>
    <row r="451" spans="1:106" x14ac:dyDescent="0.2">
      <c r="A451">
        <f>ROW(Source!A727)</f>
        <v>727</v>
      </c>
      <c r="B451">
        <v>31140108</v>
      </c>
      <c r="C451">
        <v>31142422</v>
      </c>
      <c r="D451">
        <v>30908781</v>
      </c>
      <c r="E451">
        <v>1</v>
      </c>
      <c r="F451">
        <v>1</v>
      </c>
      <c r="G451">
        <v>28875167</v>
      </c>
      <c r="H451">
        <v>3</v>
      </c>
      <c r="I451" t="s">
        <v>407</v>
      </c>
      <c r="J451" t="s">
        <v>408</v>
      </c>
      <c r="K451" t="s">
        <v>409</v>
      </c>
      <c r="L451">
        <v>1339</v>
      </c>
      <c r="N451">
        <v>1007</v>
      </c>
      <c r="O451" t="s">
        <v>16</v>
      </c>
      <c r="P451" t="s">
        <v>16</v>
      </c>
      <c r="Q451">
        <v>1</v>
      </c>
      <c r="W451">
        <v>0</v>
      </c>
      <c r="X451">
        <v>1653821073</v>
      </c>
      <c r="Y451">
        <v>0.24</v>
      </c>
      <c r="AA451">
        <v>29.98</v>
      </c>
      <c r="AB451">
        <v>0</v>
      </c>
      <c r="AC451">
        <v>0</v>
      </c>
      <c r="AD451">
        <v>0</v>
      </c>
      <c r="AE451">
        <v>29.98</v>
      </c>
      <c r="AF451">
        <v>0</v>
      </c>
      <c r="AG451">
        <v>0</v>
      </c>
      <c r="AH451">
        <v>0</v>
      </c>
      <c r="AI451">
        <v>1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0</v>
      </c>
      <c r="AT451">
        <v>0.24</v>
      </c>
      <c r="AU451" t="s">
        <v>0</v>
      </c>
      <c r="AV451">
        <v>0</v>
      </c>
      <c r="AW451">
        <v>2</v>
      </c>
      <c r="AX451">
        <v>31142432</v>
      </c>
      <c r="AY451">
        <v>1</v>
      </c>
      <c r="AZ451">
        <v>0</v>
      </c>
      <c r="BA451">
        <v>447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Y451*Source!I727</f>
        <v>1.2E-2</v>
      </c>
      <c r="CY451">
        <f t="shared" ref="CY451:CY457" si="45">AA451</f>
        <v>29.98</v>
      </c>
      <c r="CZ451">
        <f t="shared" ref="CZ451:CZ457" si="46">AE451</f>
        <v>29.98</v>
      </c>
      <c r="DA451">
        <f t="shared" ref="DA451:DA457" si="47">AI451</f>
        <v>1</v>
      </c>
      <c r="DB451">
        <v>0</v>
      </c>
    </row>
    <row r="452" spans="1:106" x14ac:dyDescent="0.2">
      <c r="A452">
        <f>ROW(Source!A727)</f>
        <v>727</v>
      </c>
      <c r="B452">
        <v>31140108</v>
      </c>
      <c r="C452">
        <v>31142422</v>
      </c>
      <c r="D452">
        <v>30908935</v>
      </c>
      <c r="E452">
        <v>1</v>
      </c>
      <c r="F452">
        <v>1</v>
      </c>
      <c r="G452">
        <v>28875167</v>
      </c>
      <c r="H452">
        <v>3</v>
      </c>
      <c r="I452" t="s">
        <v>450</v>
      </c>
      <c r="J452" t="s">
        <v>451</v>
      </c>
      <c r="K452" t="s">
        <v>452</v>
      </c>
      <c r="L452">
        <v>1348</v>
      </c>
      <c r="N452">
        <v>1009</v>
      </c>
      <c r="O452" t="s">
        <v>150</v>
      </c>
      <c r="P452" t="s">
        <v>150</v>
      </c>
      <c r="Q452">
        <v>1000</v>
      </c>
      <c r="W452">
        <v>0</v>
      </c>
      <c r="X452">
        <v>-1580207076</v>
      </c>
      <c r="Y452">
        <v>1.2E-2</v>
      </c>
      <c r="AA452">
        <v>2393.4699999999998</v>
      </c>
      <c r="AB452">
        <v>0</v>
      </c>
      <c r="AC452">
        <v>0</v>
      </c>
      <c r="AD452">
        <v>0</v>
      </c>
      <c r="AE452">
        <v>2393.4699999999998</v>
      </c>
      <c r="AF452">
        <v>0</v>
      </c>
      <c r="AG452">
        <v>0</v>
      </c>
      <c r="AH452">
        <v>0</v>
      </c>
      <c r="AI452">
        <v>1</v>
      </c>
      <c r="AJ452">
        <v>1</v>
      </c>
      <c r="AK452">
        <v>1</v>
      </c>
      <c r="AL452">
        <v>1</v>
      </c>
      <c r="AN452">
        <v>0</v>
      </c>
      <c r="AO452">
        <v>1</v>
      </c>
      <c r="AP452">
        <v>0</v>
      </c>
      <c r="AQ452">
        <v>0</v>
      </c>
      <c r="AR452">
        <v>0</v>
      </c>
      <c r="AS452" t="s">
        <v>0</v>
      </c>
      <c r="AT452">
        <v>1.2E-2</v>
      </c>
      <c r="AU452" t="s">
        <v>0</v>
      </c>
      <c r="AV452">
        <v>0</v>
      </c>
      <c r="AW452">
        <v>2</v>
      </c>
      <c r="AX452">
        <v>31142433</v>
      </c>
      <c r="AY452">
        <v>1</v>
      </c>
      <c r="AZ452">
        <v>0</v>
      </c>
      <c r="BA452">
        <v>448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Y452*Source!I727</f>
        <v>6.0000000000000006E-4</v>
      </c>
      <c r="CY452">
        <f t="shared" si="45"/>
        <v>2393.4699999999998</v>
      </c>
      <c r="CZ452">
        <f t="shared" si="46"/>
        <v>2393.4699999999998</v>
      </c>
      <c r="DA452">
        <f t="shared" si="47"/>
        <v>1</v>
      </c>
      <c r="DB452">
        <v>0</v>
      </c>
    </row>
    <row r="453" spans="1:106" x14ac:dyDescent="0.2">
      <c r="A453">
        <f>ROW(Source!A727)</f>
        <v>727</v>
      </c>
      <c r="B453">
        <v>31140108</v>
      </c>
      <c r="C453">
        <v>31142422</v>
      </c>
      <c r="D453">
        <v>30908941</v>
      </c>
      <c r="E453">
        <v>1</v>
      </c>
      <c r="F453">
        <v>1</v>
      </c>
      <c r="G453">
        <v>28875167</v>
      </c>
      <c r="H453">
        <v>3</v>
      </c>
      <c r="I453" t="s">
        <v>453</v>
      </c>
      <c r="J453" t="s">
        <v>454</v>
      </c>
      <c r="K453" t="s">
        <v>455</v>
      </c>
      <c r="L453">
        <v>1348</v>
      </c>
      <c r="N453">
        <v>1009</v>
      </c>
      <c r="O453" t="s">
        <v>150</v>
      </c>
      <c r="P453" t="s">
        <v>150</v>
      </c>
      <c r="Q453">
        <v>1000</v>
      </c>
      <c r="W453">
        <v>0</v>
      </c>
      <c r="X453">
        <v>-1485000216</v>
      </c>
      <c r="Y453">
        <v>6.4000000000000005E-4</v>
      </c>
      <c r="AA453">
        <v>35067.730000000003</v>
      </c>
      <c r="AB453">
        <v>0</v>
      </c>
      <c r="AC453">
        <v>0</v>
      </c>
      <c r="AD453">
        <v>0</v>
      </c>
      <c r="AE453">
        <v>35067.730000000003</v>
      </c>
      <c r="AF453">
        <v>0</v>
      </c>
      <c r="AG453">
        <v>0</v>
      </c>
      <c r="AH453">
        <v>0</v>
      </c>
      <c r="AI453">
        <v>1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0</v>
      </c>
      <c r="AT453">
        <v>6.4000000000000005E-4</v>
      </c>
      <c r="AU453" t="s">
        <v>0</v>
      </c>
      <c r="AV453">
        <v>0</v>
      </c>
      <c r="AW453">
        <v>2</v>
      </c>
      <c r="AX453">
        <v>31142434</v>
      </c>
      <c r="AY453">
        <v>1</v>
      </c>
      <c r="AZ453">
        <v>0</v>
      </c>
      <c r="BA453">
        <v>449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Y453*Source!I727</f>
        <v>3.2000000000000005E-5</v>
      </c>
      <c r="CY453">
        <f t="shared" si="45"/>
        <v>35067.730000000003</v>
      </c>
      <c r="CZ453">
        <f t="shared" si="46"/>
        <v>35067.730000000003</v>
      </c>
      <c r="DA453">
        <f t="shared" si="47"/>
        <v>1</v>
      </c>
      <c r="DB453">
        <v>0</v>
      </c>
    </row>
    <row r="454" spans="1:106" x14ac:dyDescent="0.2">
      <c r="A454">
        <f>ROW(Source!A727)</f>
        <v>727</v>
      </c>
      <c r="B454">
        <v>31140108</v>
      </c>
      <c r="C454">
        <v>31142422</v>
      </c>
      <c r="D454">
        <v>30909132</v>
      </c>
      <c r="E454">
        <v>1</v>
      </c>
      <c r="F454">
        <v>1</v>
      </c>
      <c r="G454">
        <v>28875167</v>
      </c>
      <c r="H454">
        <v>3</v>
      </c>
      <c r="I454" t="s">
        <v>456</v>
      </c>
      <c r="J454" t="s">
        <v>457</v>
      </c>
      <c r="K454" t="s">
        <v>458</v>
      </c>
      <c r="L454">
        <v>1327</v>
      </c>
      <c r="N454">
        <v>1005</v>
      </c>
      <c r="O454" t="s">
        <v>441</v>
      </c>
      <c r="P454" t="s">
        <v>441</v>
      </c>
      <c r="Q454">
        <v>1</v>
      </c>
      <c r="W454">
        <v>0</v>
      </c>
      <c r="X454">
        <v>899841616</v>
      </c>
      <c r="Y454">
        <v>1.6</v>
      </c>
      <c r="AA454">
        <v>165.36</v>
      </c>
      <c r="AB454">
        <v>0</v>
      </c>
      <c r="AC454">
        <v>0</v>
      </c>
      <c r="AD454">
        <v>0</v>
      </c>
      <c r="AE454">
        <v>165.36</v>
      </c>
      <c r="AF454">
        <v>0</v>
      </c>
      <c r="AG454">
        <v>0</v>
      </c>
      <c r="AH454">
        <v>0</v>
      </c>
      <c r="AI454">
        <v>1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0</v>
      </c>
      <c r="AQ454">
        <v>0</v>
      </c>
      <c r="AR454">
        <v>0</v>
      </c>
      <c r="AS454" t="s">
        <v>0</v>
      </c>
      <c r="AT454">
        <v>1.6</v>
      </c>
      <c r="AU454" t="s">
        <v>0</v>
      </c>
      <c r="AV454">
        <v>0</v>
      </c>
      <c r="AW454">
        <v>2</v>
      </c>
      <c r="AX454">
        <v>31142435</v>
      </c>
      <c r="AY454">
        <v>1</v>
      </c>
      <c r="AZ454">
        <v>0</v>
      </c>
      <c r="BA454">
        <v>450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Y454*Source!I727</f>
        <v>8.0000000000000016E-2</v>
      </c>
      <c r="CY454">
        <f t="shared" si="45"/>
        <v>165.36</v>
      </c>
      <c r="CZ454">
        <f t="shared" si="46"/>
        <v>165.36</v>
      </c>
      <c r="DA454">
        <f t="shared" si="47"/>
        <v>1</v>
      </c>
      <c r="DB454">
        <v>0</v>
      </c>
    </row>
    <row r="455" spans="1:106" x14ac:dyDescent="0.2">
      <c r="A455">
        <f>ROW(Source!A727)</f>
        <v>727</v>
      </c>
      <c r="B455">
        <v>31140108</v>
      </c>
      <c r="C455">
        <v>31142422</v>
      </c>
      <c r="D455">
        <v>30909151</v>
      </c>
      <c r="E455">
        <v>1</v>
      </c>
      <c r="F455">
        <v>1</v>
      </c>
      <c r="G455">
        <v>28875167</v>
      </c>
      <c r="H455">
        <v>3</v>
      </c>
      <c r="I455" t="s">
        <v>459</v>
      </c>
      <c r="J455" t="s">
        <v>460</v>
      </c>
      <c r="K455" t="s">
        <v>461</v>
      </c>
      <c r="L455">
        <v>1348</v>
      </c>
      <c r="N455">
        <v>1009</v>
      </c>
      <c r="O455" t="s">
        <v>150</v>
      </c>
      <c r="P455" t="s">
        <v>150</v>
      </c>
      <c r="Q455">
        <v>1000</v>
      </c>
      <c r="W455">
        <v>0</v>
      </c>
      <c r="X455">
        <v>843538113</v>
      </c>
      <c r="Y455">
        <v>6.7999999999999996E-3</v>
      </c>
      <c r="AA455">
        <v>15222.65</v>
      </c>
      <c r="AB455">
        <v>0</v>
      </c>
      <c r="AC455">
        <v>0</v>
      </c>
      <c r="AD455">
        <v>0</v>
      </c>
      <c r="AE455">
        <v>15222.65</v>
      </c>
      <c r="AF455">
        <v>0</v>
      </c>
      <c r="AG455">
        <v>0</v>
      </c>
      <c r="AH455">
        <v>0</v>
      </c>
      <c r="AI455">
        <v>1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0</v>
      </c>
      <c r="AQ455">
        <v>0</v>
      </c>
      <c r="AR455">
        <v>0</v>
      </c>
      <c r="AS455" t="s">
        <v>0</v>
      </c>
      <c r="AT455">
        <v>6.7999999999999996E-3</v>
      </c>
      <c r="AU455" t="s">
        <v>0</v>
      </c>
      <c r="AV455">
        <v>0</v>
      </c>
      <c r="AW455">
        <v>2</v>
      </c>
      <c r="AX455">
        <v>31142436</v>
      </c>
      <c r="AY455">
        <v>1</v>
      </c>
      <c r="AZ455">
        <v>0</v>
      </c>
      <c r="BA455">
        <v>451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>Y455*Source!I727</f>
        <v>3.4000000000000002E-4</v>
      </c>
      <c r="CY455">
        <f t="shared" si="45"/>
        <v>15222.65</v>
      </c>
      <c r="CZ455">
        <f t="shared" si="46"/>
        <v>15222.65</v>
      </c>
      <c r="DA455">
        <f t="shared" si="47"/>
        <v>1</v>
      </c>
      <c r="DB455">
        <v>0</v>
      </c>
    </row>
    <row r="456" spans="1:106" x14ac:dyDescent="0.2">
      <c r="A456">
        <f>ROW(Source!A727)</f>
        <v>727</v>
      </c>
      <c r="B456">
        <v>31140108</v>
      </c>
      <c r="C456">
        <v>31142422</v>
      </c>
      <c r="D456">
        <v>30908843</v>
      </c>
      <c r="E456">
        <v>1</v>
      </c>
      <c r="F456">
        <v>1</v>
      </c>
      <c r="G456">
        <v>28875167</v>
      </c>
      <c r="H456">
        <v>3</v>
      </c>
      <c r="I456" t="s">
        <v>462</v>
      </c>
      <c r="J456" t="s">
        <v>463</v>
      </c>
      <c r="K456" t="s">
        <v>464</v>
      </c>
      <c r="L456">
        <v>1348</v>
      </c>
      <c r="N456">
        <v>1009</v>
      </c>
      <c r="O456" t="s">
        <v>150</v>
      </c>
      <c r="P456" t="s">
        <v>150</v>
      </c>
      <c r="Q456">
        <v>1000</v>
      </c>
      <c r="W456">
        <v>0</v>
      </c>
      <c r="X456">
        <v>-1979692298</v>
      </c>
      <c r="Y456">
        <v>2.4299999999999999E-3</v>
      </c>
      <c r="AA456">
        <v>398091.73</v>
      </c>
      <c r="AB456">
        <v>0</v>
      </c>
      <c r="AC456">
        <v>0</v>
      </c>
      <c r="AD456">
        <v>0</v>
      </c>
      <c r="AE456">
        <v>398091.73</v>
      </c>
      <c r="AF456">
        <v>0</v>
      </c>
      <c r="AG456">
        <v>0</v>
      </c>
      <c r="AH456">
        <v>0</v>
      </c>
      <c r="AI456">
        <v>1</v>
      </c>
      <c r="AJ456">
        <v>1</v>
      </c>
      <c r="AK456">
        <v>1</v>
      </c>
      <c r="AL456">
        <v>1</v>
      </c>
      <c r="AN456">
        <v>0</v>
      </c>
      <c r="AO456">
        <v>1</v>
      </c>
      <c r="AP456">
        <v>0</v>
      </c>
      <c r="AQ456">
        <v>0</v>
      </c>
      <c r="AR456">
        <v>0</v>
      </c>
      <c r="AS456" t="s">
        <v>0</v>
      </c>
      <c r="AT456">
        <v>2.4299999999999999E-3</v>
      </c>
      <c r="AU456" t="s">
        <v>0</v>
      </c>
      <c r="AV456">
        <v>0</v>
      </c>
      <c r="AW456">
        <v>2</v>
      </c>
      <c r="AX456">
        <v>31142437</v>
      </c>
      <c r="AY456">
        <v>1</v>
      </c>
      <c r="AZ456">
        <v>0</v>
      </c>
      <c r="BA456">
        <v>452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>Y456*Source!I727</f>
        <v>1.215E-4</v>
      </c>
      <c r="CY456">
        <f t="shared" si="45"/>
        <v>398091.73</v>
      </c>
      <c r="CZ456">
        <f t="shared" si="46"/>
        <v>398091.73</v>
      </c>
      <c r="DA456">
        <f t="shared" si="47"/>
        <v>1</v>
      </c>
      <c r="DB456">
        <v>0</v>
      </c>
    </row>
    <row r="457" spans="1:106" x14ac:dyDescent="0.2">
      <c r="A457">
        <f>ROW(Source!A727)</f>
        <v>727</v>
      </c>
      <c r="B457">
        <v>31140108</v>
      </c>
      <c r="C457">
        <v>31142422</v>
      </c>
      <c r="D457">
        <v>30907252</v>
      </c>
      <c r="E457">
        <v>1</v>
      </c>
      <c r="F457">
        <v>1</v>
      </c>
      <c r="G457">
        <v>28875167</v>
      </c>
      <c r="H457">
        <v>3</v>
      </c>
      <c r="I457" t="s">
        <v>465</v>
      </c>
      <c r="J457" t="s">
        <v>466</v>
      </c>
      <c r="K457" t="s">
        <v>467</v>
      </c>
      <c r="L457">
        <v>1348</v>
      </c>
      <c r="N457">
        <v>1009</v>
      </c>
      <c r="O457" t="s">
        <v>150</v>
      </c>
      <c r="P457" t="s">
        <v>150</v>
      </c>
      <c r="Q457">
        <v>1000</v>
      </c>
      <c r="W457">
        <v>0</v>
      </c>
      <c r="X457">
        <v>-1082216174</v>
      </c>
      <c r="Y457">
        <v>6.7000000000000004E-2</v>
      </c>
      <c r="AA457">
        <v>55020.23</v>
      </c>
      <c r="AB457">
        <v>0</v>
      </c>
      <c r="AC457">
        <v>0</v>
      </c>
      <c r="AD457">
        <v>0</v>
      </c>
      <c r="AE457">
        <v>55020.23</v>
      </c>
      <c r="AF457">
        <v>0</v>
      </c>
      <c r="AG457">
        <v>0</v>
      </c>
      <c r="AH457">
        <v>0</v>
      </c>
      <c r="AI457">
        <v>1</v>
      </c>
      <c r="AJ457">
        <v>1</v>
      </c>
      <c r="AK457">
        <v>1</v>
      </c>
      <c r="AL457">
        <v>1</v>
      </c>
      <c r="AN457">
        <v>0</v>
      </c>
      <c r="AO457">
        <v>1</v>
      </c>
      <c r="AP457">
        <v>0</v>
      </c>
      <c r="AQ457">
        <v>0</v>
      </c>
      <c r="AR457">
        <v>0</v>
      </c>
      <c r="AS457" t="s">
        <v>0</v>
      </c>
      <c r="AT457">
        <v>6.7000000000000004E-2</v>
      </c>
      <c r="AU457" t="s">
        <v>0</v>
      </c>
      <c r="AV457">
        <v>0</v>
      </c>
      <c r="AW457">
        <v>2</v>
      </c>
      <c r="AX457">
        <v>31142438</v>
      </c>
      <c r="AY457">
        <v>1</v>
      </c>
      <c r="AZ457">
        <v>0</v>
      </c>
      <c r="BA457">
        <v>453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>Y457*Source!I727</f>
        <v>3.3500000000000005E-3</v>
      </c>
      <c r="CY457">
        <f t="shared" si="45"/>
        <v>55020.23</v>
      </c>
      <c r="CZ457">
        <f t="shared" si="46"/>
        <v>55020.23</v>
      </c>
      <c r="DA457">
        <f t="shared" si="47"/>
        <v>1</v>
      </c>
      <c r="DB457">
        <v>0</v>
      </c>
    </row>
    <row r="458" spans="1:106" x14ac:dyDescent="0.2">
      <c r="A458">
        <f>ROW(Source!A728)</f>
        <v>728</v>
      </c>
      <c r="B458">
        <v>31140108</v>
      </c>
      <c r="C458">
        <v>31142439</v>
      </c>
      <c r="D458">
        <v>30895155</v>
      </c>
      <c r="E458">
        <v>28875167</v>
      </c>
      <c r="F458">
        <v>1</v>
      </c>
      <c r="G458">
        <v>28875167</v>
      </c>
      <c r="H458">
        <v>1</v>
      </c>
      <c r="I458" t="s">
        <v>391</v>
      </c>
      <c r="J458" t="s">
        <v>0</v>
      </c>
      <c r="K458" t="s">
        <v>392</v>
      </c>
      <c r="L458">
        <v>1191</v>
      </c>
      <c r="N458">
        <v>1013</v>
      </c>
      <c r="O458" t="s">
        <v>393</v>
      </c>
      <c r="P458" t="s">
        <v>393</v>
      </c>
      <c r="Q458">
        <v>1</v>
      </c>
      <c r="W458">
        <v>0</v>
      </c>
      <c r="X458">
        <v>476480486</v>
      </c>
      <c r="Y458">
        <v>26.3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1</v>
      </c>
      <c r="AJ458">
        <v>1</v>
      </c>
      <c r="AK458">
        <v>1</v>
      </c>
      <c r="AL458">
        <v>1</v>
      </c>
      <c r="AN458">
        <v>0</v>
      </c>
      <c r="AO458">
        <v>1</v>
      </c>
      <c r="AP458">
        <v>0</v>
      </c>
      <c r="AQ458">
        <v>0</v>
      </c>
      <c r="AR458">
        <v>0</v>
      </c>
      <c r="AS458" t="s">
        <v>0</v>
      </c>
      <c r="AT458">
        <v>26.3</v>
      </c>
      <c r="AU458" t="s">
        <v>0</v>
      </c>
      <c r="AV458">
        <v>1</v>
      </c>
      <c r="AW458">
        <v>2</v>
      </c>
      <c r="AX458">
        <v>31142448</v>
      </c>
      <c r="AY458">
        <v>1</v>
      </c>
      <c r="AZ458">
        <v>0</v>
      </c>
      <c r="BA458">
        <v>454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>Y458*Source!I728</f>
        <v>0.39450000000000002</v>
      </c>
      <c r="CY458">
        <f>AD458</f>
        <v>0</v>
      </c>
      <c r="CZ458">
        <f>AH458</f>
        <v>0</v>
      </c>
      <c r="DA458">
        <f>AL458</f>
        <v>1</v>
      </c>
      <c r="DB458">
        <v>0</v>
      </c>
    </row>
    <row r="459" spans="1:106" x14ac:dyDescent="0.2">
      <c r="A459">
        <f>ROW(Source!A728)</f>
        <v>728</v>
      </c>
      <c r="B459">
        <v>31140108</v>
      </c>
      <c r="C459">
        <v>31142439</v>
      </c>
      <c r="D459">
        <v>30908781</v>
      </c>
      <c r="E459">
        <v>1</v>
      </c>
      <c r="F459">
        <v>1</v>
      </c>
      <c r="G459">
        <v>28875167</v>
      </c>
      <c r="H459">
        <v>3</v>
      </c>
      <c r="I459" t="s">
        <v>407</v>
      </c>
      <c r="J459" t="s">
        <v>408</v>
      </c>
      <c r="K459" t="s">
        <v>409</v>
      </c>
      <c r="L459">
        <v>1339</v>
      </c>
      <c r="N459">
        <v>1007</v>
      </c>
      <c r="O459" t="s">
        <v>16</v>
      </c>
      <c r="P459" t="s">
        <v>16</v>
      </c>
      <c r="Q459">
        <v>1</v>
      </c>
      <c r="W459">
        <v>0</v>
      </c>
      <c r="X459">
        <v>1653821073</v>
      </c>
      <c r="Y459">
        <v>0.24</v>
      </c>
      <c r="AA459">
        <v>29.98</v>
      </c>
      <c r="AB459">
        <v>0</v>
      </c>
      <c r="AC459">
        <v>0</v>
      </c>
      <c r="AD459">
        <v>0</v>
      </c>
      <c r="AE459">
        <v>29.98</v>
      </c>
      <c r="AF459">
        <v>0</v>
      </c>
      <c r="AG459">
        <v>0</v>
      </c>
      <c r="AH459">
        <v>0</v>
      </c>
      <c r="AI459">
        <v>1</v>
      </c>
      <c r="AJ459">
        <v>1</v>
      </c>
      <c r="AK459">
        <v>1</v>
      </c>
      <c r="AL459">
        <v>1</v>
      </c>
      <c r="AN459">
        <v>0</v>
      </c>
      <c r="AO459">
        <v>1</v>
      </c>
      <c r="AP459">
        <v>0</v>
      </c>
      <c r="AQ459">
        <v>0</v>
      </c>
      <c r="AR459">
        <v>0</v>
      </c>
      <c r="AS459" t="s">
        <v>0</v>
      </c>
      <c r="AT459">
        <v>0.24</v>
      </c>
      <c r="AU459" t="s">
        <v>0</v>
      </c>
      <c r="AV459">
        <v>0</v>
      </c>
      <c r="AW459">
        <v>2</v>
      </c>
      <c r="AX459">
        <v>31142449</v>
      </c>
      <c r="AY459">
        <v>1</v>
      </c>
      <c r="AZ459">
        <v>0</v>
      </c>
      <c r="BA459">
        <v>455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>Y459*Source!I728</f>
        <v>3.5999999999999999E-3</v>
      </c>
      <c r="CY459">
        <f t="shared" ref="CY459:CY465" si="48">AA459</f>
        <v>29.98</v>
      </c>
      <c r="CZ459">
        <f t="shared" ref="CZ459:CZ465" si="49">AE459</f>
        <v>29.98</v>
      </c>
      <c r="DA459">
        <f t="shared" ref="DA459:DA465" si="50">AI459</f>
        <v>1</v>
      </c>
      <c r="DB459">
        <v>0</v>
      </c>
    </row>
    <row r="460" spans="1:106" x14ac:dyDescent="0.2">
      <c r="A460">
        <f>ROW(Source!A728)</f>
        <v>728</v>
      </c>
      <c r="B460">
        <v>31140108</v>
      </c>
      <c r="C460">
        <v>31142439</v>
      </c>
      <c r="D460">
        <v>30908935</v>
      </c>
      <c r="E460">
        <v>1</v>
      </c>
      <c r="F460">
        <v>1</v>
      </c>
      <c r="G460">
        <v>28875167</v>
      </c>
      <c r="H460">
        <v>3</v>
      </c>
      <c r="I460" t="s">
        <v>450</v>
      </c>
      <c r="J460" t="s">
        <v>451</v>
      </c>
      <c r="K460" t="s">
        <v>452</v>
      </c>
      <c r="L460">
        <v>1348</v>
      </c>
      <c r="N460">
        <v>1009</v>
      </c>
      <c r="O460" t="s">
        <v>150</v>
      </c>
      <c r="P460" t="s">
        <v>150</v>
      </c>
      <c r="Q460">
        <v>1000</v>
      </c>
      <c r="W460">
        <v>0</v>
      </c>
      <c r="X460">
        <v>-1580207076</v>
      </c>
      <c r="Y460">
        <v>1.2E-2</v>
      </c>
      <c r="AA460">
        <v>2393.4699999999998</v>
      </c>
      <c r="AB460">
        <v>0</v>
      </c>
      <c r="AC460">
        <v>0</v>
      </c>
      <c r="AD460">
        <v>0</v>
      </c>
      <c r="AE460">
        <v>2393.4699999999998</v>
      </c>
      <c r="AF460">
        <v>0</v>
      </c>
      <c r="AG460">
        <v>0</v>
      </c>
      <c r="AH460">
        <v>0</v>
      </c>
      <c r="AI460">
        <v>1</v>
      </c>
      <c r="AJ460">
        <v>1</v>
      </c>
      <c r="AK460">
        <v>1</v>
      </c>
      <c r="AL460">
        <v>1</v>
      </c>
      <c r="AN460">
        <v>0</v>
      </c>
      <c r="AO460">
        <v>1</v>
      </c>
      <c r="AP460">
        <v>0</v>
      </c>
      <c r="AQ460">
        <v>0</v>
      </c>
      <c r="AR460">
        <v>0</v>
      </c>
      <c r="AS460" t="s">
        <v>0</v>
      </c>
      <c r="AT460">
        <v>1.2E-2</v>
      </c>
      <c r="AU460" t="s">
        <v>0</v>
      </c>
      <c r="AV460">
        <v>0</v>
      </c>
      <c r="AW460">
        <v>2</v>
      </c>
      <c r="AX460">
        <v>31142450</v>
      </c>
      <c r="AY460">
        <v>1</v>
      </c>
      <c r="AZ460">
        <v>0</v>
      </c>
      <c r="BA460">
        <v>456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>Y460*Source!I728</f>
        <v>1.7999999999999998E-4</v>
      </c>
      <c r="CY460">
        <f t="shared" si="48"/>
        <v>2393.4699999999998</v>
      </c>
      <c r="CZ460">
        <f t="shared" si="49"/>
        <v>2393.4699999999998</v>
      </c>
      <c r="DA460">
        <f t="shared" si="50"/>
        <v>1</v>
      </c>
      <c r="DB460">
        <v>0</v>
      </c>
    </row>
    <row r="461" spans="1:106" x14ac:dyDescent="0.2">
      <c r="A461">
        <f>ROW(Source!A728)</f>
        <v>728</v>
      </c>
      <c r="B461">
        <v>31140108</v>
      </c>
      <c r="C461">
        <v>31142439</v>
      </c>
      <c r="D461">
        <v>30908941</v>
      </c>
      <c r="E461">
        <v>1</v>
      </c>
      <c r="F461">
        <v>1</v>
      </c>
      <c r="G461">
        <v>28875167</v>
      </c>
      <c r="H461">
        <v>3</v>
      </c>
      <c r="I461" t="s">
        <v>453</v>
      </c>
      <c r="J461" t="s">
        <v>454</v>
      </c>
      <c r="K461" t="s">
        <v>455</v>
      </c>
      <c r="L461">
        <v>1348</v>
      </c>
      <c r="N461">
        <v>1009</v>
      </c>
      <c r="O461" t="s">
        <v>150</v>
      </c>
      <c r="P461" t="s">
        <v>150</v>
      </c>
      <c r="Q461">
        <v>1000</v>
      </c>
      <c r="W461">
        <v>0</v>
      </c>
      <c r="X461">
        <v>-1485000216</v>
      </c>
      <c r="Y461">
        <v>6.4000000000000005E-4</v>
      </c>
      <c r="AA461">
        <v>35067.730000000003</v>
      </c>
      <c r="AB461">
        <v>0</v>
      </c>
      <c r="AC461">
        <v>0</v>
      </c>
      <c r="AD461">
        <v>0</v>
      </c>
      <c r="AE461">
        <v>35067.730000000003</v>
      </c>
      <c r="AF461">
        <v>0</v>
      </c>
      <c r="AG461">
        <v>0</v>
      </c>
      <c r="AH461">
        <v>0</v>
      </c>
      <c r="AI461">
        <v>1</v>
      </c>
      <c r="AJ461">
        <v>1</v>
      </c>
      <c r="AK461">
        <v>1</v>
      </c>
      <c r="AL461">
        <v>1</v>
      </c>
      <c r="AN461">
        <v>0</v>
      </c>
      <c r="AO461">
        <v>1</v>
      </c>
      <c r="AP461">
        <v>0</v>
      </c>
      <c r="AQ461">
        <v>0</v>
      </c>
      <c r="AR461">
        <v>0</v>
      </c>
      <c r="AS461" t="s">
        <v>0</v>
      </c>
      <c r="AT461">
        <v>6.4000000000000005E-4</v>
      </c>
      <c r="AU461" t="s">
        <v>0</v>
      </c>
      <c r="AV461">
        <v>0</v>
      </c>
      <c r="AW461">
        <v>2</v>
      </c>
      <c r="AX461">
        <v>31142451</v>
      </c>
      <c r="AY461">
        <v>1</v>
      </c>
      <c r="AZ461">
        <v>0</v>
      </c>
      <c r="BA461">
        <v>457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>Y461*Source!I728</f>
        <v>9.6000000000000013E-6</v>
      </c>
      <c r="CY461">
        <f t="shared" si="48"/>
        <v>35067.730000000003</v>
      </c>
      <c r="CZ461">
        <f t="shared" si="49"/>
        <v>35067.730000000003</v>
      </c>
      <c r="DA461">
        <f t="shared" si="50"/>
        <v>1</v>
      </c>
      <c r="DB461">
        <v>0</v>
      </c>
    </row>
    <row r="462" spans="1:106" x14ac:dyDescent="0.2">
      <c r="A462">
        <f>ROW(Source!A728)</f>
        <v>728</v>
      </c>
      <c r="B462">
        <v>31140108</v>
      </c>
      <c r="C462">
        <v>31142439</v>
      </c>
      <c r="D462">
        <v>30909132</v>
      </c>
      <c r="E462">
        <v>1</v>
      </c>
      <c r="F462">
        <v>1</v>
      </c>
      <c r="G462">
        <v>28875167</v>
      </c>
      <c r="H462">
        <v>3</v>
      </c>
      <c r="I462" t="s">
        <v>456</v>
      </c>
      <c r="J462" t="s">
        <v>457</v>
      </c>
      <c r="K462" t="s">
        <v>458</v>
      </c>
      <c r="L462">
        <v>1327</v>
      </c>
      <c r="N462">
        <v>1005</v>
      </c>
      <c r="O462" t="s">
        <v>441</v>
      </c>
      <c r="P462" t="s">
        <v>441</v>
      </c>
      <c r="Q462">
        <v>1</v>
      </c>
      <c r="W462">
        <v>0</v>
      </c>
      <c r="X462">
        <v>899841616</v>
      </c>
      <c r="Y462">
        <v>0.8</v>
      </c>
      <c r="AA462">
        <v>165.36</v>
      </c>
      <c r="AB462">
        <v>0</v>
      </c>
      <c r="AC462">
        <v>0</v>
      </c>
      <c r="AD462">
        <v>0</v>
      </c>
      <c r="AE462">
        <v>165.36</v>
      </c>
      <c r="AF462">
        <v>0</v>
      </c>
      <c r="AG462">
        <v>0</v>
      </c>
      <c r="AH462">
        <v>0</v>
      </c>
      <c r="AI462">
        <v>1</v>
      </c>
      <c r="AJ462">
        <v>1</v>
      </c>
      <c r="AK462">
        <v>1</v>
      </c>
      <c r="AL462">
        <v>1</v>
      </c>
      <c r="AN462">
        <v>0</v>
      </c>
      <c r="AO462">
        <v>1</v>
      </c>
      <c r="AP462">
        <v>0</v>
      </c>
      <c r="AQ462">
        <v>0</v>
      </c>
      <c r="AR462">
        <v>0</v>
      </c>
      <c r="AS462" t="s">
        <v>0</v>
      </c>
      <c r="AT462">
        <v>0.8</v>
      </c>
      <c r="AU462" t="s">
        <v>0</v>
      </c>
      <c r="AV462">
        <v>0</v>
      </c>
      <c r="AW462">
        <v>2</v>
      </c>
      <c r="AX462">
        <v>31142452</v>
      </c>
      <c r="AY462">
        <v>1</v>
      </c>
      <c r="AZ462">
        <v>0</v>
      </c>
      <c r="BA462">
        <v>458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>Y462*Source!I728</f>
        <v>1.2E-2</v>
      </c>
      <c r="CY462">
        <f t="shared" si="48"/>
        <v>165.36</v>
      </c>
      <c r="CZ462">
        <f t="shared" si="49"/>
        <v>165.36</v>
      </c>
      <c r="DA462">
        <f t="shared" si="50"/>
        <v>1</v>
      </c>
      <c r="DB462">
        <v>0</v>
      </c>
    </row>
    <row r="463" spans="1:106" x14ac:dyDescent="0.2">
      <c r="A463">
        <f>ROW(Source!A728)</f>
        <v>728</v>
      </c>
      <c r="B463">
        <v>31140108</v>
      </c>
      <c r="C463">
        <v>31142439</v>
      </c>
      <c r="D463">
        <v>30909151</v>
      </c>
      <c r="E463">
        <v>1</v>
      </c>
      <c r="F463">
        <v>1</v>
      </c>
      <c r="G463">
        <v>28875167</v>
      </c>
      <c r="H463">
        <v>3</v>
      </c>
      <c r="I463" t="s">
        <v>459</v>
      </c>
      <c r="J463" t="s">
        <v>460</v>
      </c>
      <c r="K463" t="s">
        <v>461</v>
      </c>
      <c r="L463">
        <v>1348</v>
      </c>
      <c r="N463">
        <v>1009</v>
      </c>
      <c r="O463" t="s">
        <v>150</v>
      </c>
      <c r="P463" t="s">
        <v>150</v>
      </c>
      <c r="Q463">
        <v>1000</v>
      </c>
      <c r="W463">
        <v>0</v>
      </c>
      <c r="X463">
        <v>843538113</v>
      </c>
      <c r="Y463">
        <v>6.4000000000000003E-3</v>
      </c>
      <c r="AA463">
        <v>15222.65</v>
      </c>
      <c r="AB463">
        <v>0</v>
      </c>
      <c r="AC463">
        <v>0</v>
      </c>
      <c r="AD463">
        <v>0</v>
      </c>
      <c r="AE463">
        <v>15222.65</v>
      </c>
      <c r="AF463">
        <v>0</v>
      </c>
      <c r="AG463">
        <v>0</v>
      </c>
      <c r="AH463">
        <v>0</v>
      </c>
      <c r="AI463">
        <v>1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0</v>
      </c>
      <c r="AQ463">
        <v>0</v>
      </c>
      <c r="AR463">
        <v>0</v>
      </c>
      <c r="AS463" t="s">
        <v>0</v>
      </c>
      <c r="AT463">
        <v>6.4000000000000003E-3</v>
      </c>
      <c r="AU463" t="s">
        <v>0</v>
      </c>
      <c r="AV463">
        <v>0</v>
      </c>
      <c r="AW463">
        <v>2</v>
      </c>
      <c r="AX463">
        <v>31142453</v>
      </c>
      <c r="AY463">
        <v>1</v>
      </c>
      <c r="AZ463">
        <v>0</v>
      </c>
      <c r="BA463">
        <v>459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>Y463*Source!I728</f>
        <v>9.6000000000000002E-5</v>
      </c>
      <c r="CY463">
        <f t="shared" si="48"/>
        <v>15222.65</v>
      </c>
      <c r="CZ463">
        <f t="shared" si="49"/>
        <v>15222.65</v>
      </c>
      <c r="DA463">
        <f t="shared" si="50"/>
        <v>1</v>
      </c>
      <c r="DB463">
        <v>0</v>
      </c>
    </row>
    <row r="464" spans="1:106" x14ac:dyDescent="0.2">
      <c r="A464">
        <f>ROW(Source!A728)</f>
        <v>728</v>
      </c>
      <c r="B464">
        <v>31140108</v>
      </c>
      <c r="C464">
        <v>31142439</v>
      </c>
      <c r="D464">
        <v>30908843</v>
      </c>
      <c r="E464">
        <v>1</v>
      </c>
      <c r="F464">
        <v>1</v>
      </c>
      <c r="G464">
        <v>28875167</v>
      </c>
      <c r="H464">
        <v>3</v>
      </c>
      <c r="I464" t="s">
        <v>462</v>
      </c>
      <c r="J464" t="s">
        <v>463</v>
      </c>
      <c r="K464" t="s">
        <v>464</v>
      </c>
      <c r="L464">
        <v>1348</v>
      </c>
      <c r="N464">
        <v>1009</v>
      </c>
      <c r="O464" t="s">
        <v>150</v>
      </c>
      <c r="P464" t="s">
        <v>150</v>
      </c>
      <c r="Q464">
        <v>1000</v>
      </c>
      <c r="W464">
        <v>0</v>
      </c>
      <c r="X464">
        <v>-1979692298</v>
      </c>
      <c r="Y464">
        <v>2.4299999999999999E-3</v>
      </c>
      <c r="AA464">
        <v>398091.73</v>
      </c>
      <c r="AB464">
        <v>0</v>
      </c>
      <c r="AC464">
        <v>0</v>
      </c>
      <c r="AD464">
        <v>0</v>
      </c>
      <c r="AE464">
        <v>398091.73</v>
      </c>
      <c r="AF464">
        <v>0</v>
      </c>
      <c r="AG464">
        <v>0</v>
      </c>
      <c r="AH464">
        <v>0</v>
      </c>
      <c r="AI464">
        <v>1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0</v>
      </c>
      <c r="AQ464">
        <v>0</v>
      </c>
      <c r="AR464">
        <v>0</v>
      </c>
      <c r="AS464" t="s">
        <v>0</v>
      </c>
      <c r="AT464">
        <v>2.4299999999999999E-3</v>
      </c>
      <c r="AU464" t="s">
        <v>0</v>
      </c>
      <c r="AV464">
        <v>0</v>
      </c>
      <c r="AW464">
        <v>2</v>
      </c>
      <c r="AX464">
        <v>31142454</v>
      </c>
      <c r="AY464">
        <v>1</v>
      </c>
      <c r="AZ464">
        <v>0</v>
      </c>
      <c r="BA464">
        <v>460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>Y464*Source!I728</f>
        <v>3.6449999999999998E-5</v>
      </c>
      <c r="CY464">
        <f t="shared" si="48"/>
        <v>398091.73</v>
      </c>
      <c r="CZ464">
        <f t="shared" si="49"/>
        <v>398091.73</v>
      </c>
      <c r="DA464">
        <f t="shared" si="50"/>
        <v>1</v>
      </c>
      <c r="DB464">
        <v>0</v>
      </c>
    </row>
    <row r="465" spans="1:106" x14ac:dyDescent="0.2">
      <c r="A465">
        <f>ROW(Source!A728)</f>
        <v>728</v>
      </c>
      <c r="B465">
        <v>31140108</v>
      </c>
      <c r="C465">
        <v>31142439</v>
      </c>
      <c r="D465">
        <v>30907252</v>
      </c>
      <c r="E465">
        <v>1</v>
      </c>
      <c r="F465">
        <v>1</v>
      </c>
      <c r="G465">
        <v>28875167</v>
      </c>
      <c r="H465">
        <v>3</v>
      </c>
      <c r="I465" t="s">
        <v>465</v>
      </c>
      <c r="J465" t="s">
        <v>466</v>
      </c>
      <c r="K465" t="s">
        <v>467</v>
      </c>
      <c r="L465">
        <v>1348</v>
      </c>
      <c r="N465">
        <v>1009</v>
      </c>
      <c r="O465" t="s">
        <v>150</v>
      </c>
      <c r="P465" t="s">
        <v>150</v>
      </c>
      <c r="Q465">
        <v>1000</v>
      </c>
      <c r="W465">
        <v>0</v>
      </c>
      <c r="X465">
        <v>-1082216174</v>
      </c>
      <c r="Y465">
        <v>6.7000000000000004E-2</v>
      </c>
      <c r="AA465">
        <v>55020.23</v>
      </c>
      <c r="AB465">
        <v>0</v>
      </c>
      <c r="AC465">
        <v>0</v>
      </c>
      <c r="AD465">
        <v>0</v>
      </c>
      <c r="AE465">
        <v>55020.23</v>
      </c>
      <c r="AF465">
        <v>0</v>
      </c>
      <c r="AG465">
        <v>0</v>
      </c>
      <c r="AH465">
        <v>0</v>
      </c>
      <c r="AI465">
        <v>1</v>
      </c>
      <c r="AJ465">
        <v>1</v>
      </c>
      <c r="AK465">
        <v>1</v>
      </c>
      <c r="AL465">
        <v>1</v>
      </c>
      <c r="AN465">
        <v>0</v>
      </c>
      <c r="AO465">
        <v>1</v>
      </c>
      <c r="AP465">
        <v>0</v>
      </c>
      <c r="AQ465">
        <v>0</v>
      </c>
      <c r="AR465">
        <v>0</v>
      </c>
      <c r="AS465" t="s">
        <v>0</v>
      </c>
      <c r="AT465">
        <v>6.7000000000000004E-2</v>
      </c>
      <c r="AU465" t="s">
        <v>0</v>
      </c>
      <c r="AV465">
        <v>0</v>
      </c>
      <c r="AW465">
        <v>2</v>
      </c>
      <c r="AX465">
        <v>31142455</v>
      </c>
      <c r="AY465">
        <v>1</v>
      </c>
      <c r="AZ465">
        <v>0</v>
      </c>
      <c r="BA465">
        <v>461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>Y465*Source!I728</f>
        <v>1.005E-3</v>
      </c>
      <c r="CY465">
        <f t="shared" si="48"/>
        <v>55020.23</v>
      </c>
      <c r="CZ465">
        <f t="shared" si="49"/>
        <v>55020.23</v>
      </c>
      <c r="DA465">
        <f t="shared" si="50"/>
        <v>1</v>
      </c>
      <c r="DB465">
        <v>0</v>
      </c>
    </row>
    <row r="466" spans="1:106" x14ac:dyDescent="0.2">
      <c r="A466">
        <f>ROW(Source!A729)</f>
        <v>729</v>
      </c>
      <c r="B466">
        <v>31140108</v>
      </c>
      <c r="C466">
        <v>31142456</v>
      </c>
      <c r="D466">
        <v>30895155</v>
      </c>
      <c r="E466">
        <v>28875167</v>
      </c>
      <c r="F466">
        <v>1</v>
      </c>
      <c r="G466">
        <v>28875167</v>
      </c>
      <c r="H466">
        <v>1</v>
      </c>
      <c r="I466" t="s">
        <v>391</v>
      </c>
      <c r="J466" t="s">
        <v>0</v>
      </c>
      <c r="K466" t="s">
        <v>392</v>
      </c>
      <c r="L466">
        <v>1191</v>
      </c>
      <c r="N466">
        <v>1013</v>
      </c>
      <c r="O466" t="s">
        <v>393</v>
      </c>
      <c r="P466" t="s">
        <v>393</v>
      </c>
      <c r="Q466">
        <v>1</v>
      </c>
      <c r="W466">
        <v>0</v>
      </c>
      <c r="X466">
        <v>476480486</v>
      </c>
      <c r="Y466">
        <v>0.14000000000000001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1</v>
      </c>
      <c r="AJ466">
        <v>1</v>
      </c>
      <c r="AK466">
        <v>1</v>
      </c>
      <c r="AL466">
        <v>1</v>
      </c>
      <c r="AN466">
        <v>0</v>
      </c>
      <c r="AO466">
        <v>1</v>
      </c>
      <c r="AP466">
        <v>0</v>
      </c>
      <c r="AQ466">
        <v>0</v>
      </c>
      <c r="AR466">
        <v>0</v>
      </c>
      <c r="AS466" t="s">
        <v>0</v>
      </c>
      <c r="AT466">
        <v>0.14000000000000001</v>
      </c>
      <c r="AU466" t="s">
        <v>0</v>
      </c>
      <c r="AV466">
        <v>1</v>
      </c>
      <c r="AW466">
        <v>2</v>
      </c>
      <c r="AX466">
        <v>31142459</v>
      </c>
      <c r="AY466">
        <v>1</v>
      </c>
      <c r="AZ466">
        <v>0</v>
      </c>
      <c r="BA466">
        <v>462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>Y466*Source!I729</f>
        <v>0.42000000000000004</v>
      </c>
      <c r="CY466">
        <f>AD466</f>
        <v>0</v>
      </c>
      <c r="CZ466">
        <f>AH466</f>
        <v>0</v>
      </c>
      <c r="DA466">
        <f>AL466</f>
        <v>1</v>
      </c>
      <c r="DB466">
        <v>0</v>
      </c>
    </row>
    <row r="467" spans="1:106" x14ac:dyDescent="0.2">
      <c r="A467">
        <f>ROW(Source!A729)</f>
        <v>729</v>
      </c>
      <c r="B467">
        <v>31140108</v>
      </c>
      <c r="C467">
        <v>31142456</v>
      </c>
      <c r="D467">
        <v>30907454</v>
      </c>
      <c r="E467">
        <v>1</v>
      </c>
      <c r="F467">
        <v>1</v>
      </c>
      <c r="G467">
        <v>28875167</v>
      </c>
      <c r="H467">
        <v>3</v>
      </c>
      <c r="I467" t="s">
        <v>856</v>
      </c>
      <c r="J467" t="s">
        <v>857</v>
      </c>
      <c r="K467" t="s">
        <v>858</v>
      </c>
      <c r="L467">
        <v>1339</v>
      </c>
      <c r="N467">
        <v>1007</v>
      </c>
      <c r="O467" t="s">
        <v>16</v>
      </c>
      <c r="P467" t="s">
        <v>16</v>
      </c>
      <c r="Q467">
        <v>1</v>
      </c>
      <c r="W467">
        <v>0</v>
      </c>
      <c r="X467">
        <v>-1598522892</v>
      </c>
      <c r="Y467">
        <v>4.0000000000000001E-3</v>
      </c>
      <c r="AA467">
        <v>22400.7</v>
      </c>
      <c r="AB467">
        <v>0</v>
      </c>
      <c r="AC467">
        <v>0</v>
      </c>
      <c r="AD467">
        <v>0</v>
      </c>
      <c r="AE467">
        <v>22400.7</v>
      </c>
      <c r="AF467">
        <v>0</v>
      </c>
      <c r="AG467">
        <v>0</v>
      </c>
      <c r="AH467">
        <v>0</v>
      </c>
      <c r="AI467">
        <v>1</v>
      </c>
      <c r="AJ467">
        <v>1</v>
      </c>
      <c r="AK467">
        <v>1</v>
      </c>
      <c r="AL467">
        <v>1</v>
      </c>
      <c r="AN467">
        <v>0</v>
      </c>
      <c r="AO467">
        <v>1</v>
      </c>
      <c r="AP467">
        <v>0</v>
      </c>
      <c r="AQ467">
        <v>0</v>
      </c>
      <c r="AR467">
        <v>0</v>
      </c>
      <c r="AS467" t="s">
        <v>0</v>
      </c>
      <c r="AT467">
        <v>4.0000000000000001E-3</v>
      </c>
      <c r="AU467" t="s">
        <v>0</v>
      </c>
      <c r="AV467">
        <v>0</v>
      </c>
      <c r="AW467">
        <v>2</v>
      </c>
      <c r="AX467">
        <v>31142460</v>
      </c>
      <c r="AY467">
        <v>1</v>
      </c>
      <c r="AZ467">
        <v>0</v>
      </c>
      <c r="BA467">
        <v>463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>Y467*Source!I729</f>
        <v>1.2E-2</v>
      </c>
      <c r="CY467">
        <f>AA467</f>
        <v>22400.7</v>
      </c>
      <c r="CZ467">
        <f>AE467</f>
        <v>22400.7</v>
      </c>
      <c r="DA467">
        <f>AI467</f>
        <v>1</v>
      </c>
      <c r="DB467">
        <v>0</v>
      </c>
    </row>
    <row r="468" spans="1:106" x14ac:dyDescent="0.2">
      <c r="A468">
        <f>ROW(Source!A730)</f>
        <v>730</v>
      </c>
      <c r="B468">
        <v>31140108</v>
      </c>
      <c r="C468">
        <v>31142461</v>
      </c>
      <c r="D468">
        <v>30895155</v>
      </c>
      <c r="E468">
        <v>28875167</v>
      </c>
      <c r="F468">
        <v>1</v>
      </c>
      <c r="G468">
        <v>28875167</v>
      </c>
      <c r="H468">
        <v>1</v>
      </c>
      <c r="I468" t="s">
        <v>391</v>
      </c>
      <c r="J468" t="s">
        <v>0</v>
      </c>
      <c r="K468" t="s">
        <v>392</v>
      </c>
      <c r="L468">
        <v>1191</v>
      </c>
      <c r="N468">
        <v>1013</v>
      </c>
      <c r="O468" t="s">
        <v>393</v>
      </c>
      <c r="P468" t="s">
        <v>393</v>
      </c>
      <c r="Q468">
        <v>1</v>
      </c>
      <c r="W468">
        <v>0</v>
      </c>
      <c r="X468">
        <v>476480486</v>
      </c>
      <c r="Y468">
        <v>8.0399999999999991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1</v>
      </c>
      <c r="AJ468">
        <v>1</v>
      </c>
      <c r="AK468">
        <v>1</v>
      </c>
      <c r="AL468">
        <v>1</v>
      </c>
      <c r="AN468">
        <v>0</v>
      </c>
      <c r="AO468">
        <v>1</v>
      </c>
      <c r="AP468">
        <v>0</v>
      </c>
      <c r="AQ468">
        <v>0</v>
      </c>
      <c r="AR468">
        <v>0</v>
      </c>
      <c r="AS468" t="s">
        <v>0</v>
      </c>
      <c r="AT468">
        <v>8.0399999999999991</v>
      </c>
      <c r="AU468" t="s">
        <v>0</v>
      </c>
      <c r="AV468">
        <v>1</v>
      </c>
      <c r="AW468">
        <v>2</v>
      </c>
      <c r="AX468">
        <v>31142466</v>
      </c>
      <c r="AY468">
        <v>1</v>
      </c>
      <c r="AZ468">
        <v>0</v>
      </c>
      <c r="BA468">
        <v>464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>Y468*Source!I730</f>
        <v>0.41807999999999995</v>
      </c>
      <c r="CY468">
        <f>AD468</f>
        <v>0</v>
      </c>
      <c r="CZ468">
        <f>AH468</f>
        <v>0</v>
      </c>
      <c r="DA468">
        <f>AL468</f>
        <v>1</v>
      </c>
      <c r="DB468">
        <v>0</v>
      </c>
    </row>
    <row r="469" spans="1:106" x14ac:dyDescent="0.2">
      <c r="A469">
        <f>ROW(Source!A730)</f>
        <v>730</v>
      </c>
      <c r="B469">
        <v>31140108</v>
      </c>
      <c r="C469">
        <v>31142461</v>
      </c>
      <c r="D469">
        <v>30906858</v>
      </c>
      <c r="E469">
        <v>1</v>
      </c>
      <c r="F469">
        <v>1</v>
      </c>
      <c r="G469">
        <v>28875167</v>
      </c>
      <c r="H469">
        <v>2</v>
      </c>
      <c r="I469" t="s">
        <v>471</v>
      </c>
      <c r="J469" t="s">
        <v>472</v>
      </c>
      <c r="K469" t="s">
        <v>473</v>
      </c>
      <c r="L469">
        <v>1368</v>
      </c>
      <c r="N469">
        <v>1011</v>
      </c>
      <c r="O469" t="s">
        <v>397</v>
      </c>
      <c r="P469" t="s">
        <v>397</v>
      </c>
      <c r="Q469">
        <v>1</v>
      </c>
      <c r="W469">
        <v>0</v>
      </c>
      <c r="X469">
        <v>-1418982918</v>
      </c>
      <c r="Y469">
        <v>0.08</v>
      </c>
      <c r="AA469">
        <v>0</v>
      </c>
      <c r="AB469">
        <v>7.36</v>
      </c>
      <c r="AC469">
        <v>0.74</v>
      </c>
      <c r="AD469">
        <v>0</v>
      </c>
      <c r="AE469">
        <v>0</v>
      </c>
      <c r="AF469">
        <v>7.36</v>
      </c>
      <c r="AG469">
        <v>0.74</v>
      </c>
      <c r="AH469">
        <v>0</v>
      </c>
      <c r="AI469">
        <v>1</v>
      </c>
      <c r="AJ469">
        <v>1</v>
      </c>
      <c r="AK469">
        <v>1</v>
      </c>
      <c r="AL469">
        <v>1</v>
      </c>
      <c r="AN469">
        <v>0</v>
      </c>
      <c r="AO469">
        <v>1</v>
      </c>
      <c r="AP469">
        <v>0</v>
      </c>
      <c r="AQ469">
        <v>0</v>
      </c>
      <c r="AR469">
        <v>0</v>
      </c>
      <c r="AS469" t="s">
        <v>0</v>
      </c>
      <c r="AT469">
        <v>0.08</v>
      </c>
      <c r="AU469" t="s">
        <v>0</v>
      </c>
      <c r="AV469">
        <v>0</v>
      </c>
      <c r="AW469">
        <v>2</v>
      </c>
      <c r="AX469">
        <v>31142467</v>
      </c>
      <c r="AY469">
        <v>1</v>
      </c>
      <c r="AZ469">
        <v>0</v>
      </c>
      <c r="BA469">
        <v>465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>Y469*Source!I730</f>
        <v>4.1599999999999996E-3</v>
      </c>
      <c r="CY469">
        <f>AB469</f>
        <v>7.36</v>
      </c>
      <c r="CZ469">
        <f>AF469</f>
        <v>7.36</v>
      </c>
      <c r="DA469">
        <f>AJ469</f>
        <v>1</v>
      </c>
      <c r="DB469">
        <v>0</v>
      </c>
    </row>
    <row r="470" spans="1:106" x14ac:dyDescent="0.2">
      <c r="A470">
        <f>ROW(Source!A730)</f>
        <v>730</v>
      </c>
      <c r="B470">
        <v>31140108</v>
      </c>
      <c r="C470">
        <v>31142461</v>
      </c>
      <c r="D470">
        <v>30907876</v>
      </c>
      <c r="E470">
        <v>1</v>
      </c>
      <c r="F470">
        <v>1</v>
      </c>
      <c r="G470">
        <v>28875167</v>
      </c>
      <c r="H470">
        <v>3</v>
      </c>
      <c r="I470" t="s">
        <v>667</v>
      </c>
      <c r="J470" t="s">
        <v>668</v>
      </c>
      <c r="K470" t="s">
        <v>669</v>
      </c>
      <c r="L470">
        <v>1348</v>
      </c>
      <c r="N470">
        <v>1009</v>
      </c>
      <c r="O470" t="s">
        <v>150</v>
      </c>
      <c r="P470" t="s">
        <v>150</v>
      </c>
      <c r="Q470">
        <v>1000</v>
      </c>
      <c r="W470">
        <v>0</v>
      </c>
      <c r="X470">
        <v>1574046373</v>
      </c>
      <c r="Y470">
        <v>3.5E-4</v>
      </c>
      <c r="AA470">
        <v>45454.3</v>
      </c>
      <c r="AB470">
        <v>0</v>
      </c>
      <c r="AC470">
        <v>0</v>
      </c>
      <c r="AD470">
        <v>0</v>
      </c>
      <c r="AE470">
        <v>45454.3</v>
      </c>
      <c r="AF470">
        <v>0</v>
      </c>
      <c r="AG470">
        <v>0</v>
      </c>
      <c r="AH470">
        <v>0</v>
      </c>
      <c r="AI470">
        <v>1</v>
      </c>
      <c r="AJ470">
        <v>1</v>
      </c>
      <c r="AK470">
        <v>1</v>
      </c>
      <c r="AL470">
        <v>1</v>
      </c>
      <c r="AN470">
        <v>0</v>
      </c>
      <c r="AO470">
        <v>1</v>
      </c>
      <c r="AP470">
        <v>0</v>
      </c>
      <c r="AQ470">
        <v>0</v>
      </c>
      <c r="AR470">
        <v>0</v>
      </c>
      <c r="AS470" t="s">
        <v>0</v>
      </c>
      <c r="AT470">
        <v>3.5E-4</v>
      </c>
      <c r="AU470" t="s">
        <v>0</v>
      </c>
      <c r="AV470">
        <v>0</v>
      </c>
      <c r="AW470">
        <v>2</v>
      </c>
      <c r="AX470">
        <v>31142468</v>
      </c>
      <c r="AY470">
        <v>1</v>
      </c>
      <c r="AZ470">
        <v>0</v>
      </c>
      <c r="BA470">
        <v>466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>Y470*Source!I730</f>
        <v>1.8199999999999999E-5</v>
      </c>
      <c r="CY470">
        <f>AA470</f>
        <v>45454.3</v>
      </c>
      <c r="CZ470">
        <f>AE470</f>
        <v>45454.3</v>
      </c>
      <c r="DA470">
        <f>AI470</f>
        <v>1</v>
      </c>
      <c r="DB470">
        <v>0</v>
      </c>
    </row>
    <row r="471" spans="1:106" x14ac:dyDescent="0.2">
      <c r="A471">
        <f>ROW(Source!A730)</f>
        <v>730</v>
      </c>
      <c r="B471">
        <v>31140108</v>
      </c>
      <c r="C471">
        <v>31142461</v>
      </c>
      <c r="D471">
        <v>30911436</v>
      </c>
      <c r="E471">
        <v>1</v>
      </c>
      <c r="F471">
        <v>1</v>
      </c>
      <c r="G471">
        <v>28875167</v>
      </c>
      <c r="H471">
        <v>3</v>
      </c>
      <c r="I471" t="s">
        <v>356</v>
      </c>
      <c r="J471" t="s">
        <v>359</v>
      </c>
      <c r="K471" t="s">
        <v>357</v>
      </c>
      <c r="L471">
        <v>1301</v>
      </c>
      <c r="N471">
        <v>1003</v>
      </c>
      <c r="O471" t="s">
        <v>358</v>
      </c>
      <c r="P471" t="s">
        <v>358</v>
      </c>
      <c r="Q471">
        <v>1</v>
      </c>
      <c r="W471">
        <v>0</v>
      </c>
      <c r="X471">
        <v>1178497843</v>
      </c>
      <c r="Y471">
        <v>110</v>
      </c>
      <c r="AA471">
        <v>38.049999999999997</v>
      </c>
      <c r="AB471">
        <v>0</v>
      </c>
      <c r="AC471">
        <v>0</v>
      </c>
      <c r="AD471">
        <v>0</v>
      </c>
      <c r="AE471">
        <v>38.049999999999997</v>
      </c>
      <c r="AF471">
        <v>0</v>
      </c>
      <c r="AG471">
        <v>0</v>
      </c>
      <c r="AH471">
        <v>0</v>
      </c>
      <c r="AI471">
        <v>1</v>
      </c>
      <c r="AJ471">
        <v>1</v>
      </c>
      <c r="AK471">
        <v>1</v>
      </c>
      <c r="AL471">
        <v>1</v>
      </c>
      <c r="AN471">
        <v>0</v>
      </c>
      <c r="AO471">
        <v>1</v>
      </c>
      <c r="AP471">
        <v>0</v>
      </c>
      <c r="AQ471">
        <v>0</v>
      </c>
      <c r="AR471">
        <v>0</v>
      </c>
      <c r="AS471" t="s">
        <v>0</v>
      </c>
      <c r="AT471">
        <v>110</v>
      </c>
      <c r="AU471" t="s">
        <v>0</v>
      </c>
      <c r="AV471">
        <v>0</v>
      </c>
      <c r="AW471">
        <v>2</v>
      </c>
      <c r="AX471">
        <v>31142469</v>
      </c>
      <c r="AY471">
        <v>1</v>
      </c>
      <c r="AZ471">
        <v>0</v>
      </c>
      <c r="BA471">
        <v>467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>Y471*Source!I730</f>
        <v>5.72</v>
      </c>
      <c r="CY471">
        <f>AA471</f>
        <v>38.049999999999997</v>
      </c>
      <c r="CZ471">
        <f>AE471</f>
        <v>38.049999999999997</v>
      </c>
      <c r="DA471">
        <f>AI471</f>
        <v>1</v>
      </c>
      <c r="DB471">
        <v>0</v>
      </c>
    </row>
    <row r="472" spans="1:106" x14ac:dyDescent="0.2">
      <c r="A472">
        <f>ROW(Source!A731)</f>
        <v>731</v>
      </c>
      <c r="B472">
        <v>31140108</v>
      </c>
      <c r="C472">
        <v>31142470</v>
      </c>
      <c r="D472">
        <v>30895155</v>
      </c>
      <c r="E472">
        <v>28875167</v>
      </c>
      <c r="F472">
        <v>1</v>
      </c>
      <c r="G472">
        <v>28875167</v>
      </c>
      <c r="H472">
        <v>1</v>
      </c>
      <c r="I472" t="s">
        <v>391</v>
      </c>
      <c r="J472" t="s">
        <v>0</v>
      </c>
      <c r="K472" t="s">
        <v>392</v>
      </c>
      <c r="L472">
        <v>1191</v>
      </c>
      <c r="N472">
        <v>1013</v>
      </c>
      <c r="O472" t="s">
        <v>393</v>
      </c>
      <c r="P472" t="s">
        <v>393</v>
      </c>
      <c r="Q472">
        <v>1</v>
      </c>
      <c r="W472">
        <v>0</v>
      </c>
      <c r="X472">
        <v>476480486</v>
      </c>
      <c r="Y472">
        <v>189.52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1</v>
      </c>
      <c r="AJ472">
        <v>1</v>
      </c>
      <c r="AK472">
        <v>1</v>
      </c>
      <c r="AL472">
        <v>1</v>
      </c>
      <c r="AN472">
        <v>0</v>
      </c>
      <c r="AO472">
        <v>1</v>
      </c>
      <c r="AP472">
        <v>0</v>
      </c>
      <c r="AQ472">
        <v>0</v>
      </c>
      <c r="AR472">
        <v>0</v>
      </c>
      <c r="AS472" t="s">
        <v>0</v>
      </c>
      <c r="AT472">
        <v>189.52</v>
      </c>
      <c r="AU472" t="s">
        <v>0</v>
      </c>
      <c r="AV472">
        <v>1</v>
      </c>
      <c r="AW472">
        <v>2</v>
      </c>
      <c r="AX472">
        <v>31142477</v>
      </c>
      <c r="AY472">
        <v>1</v>
      </c>
      <c r="AZ472">
        <v>0</v>
      </c>
      <c r="BA472">
        <v>468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>Y472*Source!I731</f>
        <v>2.5585200000000001</v>
      </c>
      <c r="CY472">
        <f>AD472</f>
        <v>0</v>
      </c>
      <c r="CZ472">
        <f>AH472</f>
        <v>0</v>
      </c>
      <c r="DA472">
        <f>AL472</f>
        <v>1</v>
      </c>
      <c r="DB472">
        <v>0</v>
      </c>
    </row>
    <row r="473" spans="1:106" x14ac:dyDescent="0.2">
      <c r="A473">
        <f>ROW(Source!A731)</f>
        <v>731</v>
      </c>
      <c r="B473">
        <v>31140108</v>
      </c>
      <c r="C473">
        <v>31142470</v>
      </c>
      <c r="D473">
        <v>30906800</v>
      </c>
      <c r="E473">
        <v>1</v>
      </c>
      <c r="F473">
        <v>1</v>
      </c>
      <c r="G473">
        <v>28875167</v>
      </c>
      <c r="H473">
        <v>2</v>
      </c>
      <c r="I473" t="s">
        <v>643</v>
      </c>
      <c r="J473" t="s">
        <v>644</v>
      </c>
      <c r="K473" t="s">
        <v>645</v>
      </c>
      <c r="L473">
        <v>1368</v>
      </c>
      <c r="N473">
        <v>1011</v>
      </c>
      <c r="O473" t="s">
        <v>397</v>
      </c>
      <c r="P473" t="s">
        <v>397</v>
      </c>
      <c r="Q473">
        <v>1</v>
      </c>
      <c r="W473">
        <v>0</v>
      </c>
      <c r="X473">
        <v>-889059933</v>
      </c>
      <c r="Y473">
        <v>0.32</v>
      </c>
      <c r="AA473">
        <v>0</v>
      </c>
      <c r="AB473">
        <v>4.4400000000000004</v>
      </c>
      <c r="AC473">
        <v>0.85</v>
      </c>
      <c r="AD473">
        <v>0</v>
      </c>
      <c r="AE473">
        <v>0</v>
      </c>
      <c r="AF473">
        <v>4.4400000000000004</v>
      </c>
      <c r="AG473">
        <v>0.85</v>
      </c>
      <c r="AH473">
        <v>0</v>
      </c>
      <c r="AI473">
        <v>1</v>
      </c>
      <c r="AJ473">
        <v>1</v>
      </c>
      <c r="AK473">
        <v>1</v>
      </c>
      <c r="AL473">
        <v>1</v>
      </c>
      <c r="AN473">
        <v>0</v>
      </c>
      <c r="AO473">
        <v>1</v>
      </c>
      <c r="AP473">
        <v>0</v>
      </c>
      <c r="AQ473">
        <v>0</v>
      </c>
      <c r="AR473">
        <v>0</v>
      </c>
      <c r="AS473" t="s">
        <v>0</v>
      </c>
      <c r="AT473">
        <v>0.32</v>
      </c>
      <c r="AU473" t="s">
        <v>0</v>
      </c>
      <c r="AV473">
        <v>0</v>
      </c>
      <c r="AW473">
        <v>2</v>
      </c>
      <c r="AX473">
        <v>31142478</v>
      </c>
      <c r="AY473">
        <v>1</v>
      </c>
      <c r="AZ473">
        <v>0</v>
      </c>
      <c r="BA473">
        <v>469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>Y473*Source!I731</f>
        <v>4.3200000000000001E-3</v>
      </c>
      <c r="CY473">
        <f>AB473</f>
        <v>4.4400000000000004</v>
      </c>
      <c r="CZ473">
        <f>AF473</f>
        <v>4.4400000000000004</v>
      </c>
      <c r="DA473">
        <f>AJ473</f>
        <v>1</v>
      </c>
      <c r="DB473">
        <v>0</v>
      </c>
    </row>
    <row r="474" spans="1:106" x14ac:dyDescent="0.2">
      <c r="A474">
        <f>ROW(Source!A731)</f>
        <v>731</v>
      </c>
      <c r="B474">
        <v>31140108</v>
      </c>
      <c r="C474">
        <v>31142470</v>
      </c>
      <c r="D474">
        <v>30908604</v>
      </c>
      <c r="E474">
        <v>1</v>
      </c>
      <c r="F474">
        <v>1</v>
      </c>
      <c r="G474">
        <v>28875167</v>
      </c>
      <c r="H474">
        <v>3</v>
      </c>
      <c r="I474" t="s">
        <v>419</v>
      </c>
      <c r="J474" t="s">
        <v>420</v>
      </c>
      <c r="K474" t="s">
        <v>421</v>
      </c>
      <c r="L474">
        <v>1346</v>
      </c>
      <c r="N474">
        <v>1009</v>
      </c>
      <c r="O474" t="s">
        <v>422</v>
      </c>
      <c r="P474" t="s">
        <v>422</v>
      </c>
      <c r="Q474">
        <v>1</v>
      </c>
      <c r="W474">
        <v>0</v>
      </c>
      <c r="X474">
        <v>-613561335</v>
      </c>
      <c r="Y474">
        <v>0.2</v>
      </c>
      <c r="AA474">
        <v>28.66</v>
      </c>
      <c r="AB474">
        <v>0</v>
      </c>
      <c r="AC474">
        <v>0</v>
      </c>
      <c r="AD474">
        <v>0</v>
      </c>
      <c r="AE474">
        <v>28.66</v>
      </c>
      <c r="AF474">
        <v>0</v>
      </c>
      <c r="AG474">
        <v>0</v>
      </c>
      <c r="AH474">
        <v>0</v>
      </c>
      <c r="AI474">
        <v>1</v>
      </c>
      <c r="AJ474">
        <v>1</v>
      </c>
      <c r="AK474">
        <v>1</v>
      </c>
      <c r="AL474">
        <v>1</v>
      </c>
      <c r="AN474">
        <v>0</v>
      </c>
      <c r="AO474">
        <v>1</v>
      </c>
      <c r="AP474">
        <v>0</v>
      </c>
      <c r="AQ474">
        <v>0</v>
      </c>
      <c r="AR474">
        <v>0</v>
      </c>
      <c r="AS474" t="s">
        <v>0</v>
      </c>
      <c r="AT474">
        <v>0.2</v>
      </c>
      <c r="AU474" t="s">
        <v>0</v>
      </c>
      <c r="AV474">
        <v>0</v>
      </c>
      <c r="AW474">
        <v>2</v>
      </c>
      <c r="AX474">
        <v>31142479</v>
      </c>
      <c r="AY474">
        <v>1</v>
      </c>
      <c r="AZ474">
        <v>0</v>
      </c>
      <c r="BA474">
        <v>470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>Y474*Source!I731</f>
        <v>2.7000000000000001E-3</v>
      </c>
      <c r="CY474">
        <f>AA474</f>
        <v>28.66</v>
      </c>
      <c r="CZ474">
        <f>AE474</f>
        <v>28.66</v>
      </c>
      <c r="DA474">
        <f>AI474</f>
        <v>1</v>
      </c>
      <c r="DB474">
        <v>0</v>
      </c>
    </row>
    <row r="475" spans="1:106" x14ac:dyDescent="0.2">
      <c r="A475">
        <f>ROW(Source!A731)</f>
        <v>731</v>
      </c>
      <c r="B475">
        <v>31140108</v>
      </c>
      <c r="C475">
        <v>31142470</v>
      </c>
      <c r="D475">
        <v>30908978</v>
      </c>
      <c r="E475">
        <v>1</v>
      </c>
      <c r="F475">
        <v>1</v>
      </c>
      <c r="G475">
        <v>28875167</v>
      </c>
      <c r="H475">
        <v>3</v>
      </c>
      <c r="I475" t="s">
        <v>646</v>
      </c>
      <c r="J475" t="s">
        <v>647</v>
      </c>
      <c r="K475" t="s">
        <v>648</v>
      </c>
      <c r="L475">
        <v>1327</v>
      </c>
      <c r="N475">
        <v>1005</v>
      </c>
      <c r="O475" t="s">
        <v>441</v>
      </c>
      <c r="P475" t="s">
        <v>441</v>
      </c>
      <c r="Q475">
        <v>1</v>
      </c>
      <c r="W475">
        <v>0</v>
      </c>
      <c r="X475">
        <v>-1886260957</v>
      </c>
      <c r="Y475">
        <v>105</v>
      </c>
      <c r="AA475">
        <v>566.95000000000005</v>
      </c>
      <c r="AB475">
        <v>0</v>
      </c>
      <c r="AC475">
        <v>0</v>
      </c>
      <c r="AD475">
        <v>0</v>
      </c>
      <c r="AE475">
        <v>566.95000000000005</v>
      </c>
      <c r="AF475">
        <v>0</v>
      </c>
      <c r="AG475">
        <v>0</v>
      </c>
      <c r="AH475">
        <v>0</v>
      </c>
      <c r="AI475">
        <v>1</v>
      </c>
      <c r="AJ475">
        <v>1</v>
      </c>
      <c r="AK475">
        <v>1</v>
      </c>
      <c r="AL475">
        <v>1</v>
      </c>
      <c r="AN475">
        <v>0</v>
      </c>
      <c r="AO475">
        <v>1</v>
      </c>
      <c r="AP475">
        <v>0</v>
      </c>
      <c r="AQ475">
        <v>0</v>
      </c>
      <c r="AR475">
        <v>0</v>
      </c>
      <c r="AS475" t="s">
        <v>0</v>
      </c>
      <c r="AT475">
        <v>105</v>
      </c>
      <c r="AU475" t="s">
        <v>0</v>
      </c>
      <c r="AV475">
        <v>0</v>
      </c>
      <c r="AW475">
        <v>2</v>
      </c>
      <c r="AX475">
        <v>31142480</v>
      </c>
      <c r="AY475">
        <v>1</v>
      </c>
      <c r="AZ475">
        <v>0</v>
      </c>
      <c r="BA475">
        <v>471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>Y475*Source!I731</f>
        <v>1.4175</v>
      </c>
      <c r="CY475">
        <f>AA475</f>
        <v>566.95000000000005</v>
      </c>
      <c r="CZ475">
        <f>AE475</f>
        <v>566.95000000000005</v>
      </c>
      <c r="DA475">
        <f>AI475</f>
        <v>1</v>
      </c>
      <c r="DB475">
        <v>0</v>
      </c>
    </row>
    <row r="476" spans="1:106" x14ac:dyDescent="0.2">
      <c r="A476">
        <f>ROW(Source!A731)</f>
        <v>731</v>
      </c>
      <c r="B476">
        <v>31140108</v>
      </c>
      <c r="C476">
        <v>31142470</v>
      </c>
      <c r="D476">
        <v>30908836</v>
      </c>
      <c r="E476">
        <v>1</v>
      </c>
      <c r="F476">
        <v>1</v>
      </c>
      <c r="G476">
        <v>28875167</v>
      </c>
      <c r="H476">
        <v>3</v>
      </c>
      <c r="I476" t="s">
        <v>649</v>
      </c>
      <c r="J476" t="s">
        <v>650</v>
      </c>
      <c r="K476" t="s">
        <v>651</v>
      </c>
      <c r="L476">
        <v>1348</v>
      </c>
      <c r="N476">
        <v>1009</v>
      </c>
      <c r="O476" t="s">
        <v>150</v>
      </c>
      <c r="P476" t="s">
        <v>150</v>
      </c>
      <c r="Q476">
        <v>1000</v>
      </c>
      <c r="W476">
        <v>0</v>
      </c>
      <c r="X476">
        <v>-836437113</v>
      </c>
      <c r="Y476">
        <v>0.03</v>
      </c>
      <c r="AA476">
        <v>59188.35</v>
      </c>
      <c r="AB476">
        <v>0</v>
      </c>
      <c r="AC476">
        <v>0</v>
      </c>
      <c r="AD476">
        <v>0</v>
      </c>
      <c r="AE476">
        <v>59188.35</v>
      </c>
      <c r="AF476">
        <v>0</v>
      </c>
      <c r="AG476">
        <v>0</v>
      </c>
      <c r="AH476">
        <v>0</v>
      </c>
      <c r="AI476">
        <v>1</v>
      </c>
      <c r="AJ476">
        <v>1</v>
      </c>
      <c r="AK476">
        <v>1</v>
      </c>
      <c r="AL476">
        <v>1</v>
      </c>
      <c r="AN476">
        <v>0</v>
      </c>
      <c r="AO476">
        <v>1</v>
      </c>
      <c r="AP476">
        <v>0</v>
      </c>
      <c r="AQ476">
        <v>0</v>
      </c>
      <c r="AR476">
        <v>0</v>
      </c>
      <c r="AS476" t="s">
        <v>0</v>
      </c>
      <c r="AT476">
        <v>0.03</v>
      </c>
      <c r="AU476" t="s">
        <v>0</v>
      </c>
      <c r="AV476">
        <v>0</v>
      </c>
      <c r="AW476">
        <v>2</v>
      </c>
      <c r="AX476">
        <v>31142481</v>
      </c>
      <c r="AY476">
        <v>1</v>
      </c>
      <c r="AZ476">
        <v>0</v>
      </c>
      <c r="BA476">
        <v>472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>Y476*Source!I731</f>
        <v>4.0499999999999998E-4</v>
      </c>
      <c r="CY476">
        <f>AA476</f>
        <v>59188.35</v>
      </c>
      <c r="CZ476">
        <f>AE476</f>
        <v>59188.35</v>
      </c>
      <c r="DA476">
        <f>AI476</f>
        <v>1</v>
      </c>
      <c r="DB476">
        <v>0</v>
      </c>
    </row>
    <row r="477" spans="1:106" x14ac:dyDescent="0.2">
      <c r="A477">
        <f>ROW(Source!A731)</f>
        <v>731</v>
      </c>
      <c r="B477">
        <v>31140108</v>
      </c>
      <c r="C477">
        <v>31142470</v>
      </c>
      <c r="D477">
        <v>30907376</v>
      </c>
      <c r="E477">
        <v>1</v>
      </c>
      <c r="F477">
        <v>1</v>
      </c>
      <c r="G477">
        <v>28875167</v>
      </c>
      <c r="H477">
        <v>3</v>
      </c>
      <c r="I477" t="s">
        <v>652</v>
      </c>
      <c r="J477" t="s">
        <v>653</v>
      </c>
      <c r="K477" t="s">
        <v>654</v>
      </c>
      <c r="L477">
        <v>1348</v>
      </c>
      <c r="N477">
        <v>1009</v>
      </c>
      <c r="O477" t="s">
        <v>150</v>
      </c>
      <c r="P477" t="s">
        <v>150</v>
      </c>
      <c r="Q477">
        <v>1000</v>
      </c>
      <c r="W477">
        <v>0</v>
      </c>
      <c r="X477">
        <v>207407430</v>
      </c>
      <c r="Y477">
        <v>8.8999999999999999E-3</v>
      </c>
      <c r="AA477">
        <v>44723.95</v>
      </c>
      <c r="AB477">
        <v>0</v>
      </c>
      <c r="AC477">
        <v>0</v>
      </c>
      <c r="AD477">
        <v>0</v>
      </c>
      <c r="AE477">
        <v>44723.95</v>
      </c>
      <c r="AF477">
        <v>0</v>
      </c>
      <c r="AG477">
        <v>0</v>
      </c>
      <c r="AH477">
        <v>0</v>
      </c>
      <c r="AI477">
        <v>1</v>
      </c>
      <c r="AJ477">
        <v>1</v>
      </c>
      <c r="AK477">
        <v>1</v>
      </c>
      <c r="AL477">
        <v>1</v>
      </c>
      <c r="AN477">
        <v>0</v>
      </c>
      <c r="AO477">
        <v>1</v>
      </c>
      <c r="AP477">
        <v>0</v>
      </c>
      <c r="AQ477">
        <v>0</v>
      </c>
      <c r="AR477">
        <v>0</v>
      </c>
      <c r="AS477" t="s">
        <v>0</v>
      </c>
      <c r="AT477">
        <v>8.8999999999999999E-3</v>
      </c>
      <c r="AU477" t="s">
        <v>0</v>
      </c>
      <c r="AV477">
        <v>0</v>
      </c>
      <c r="AW477">
        <v>2</v>
      </c>
      <c r="AX477">
        <v>31142482</v>
      </c>
      <c r="AY477">
        <v>1</v>
      </c>
      <c r="AZ477">
        <v>0</v>
      </c>
      <c r="BA477">
        <v>473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>Y477*Source!I731</f>
        <v>1.2014999999999999E-4</v>
      </c>
      <c r="CY477">
        <f>AA477</f>
        <v>44723.95</v>
      </c>
      <c r="CZ477">
        <f>AE477</f>
        <v>44723.95</v>
      </c>
      <c r="DA477">
        <f>AI477</f>
        <v>1</v>
      </c>
      <c r="DB477">
        <v>0</v>
      </c>
    </row>
    <row r="478" spans="1:106" x14ac:dyDescent="0.2">
      <c r="A478">
        <f>ROW(Source!A732)</f>
        <v>732</v>
      </c>
      <c r="B478">
        <v>31140108</v>
      </c>
      <c r="C478">
        <v>31142483</v>
      </c>
      <c r="D478">
        <v>30895155</v>
      </c>
      <c r="E478">
        <v>28875167</v>
      </c>
      <c r="F478">
        <v>1</v>
      </c>
      <c r="G478">
        <v>28875167</v>
      </c>
      <c r="H478">
        <v>1</v>
      </c>
      <c r="I478" t="s">
        <v>391</v>
      </c>
      <c r="J478" t="s">
        <v>0</v>
      </c>
      <c r="K478" t="s">
        <v>392</v>
      </c>
      <c r="L478">
        <v>1191</v>
      </c>
      <c r="N478">
        <v>1013</v>
      </c>
      <c r="O478" t="s">
        <v>393</v>
      </c>
      <c r="P478" t="s">
        <v>393</v>
      </c>
      <c r="Q478">
        <v>1</v>
      </c>
      <c r="W478">
        <v>0</v>
      </c>
      <c r="X478">
        <v>476480486</v>
      </c>
      <c r="Y478">
        <v>107.1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1</v>
      </c>
      <c r="AJ478">
        <v>1</v>
      </c>
      <c r="AK478">
        <v>1</v>
      </c>
      <c r="AL478">
        <v>1</v>
      </c>
      <c r="AN478">
        <v>0</v>
      </c>
      <c r="AO478">
        <v>1</v>
      </c>
      <c r="AP478">
        <v>0</v>
      </c>
      <c r="AQ478">
        <v>0</v>
      </c>
      <c r="AR478">
        <v>0</v>
      </c>
      <c r="AS478" t="s">
        <v>0</v>
      </c>
      <c r="AT478">
        <v>107.1</v>
      </c>
      <c r="AU478" t="s">
        <v>0</v>
      </c>
      <c r="AV478">
        <v>1</v>
      </c>
      <c r="AW478">
        <v>2</v>
      </c>
      <c r="AX478">
        <v>31142492</v>
      </c>
      <c r="AY478">
        <v>1</v>
      </c>
      <c r="AZ478">
        <v>0</v>
      </c>
      <c r="BA478">
        <v>474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>Y478*Source!I732</f>
        <v>3.4486199999999996</v>
      </c>
      <c r="CY478">
        <f>AD478</f>
        <v>0</v>
      </c>
      <c r="CZ478">
        <f>AH478</f>
        <v>0</v>
      </c>
      <c r="DA478">
        <f>AL478</f>
        <v>1</v>
      </c>
      <c r="DB478">
        <v>0</v>
      </c>
    </row>
    <row r="479" spans="1:106" x14ac:dyDescent="0.2">
      <c r="A479">
        <f>ROW(Source!A732)</f>
        <v>732</v>
      </c>
      <c r="B479">
        <v>31140108</v>
      </c>
      <c r="C479">
        <v>31142483</v>
      </c>
      <c r="D479">
        <v>30906858</v>
      </c>
      <c r="E479">
        <v>1</v>
      </c>
      <c r="F479">
        <v>1</v>
      </c>
      <c r="G479">
        <v>28875167</v>
      </c>
      <c r="H479">
        <v>2</v>
      </c>
      <c r="I479" t="s">
        <v>471</v>
      </c>
      <c r="J479" t="s">
        <v>472</v>
      </c>
      <c r="K479" t="s">
        <v>473</v>
      </c>
      <c r="L479">
        <v>1368</v>
      </c>
      <c r="N479">
        <v>1011</v>
      </c>
      <c r="O479" t="s">
        <v>397</v>
      </c>
      <c r="P479" t="s">
        <v>397</v>
      </c>
      <c r="Q479">
        <v>1</v>
      </c>
      <c r="W479">
        <v>0</v>
      </c>
      <c r="X479">
        <v>-1418982918</v>
      </c>
      <c r="Y479">
        <v>44.34</v>
      </c>
      <c r="AA479">
        <v>0</v>
      </c>
      <c r="AB479">
        <v>7.36</v>
      </c>
      <c r="AC479">
        <v>0.74</v>
      </c>
      <c r="AD479">
        <v>0</v>
      </c>
      <c r="AE479">
        <v>0</v>
      </c>
      <c r="AF479">
        <v>7.36</v>
      </c>
      <c r="AG479">
        <v>0.74</v>
      </c>
      <c r="AH479">
        <v>0</v>
      </c>
      <c r="AI479">
        <v>1</v>
      </c>
      <c r="AJ479">
        <v>1</v>
      </c>
      <c r="AK479">
        <v>1</v>
      </c>
      <c r="AL479">
        <v>1</v>
      </c>
      <c r="AN479">
        <v>0</v>
      </c>
      <c r="AO479">
        <v>1</v>
      </c>
      <c r="AP479">
        <v>0</v>
      </c>
      <c r="AQ479">
        <v>0</v>
      </c>
      <c r="AR479">
        <v>0</v>
      </c>
      <c r="AS479" t="s">
        <v>0</v>
      </c>
      <c r="AT479">
        <v>44.34</v>
      </c>
      <c r="AU479" t="s">
        <v>0</v>
      </c>
      <c r="AV479">
        <v>0</v>
      </c>
      <c r="AW479">
        <v>2</v>
      </c>
      <c r="AX479">
        <v>31142493</v>
      </c>
      <c r="AY479">
        <v>1</v>
      </c>
      <c r="AZ479">
        <v>0</v>
      </c>
      <c r="BA479">
        <v>475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>Y479*Source!I732</f>
        <v>1.427748</v>
      </c>
      <c r="CY479">
        <f>AB479</f>
        <v>7.36</v>
      </c>
      <c r="CZ479">
        <f>AF479</f>
        <v>7.36</v>
      </c>
      <c r="DA479">
        <f>AJ479</f>
        <v>1</v>
      </c>
      <c r="DB479">
        <v>0</v>
      </c>
    </row>
    <row r="480" spans="1:106" x14ac:dyDescent="0.2">
      <c r="A480">
        <f>ROW(Source!A732)</f>
        <v>732</v>
      </c>
      <c r="B480">
        <v>31140108</v>
      </c>
      <c r="C480">
        <v>31142483</v>
      </c>
      <c r="D480">
        <v>30906836</v>
      </c>
      <c r="E480">
        <v>1</v>
      </c>
      <c r="F480">
        <v>1</v>
      </c>
      <c r="G480">
        <v>28875167</v>
      </c>
      <c r="H480">
        <v>2</v>
      </c>
      <c r="I480" t="s">
        <v>775</v>
      </c>
      <c r="J480" t="s">
        <v>776</v>
      </c>
      <c r="K480" t="s">
        <v>777</v>
      </c>
      <c r="L480">
        <v>1368</v>
      </c>
      <c r="N480">
        <v>1011</v>
      </c>
      <c r="O480" t="s">
        <v>397</v>
      </c>
      <c r="P480" t="s">
        <v>397</v>
      </c>
      <c r="Q480">
        <v>1</v>
      </c>
      <c r="W480">
        <v>0</v>
      </c>
      <c r="X480">
        <v>1061940301</v>
      </c>
      <c r="Y480">
        <v>0.39</v>
      </c>
      <c r="AA480">
        <v>0</v>
      </c>
      <c r="AB480">
        <v>386.3</v>
      </c>
      <c r="AC480">
        <v>303.31</v>
      </c>
      <c r="AD480">
        <v>0</v>
      </c>
      <c r="AE480">
        <v>0</v>
      </c>
      <c r="AF480">
        <v>386.3</v>
      </c>
      <c r="AG480">
        <v>303.31</v>
      </c>
      <c r="AH480">
        <v>0</v>
      </c>
      <c r="AI480">
        <v>1</v>
      </c>
      <c r="AJ480">
        <v>1</v>
      </c>
      <c r="AK480">
        <v>1</v>
      </c>
      <c r="AL480">
        <v>1</v>
      </c>
      <c r="AN480">
        <v>0</v>
      </c>
      <c r="AO480">
        <v>1</v>
      </c>
      <c r="AP480">
        <v>0</v>
      </c>
      <c r="AQ480">
        <v>0</v>
      </c>
      <c r="AR480">
        <v>0</v>
      </c>
      <c r="AS480" t="s">
        <v>0</v>
      </c>
      <c r="AT480">
        <v>0.39</v>
      </c>
      <c r="AU480" t="s">
        <v>0</v>
      </c>
      <c r="AV480">
        <v>0</v>
      </c>
      <c r="AW480">
        <v>2</v>
      </c>
      <c r="AX480">
        <v>31142494</v>
      </c>
      <c r="AY480">
        <v>1</v>
      </c>
      <c r="AZ480">
        <v>0</v>
      </c>
      <c r="BA480">
        <v>476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>Y480*Source!I732</f>
        <v>1.2558E-2</v>
      </c>
      <c r="CY480">
        <f>AB480</f>
        <v>386.3</v>
      </c>
      <c r="CZ480">
        <f>AF480</f>
        <v>386.3</v>
      </c>
      <c r="DA480">
        <f>AJ480</f>
        <v>1</v>
      </c>
      <c r="DB480">
        <v>0</v>
      </c>
    </row>
    <row r="481" spans="1:106" x14ac:dyDescent="0.2">
      <c r="A481">
        <f>ROW(Source!A732)</f>
        <v>732</v>
      </c>
      <c r="B481">
        <v>31140108</v>
      </c>
      <c r="C481">
        <v>31142483</v>
      </c>
      <c r="D481">
        <v>30908781</v>
      </c>
      <c r="E481">
        <v>1</v>
      </c>
      <c r="F481">
        <v>1</v>
      </c>
      <c r="G481">
        <v>28875167</v>
      </c>
      <c r="H481">
        <v>3</v>
      </c>
      <c r="I481" t="s">
        <v>407</v>
      </c>
      <c r="J481" t="s">
        <v>408</v>
      </c>
      <c r="K481" t="s">
        <v>409</v>
      </c>
      <c r="L481">
        <v>1339</v>
      </c>
      <c r="N481">
        <v>1007</v>
      </c>
      <c r="O481" t="s">
        <v>16</v>
      </c>
      <c r="P481" t="s">
        <v>16</v>
      </c>
      <c r="Q481">
        <v>1</v>
      </c>
      <c r="W481">
        <v>0</v>
      </c>
      <c r="X481">
        <v>1653821073</v>
      </c>
      <c r="Y481">
        <v>0.16600000000000001</v>
      </c>
      <c r="AA481">
        <v>29.98</v>
      </c>
      <c r="AB481">
        <v>0</v>
      </c>
      <c r="AC481">
        <v>0</v>
      </c>
      <c r="AD481">
        <v>0</v>
      </c>
      <c r="AE481">
        <v>29.98</v>
      </c>
      <c r="AF481">
        <v>0</v>
      </c>
      <c r="AG481">
        <v>0</v>
      </c>
      <c r="AH481">
        <v>0</v>
      </c>
      <c r="AI481">
        <v>1</v>
      </c>
      <c r="AJ481">
        <v>1</v>
      </c>
      <c r="AK481">
        <v>1</v>
      </c>
      <c r="AL481">
        <v>1</v>
      </c>
      <c r="AN481">
        <v>0</v>
      </c>
      <c r="AO481">
        <v>1</v>
      </c>
      <c r="AP481">
        <v>0</v>
      </c>
      <c r="AQ481">
        <v>0</v>
      </c>
      <c r="AR481">
        <v>0</v>
      </c>
      <c r="AS481" t="s">
        <v>0</v>
      </c>
      <c r="AT481">
        <v>0.16600000000000001</v>
      </c>
      <c r="AU481" t="s">
        <v>0</v>
      </c>
      <c r="AV481">
        <v>0</v>
      </c>
      <c r="AW481">
        <v>2</v>
      </c>
      <c r="AX481">
        <v>31142495</v>
      </c>
      <c r="AY481">
        <v>1</v>
      </c>
      <c r="AZ481">
        <v>0</v>
      </c>
      <c r="BA481">
        <v>477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>Y481*Source!I732</f>
        <v>5.3452000000000005E-3</v>
      </c>
      <c r="CY481">
        <f>AA481</f>
        <v>29.98</v>
      </c>
      <c r="CZ481">
        <f>AE481</f>
        <v>29.98</v>
      </c>
      <c r="DA481">
        <f>AI481</f>
        <v>1</v>
      </c>
      <c r="DB481">
        <v>0</v>
      </c>
    </row>
    <row r="482" spans="1:106" x14ac:dyDescent="0.2">
      <c r="A482">
        <f>ROW(Source!A732)</f>
        <v>732</v>
      </c>
      <c r="B482">
        <v>31140108</v>
      </c>
      <c r="C482">
        <v>31142483</v>
      </c>
      <c r="D482">
        <v>30907179</v>
      </c>
      <c r="E482">
        <v>1</v>
      </c>
      <c r="F482">
        <v>1</v>
      </c>
      <c r="G482">
        <v>28875167</v>
      </c>
      <c r="H482">
        <v>3</v>
      </c>
      <c r="I482" t="s">
        <v>784</v>
      </c>
      <c r="J482" t="s">
        <v>785</v>
      </c>
      <c r="K482" t="s">
        <v>786</v>
      </c>
      <c r="L482">
        <v>1327</v>
      </c>
      <c r="N482">
        <v>1005</v>
      </c>
      <c r="O482" t="s">
        <v>441</v>
      </c>
      <c r="P482" t="s">
        <v>441</v>
      </c>
      <c r="Q482">
        <v>1</v>
      </c>
      <c r="W482">
        <v>0</v>
      </c>
      <c r="X482">
        <v>496570782</v>
      </c>
      <c r="Y482">
        <v>102</v>
      </c>
      <c r="AA482">
        <v>633.91</v>
      </c>
      <c r="AB482">
        <v>0</v>
      </c>
      <c r="AC482">
        <v>0</v>
      </c>
      <c r="AD482">
        <v>0</v>
      </c>
      <c r="AE482">
        <v>633.91</v>
      </c>
      <c r="AF482">
        <v>0</v>
      </c>
      <c r="AG482">
        <v>0</v>
      </c>
      <c r="AH482">
        <v>0</v>
      </c>
      <c r="AI482">
        <v>1</v>
      </c>
      <c r="AJ482">
        <v>1</v>
      </c>
      <c r="AK482">
        <v>1</v>
      </c>
      <c r="AL482">
        <v>1</v>
      </c>
      <c r="AN482">
        <v>0</v>
      </c>
      <c r="AO482">
        <v>1</v>
      </c>
      <c r="AP482">
        <v>0</v>
      </c>
      <c r="AQ482">
        <v>0</v>
      </c>
      <c r="AR482">
        <v>0</v>
      </c>
      <c r="AS482" t="s">
        <v>0</v>
      </c>
      <c r="AT482">
        <v>102</v>
      </c>
      <c r="AU482" t="s">
        <v>0</v>
      </c>
      <c r="AV482">
        <v>0</v>
      </c>
      <c r="AW482">
        <v>2</v>
      </c>
      <c r="AX482">
        <v>31142496</v>
      </c>
      <c r="AY482">
        <v>1</v>
      </c>
      <c r="AZ482">
        <v>0</v>
      </c>
      <c r="BA482">
        <v>478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CX482">
        <f>Y482*Source!I732</f>
        <v>3.2843999999999998</v>
      </c>
      <c r="CY482">
        <f>AA482</f>
        <v>633.91</v>
      </c>
      <c r="CZ482">
        <f>AE482</f>
        <v>633.91</v>
      </c>
      <c r="DA482">
        <f>AI482</f>
        <v>1</v>
      </c>
      <c r="DB482">
        <v>0</v>
      </c>
    </row>
    <row r="483" spans="1:106" x14ac:dyDescent="0.2">
      <c r="A483">
        <f>ROW(Source!A732)</f>
        <v>732</v>
      </c>
      <c r="B483">
        <v>31140108</v>
      </c>
      <c r="C483">
        <v>31142483</v>
      </c>
      <c r="D483">
        <v>30907225</v>
      </c>
      <c r="E483">
        <v>1</v>
      </c>
      <c r="F483">
        <v>1</v>
      </c>
      <c r="G483">
        <v>28875167</v>
      </c>
      <c r="H483">
        <v>3</v>
      </c>
      <c r="I483" t="s">
        <v>859</v>
      </c>
      <c r="J483" t="s">
        <v>860</v>
      </c>
      <c r="K483" t="s">
        <v>861</v>
      </c>
      <c r="L483">
        <v>1348</v>
      </c>
      <c r="N483">
        <v>1009</v>
      </c>
      <c r="O483" t="s">
        <v>150</v>
      </c>
      <c r="P483" t="s">
        <v>150</v>
      </c>
      <c r="Q483">
        <v>1000</v>
      </c>
      <c r="W483">
        <v>0</v>
      </c>
      <c r="X483">
        <v>-1047297428</v>
      </c>
      <c r="Y483">
        <v>0.01</v>
      </c>
      <c r="AA483">
        <v>108319.66</v>
      </c>
      <c r="AB483">
        <v>0</v>
      </c>
      <c r="AC483">
        <v>0</v>
      </c>
      <c r="AD483">
        <v>0</v>
      </c>
      <c r="AE483">
        <v>108319.66</v>
      </c>
      <c r="AF483">
        <v>0</v>
      </c>
      <c r="AG483">
        <v>0</v>
      </c>
      <c r="AH483">
        <v>0</v>
      </c>
      <c r="AI483">
        <v>1</v>
      </c>
      <c r="AJ483">
        <v>1</v>
      </c>
      <c r="AK483">
        <v>1</v>
      </c>
      <c r="AL483">
        <v>1</v>
      </c>
      <c r="AN483">
        <v>0</v>
      </c>
      <c r="AO483">
        <v>1</v>
      </c>
      <c r="AP483">
        <v>0</v>
      </c>
      <c r="AQ483">
        <v>0</v>
      </c>
      <c r="AR483">
        <v>0</v>
      </c>
      <c r="AS483" t="s">
        <v>0</v>
      </c>
      <c r="AT483">
        <v>0.01</v>
      </c>
      <c r="AU483" t="s">
        <v>0</v>
      </c>
      <c r="AV483">
        <v>0</v>
      </c>
      <c r="AW483">
        <v>2</v>
      </c>
      <c r="AX483">
        <v>31142497</v>
      </c>
      <c r="AY483">
        <v>1</v>
      </c>
      <c r="AZ483">
        <v>0</v>
      </c>
      <c r="BA483">
        <v>479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CX483">
        <f>Y483*Source!I732</f>
        <v>3.2200000000000002E-4</v>
      </c>
      <c r="CY483">
        <f>AA483</f>
        <v>108319.66</v>
      </c>
      <c r="CZ483">
        <f>AE483</f>
        <v>108319.66</v>
      </c>
      <c r="DA483">
        <f>AI483</f>
        <v>1</v>
      </c>
      <c r="DB483">
        <v>0</v>
      </c>
    </row>
    <row r="484" spans="1:106" x14ac:dyDescent="0.2">
      <c r="A484">
        <f>ROW(Source!A732)</f>
        <v>732</v>
      </c>
      <c r="B484">
        <v>31140108</v>
      </c>
      <c r="C484">
        <v>31142483</v>
      </c>
      <c r="D484">
        <v>30909798</v>
      </c>
      <c r="E484">
        <v>1</v>
      </c>
      <c r="F484">
        <v>1</v>
      </c>
      <c r="G484">
        <v>28875167</v>
      </c>
      <c r="H484">
        <v>3</v>
      </c>
      <c r="I484" t="s">
        <v>790</v>
      </c>
      <c r="J484" t="s">
        <v>791</v>
      </c>
      <c r="K484" t="s">
        <v>792</v>
      </c>
      <c r="L484">
        <v>1348</v>
      </c>
      <c r="N484">
        <v>1009</v>
      </c>
      <c r="O484" t="s">
        <v>150</v>
      </c>
      <c r="P484" t="s">
        <v>150</v>
      </c>
      <c r="Q484">
        <v>1000</v>
      </c>
      <c r="W484">
        <v>0</v>
      </c>
      <c r="X484">
        <v>-119176890</v>
      </c>
      <c r="Y484">
        <v>0.59</v>
      </c>
      <c r="AA484">
        <v>8102.61</v>
      </c>
      <c r="AB484">
        <v>0</v>
      </c>
      <c r="AC484">
        <v>0</v>
      </c>
      <c r="AD484">
        <v>0</v>
      </c>
      <c r="AE484">
        <v>8102.61</v>
      </c>
      <c r="AF484">
        <v>0</v>
      </c>
      <c r="AG484">
        <v>0</v>
      </c>
      <c r="AH484">
        <v>0</v>
      </c>
      <c r="AI484">
        <v>1</v>
      </c>
      <c r="AJ484">
        <v>1</v>
      </c>
      <c r="AK484">
        <v>1</v>
      </c>
      <c r="AL484">
        <v>1</v>
      </c>
      <c r="AN484">
        <v>0</v>
      </c>
      <c r="AO484">
        <v>1</v>
      </c>
      <c r="AP484">
        <v>0</v>
      </c>
      <c r="AQ484">
        <v>0</v>
      </c>
      <c r="AR484">
        <v>0</v>
      </c>
      <c r="AS484" t="s">
        <v>0</v>
      </c>
      <c r="AT484">
        <v>0.59</v>
      </c>
      <c r="AU484" t="s">
        <v>0</v>
      </c>
      <c r="AV484">
        <v>0</v>
      </c>
      <c r="AW484">
        <v>2</v>
      </c>
      <c r="AX484">
        <v>31142498</v>
      </c>
      <c r="AY484">
        <v>1</v>
      </c>
      <c r="AZ484">
        <v>0</v>
      </c>
      <c r="BA484">
        <v>480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CX484">
        <f>Y484*Source!I732</f>
        <v>1.8997999999999998E-2</v>
      </c>
      <c r="CY484">
        <f>AA484</f>
        <v>8102.61</v>
      </c>
      <c r="CZ484">
        <f>AE484</f>
        <v>8102.61</v>
      </c>
      <c r="DA484">
        <f>AI484</f>
        <v>1</v>
      </c>
      <c r="DB484">
        <v>0</v>
      </c>
    </row>
    <row r="485" spans="1:106" x14ac:dyDescent="0.2">
      <c r="A485">
        <f>ROW(Source!A732)</f>
        <v>732</v>
      </c>
      <c r="B485">
        <v>31140108</v>
      </c>
      <c r="C485">
        <v>31142483</v>
      </c>
      <c r="D485">
        <v>30909800</v>
      </c>
      <c r="E485">
        <v>1</v>
      </c>
      <c r="F485">
        <v>1</v>
      </c>
      <c r="G485">
        <v>28875167</v>
      </c>
      <c r="H485">
        <v>3</v>
      </c>
      <c r="I485" t="s">
        <v>793</v>
      </c>
      <c r="J485" t="s">
        <v>794</v>
      </c>
      <c r="K485" t="s">
        <v>795</v>
      </c>
      <c r="L485">
        <v>1348</v>
      </c>
      <c r="N485">
        <v>1009</v>
      </c>
      <c r="O485" t="s">
        <v>150</v>
      </c>
      <c r="P485" t="s">
        <v>150</v>
      </c>
      <c r="Q485">
        <v>1000</v>
      </c>
      <c r="W485">
        <v>0</v>
      </c>
      <c r="X485">
        <v>-1483621562</v>
      </c>
      <c r="Y485">
        <v>4.8000000000000001E-2</v>
      </c>
      <c r="AA485">
        <v>22088.45</v>
      </c>
      <c r="AB485">
        <v>0</v>
      </c>
      <c r="AC485">
        <v>0</v>
      </c>
      <c r="AD485">
        <v>0</v>
      </c>
      <c r="AE485">
        <v>22088.45</v>
      </c>
      <c r="AF485">
        <v>0</v>
      </c>
      <c r="AG485">
        <v>0</v>
      </c>
      <c r="AH485">
        <v>0</v>
      </c>
      <c r="AI485">
        <v>1</v>
      </c>
      <c r="AJ485">
        <v>1</v>
      </c>
      <c r="AK485">
        <v>1</v>
      </c>
      <c r="AL485">
        <v>1</v>
      </c>
      <c r="AN485">
        <v>0</v>
      </c>
      <c r="AO485">
        <v>1</v>
      </c>
      <c r="AP485">
        <v>0</v>
      </c>
      <c r="AQ485">
        <v>0</v>
      </c>
      <c r="AR485">
        <v>0</v>
      </c>
      <c r="AS485" t="s">
        <v>0</v>
      </c>
      <c r="AT485">
        <v>4.8000000000000001E-2</v>
      </c>
      <c r="AU485" t="s">
        <v>0</v>
      </c>
      <c r="AV485">
        <v>0</v>
      </c>
      <c r="AW485">
        <v>2</v>
      </c>
      <c r="AX485">
        <v>31142499</v>
      </c>
      <c r="AY485">
        <v>1</v>
      </c>
      <c r="AZ485">
        <v>0</v>
      </c>
      <c r="BA485">
        <v>481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CX485">
        <f>Y485*Source!I732</f>
        <v>1.5456000000000001E-3</v>
      </c>
      <c r="CY485">
        <f>AA485</f>
        <v>22088.45</v>
      </c>
      <c r="CZ485">
        <f>AE485</f>
        <v>22088.45</v>
      </c>
      <c r="DA485">
        <f>AI485</f>
        <v>1</v>
      </c>
      <c r="DB485">
        <v>0</v>
      </c>
    </row>
    <row r="486" spans="1:106" x14ac:dyDescent="0.2">
      <c r="A486">
        <f>ROW(Source!A733)</f>
        <v>733</v>
      </c>
      <c r="B486">
        <v>31140108</v>
      </c>
      <c r="C486">
        <v>31142605</v>
      </c>
      <c r="D486">
        <v>30895155</v>
      </c>
      <c r="E486">
        <v>28875167</v>
      </c>
      <c r="F486">
        <v>1</v>
      </c>
      <c r="G486">
        <v>28875167</v>
      </c>
      <c r="H486">
        <v>1</v>
      </c>
      <c r="I486" t="s">
        <v>391</v>
      </c>
      <c r="J486" t="s">
        <v>0</v>
      </c>
      <c r="K486" t="s">
        <v>392</v>
      </c>
      <c r="L486">
        <v>1191</v>
      </c>
      <c r="N486">
        <v>1013</v>
      </c>
      <c r="O486" t="s">
        <v>393</v>
      </c>
      <c r="P486" t="s">
        <v>393</v>
      </c>
      <c r="Q486">
        <v>1</v>
      </c>
      <c r="W486">
        <v>0</v>
      </c>
      <c r="X486">
        <v>476480486</v>
      </c>
      <c r="Y486">
        <v>30.8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1</v>
      </c>
      <c r="AJ486">
        <v>1</v>
      </c>
      <c r="AK486">
        <v>1</v>
      </c>
      <c r="AL486">
        <v>1</v>
      </c>
      <c r="AN486">
        <v>0</v>
      </c>
      <c r="AO486">
        <v>1</v>
      </c>
      <c r="AP486">
        <v>0</v>
      </c>
      <c r="AQ486">
        <v>0</v>
      </c>
      <c r="AR486">
        <v>0</v>
      </c>
      <c r="AS486" t="s">
        <v>0</v>
      </c>
      <c r="AT486">
        <v>30.8</v>
      </c>
      <c r="AU486" t="s">
        <v>0</v>
      </c>
      <c r="AV486">
        <v>1</v>
      </c>
      <c r="AW486">
        <v>2</v>
      </c>
      <c r="AX486">
        <v>31142606</v>
      </c>
      <c r="AY486">
        <v>1</v>
      </c>
      <c r="AZ486">
        <v>0</v>
      </c>
      <c r="BA486">
        <v>482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CX486">
        <f>Y486*Source!I733</f>
        <v>0.83160000000000001</v>
      </c>
      <c r="CY486">
        <f>AD486</f>
        <v>0</v>
      </c>
      <c r="CZ486">
        <f>AH486</f>
        <v>0</v>
      </c>
      <c r="DA486">
        <f>AL486</f>
        <v>1</v>
      </c>
      <c r="DB486">
        <v>0</v>
      </c>
    </row>
    <row r="487" spans="1:106" x14ac:dyDescent="0.2">
      <c r="A487">
        <f>ROW(Source!A733)</f>
        <v>733</v>
      </c>
      <c r="B487">
        <v>31140108</v>
      </c>
      <c r="C487">
        <v>31142605</v>
      </c>
      <c r="D487">
        <v>30909701</v>
      </c>
      <c r="E487">
        <v>1</v>
      </c>
      <c r="F487">
        <v>1</v>
      </c>
      <c r="G487">
        <v>28875167</v>
      </c>
      <c r="H487">
        <v>3</v>
      </c>
      <c r="I487" t="s">
        <v>445</v>
      </c>
      <c r="J487" t="s">
        <v>446</v>
      </c>
      <c r="K487" t="s">
        <v>447</v>
      </c>
      <c r="L487">
        <v>1339</v>
      </c>
      <c r="N487">
        <v>1007</v>
      </c>
      <c r="O487" t="s">
        <v>16</v>
      </c>
      <c r="P487" t="s">
        <v>16</v>
      </c>
      <c r="Q487">
        <v>1</v>
      </c>
      <c r="W487">
        <v>0</v>
      </c>
      <c r="X487">
        <v>2145706081</v>
      </c>
      <c r="Y487">
        <v>0.03</v>
      </c>
      <c r="AA487">
        <v>3388.43</v>
      </c>
      <c r="AB487">
        <v>0</v>
      </c>
      <c r="AC487">
        <v>0</v>
      </c>
      <c r="AD487">
        <v>0</v>
      </c>
      <c r="AE487">
        <v>3388.43</v>
      </c>
      <c r="AF487">
        <v>0</v>
      </c>
      <c r="AG487">
        <v>0</v>
      </c>
      <c r="AH487">
        <v>0</v>
      </c>
      <c r="AI487">
        <v>1</v>
      </c>
      <c r="AJ487">
        <v>1</v>
      </c>
      <c r="AK487">
        <v>1</v>
      </c>
      <c r="AL487">
        <v>1</v>
      </c>
      <c r="AN487">
        <v>0</v>
      </c>
      <c r="AO487">
        <v>1</v>
      </c>
      <c r="AP487">
        <v>0</v>
      </c>
      <c r="AQ487">
        <v>0</v>
      </c>
      <c r="AR487">
        <v>0</v>
      </c>
      <c r="AS487" t="s">
        <v>0</v>
      </c>
      <c r="AT487">
        <v>0.03</v>
      </c>
      <c r="AU487" t="s">
        <v>0</v>
      </c>
      <c r="AV487">
        <v>0</v>
      </c>
      <c r="AW487">
        <v>2</v>
      </c>
      <c r="AX487">
        <v>31142607</v>
      </c>
      <c r="AY487">
        <v>1</v>
      </c>
      <c r="AZ487">
        <v>0</v>
      </c>
      <c r="BA487">
        <v>483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CX487">
        <f>Y487*Source!I733</f>
        <v>8.0999999999999996E-4</v>
      </c>
      <c r="CY487">
        <f>AA487</f>
        <v>3388.43</v>
      </c>
      <c r="CZ487">
        <f>AE487</f>
        <v>3388.43</v>
      </c>
      <c r="DA487">
        <f>AI487</f>
        <v>1</v>
      </c>
      <c r="DB487">
        <v>0</v>
      </c>
    </row>
    <row r="488" spans="1:106" x14ac:dyDescent="0.2">
      <c r="A488">
        <f>ROW(Source!A734)</f>
        <v>734</v>
      </c>
      <c r="B488">
        <v>31140108</v>
      </c>
      <c r="C488">
        <v>31142500</v>
      </c>
      <c r="D488">
        <v>30895155</v>
      </c>
      <c r="E488">
        <v>28875167</v>
      </c>
      <c r="F488">
        <v>1</v>
      </c>
      <c r="G488">
        <v>28875167</v>
      </c>
      <c r="H488">
        <v>1</v>
      </c>
      <c r="I488" t="s">
        <v>391</v>
      </c>
      <c r="J488" t="s">
        <v>0</v>
      </c>
      <c r="K488" t="s">
        <v>392</v>
      </c>
      <c r="L488">
        <v>1191</v>
      </c>
      <c r="N488">
        <v>1013</v>
      </c>
      <c r="O488" t="s">
        <v>393</v>
      </c>
      <c r="P488" t="s">
        <v>393</v>
      </c>
      <c r="Q488">
        <v>1</v>
      </c>
      <c r="W488">
        <v>0</v>
      </c>
      <c r="X488">
        <v>476480486</v>
      </c>
      <c r="Y488">
        <v>50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1</v>
      </c>
      <c r="AJ488">
        <v>1</v>
      </c>
      <c r="AK488">
        <v>1</v>
      </c>
      <c r="AL488">
        <v>1</v>
      </c>
      <c r="AN488">
        <v>0</v>
      </c>
      <c r="AO488">
        <v>1</v>
      </c>
      <c r="AP488">
        <v>0</v>
      </c>
      <c r="AQ488">
        <v>0</v>
      </c>
      <c r="AR488">
        <v>0</v>
      </c>
      <c r="AS488" t="s">
        <v>0</v>
      </c>
      <c r="AT488">
        <v>50</v>
      </c>
      <c r="AU488" t="s">
        <v>0</v>
      </c>
      <c r="AV488">
        <v>1</v>
      </c>
      <c r="AW488">
        <v>2</v>
      </c>
      <c r="AX488">
        <v>31142505</v>
      </c>
      <c r="AY488">
        <v>1</v>
      </c>
      <c r="AZ488">
        <v>0</v>
      </c>
      <c r="BA488">
        <v>484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CX488">
        <f>Y488*Source!I734</f>
        <v>1.7999999999999998</v>
      </c>
      <c r="CY488">
        <f>AD488</f>
        <v>0</v>
      </c>
      <c r="CZ488">
        <f>AH488</f>
        <v>0</v>
      </c>
      <c r="DA488">
        <f>AL488</f>
        <v>1</v>
      </c>
      <c r="DB488">
        <v>0</v>
      </c>
    </row>
    <row r="489" spans="1:106" x14ac:dyDescent="0.2">
      <c r="A489">
        <f>ROW(Source!A734)</f>
        <v>734</v>
      </c>
      <c r="B489">
        <v>31140108</v>
      </c>
      <c r="C489">
        <v>31142500</v>
      </c>
      <c r="D489">
        <v>30907714</v>
      </c>
      <c r="E489">
        <v>1</v>
      </c>
      <c r="F489">
        <v>1</v>
      </c>
      <c r="G489">
        <v>28875167</v>
      </c>
      <c r="H489">
        <v>3</v>
      </c>
      <c r="I489" t="s">
        <v>676</v>
      </c>
      <c r="J489" t="s">
        <v>677</v>
      </c>
      <c r="K489" t="s">
        <v>678</v>
      </c>
      <c r="L489">
        <v>1348</v>
      </c>
      <c r="N489">
        <v>1009</v>
      </c>
      <c r="O489" t="s">
        <v>150</v>
      </c>
      <c r="P489" t="s">
        <v>150</v>
      </c>
      <c r="Q489">
        <v>1000</v>
      </c>
      <c r="W489">
        <v>0</v>
      </c>
      <c r="X489">
        <v>291612274</v>
      </c>
      <c r="Y489">
        <v>0.46</v>
      </c>
      <c r="AA489">
        <v>50407.79</v>
      </c>
      <c r="AB489">
        <v>0</v>
      </c>
      <c r="AC489">
        <v>0</v>
      </c>
      <c r="AD489">
        <v>0</v>
      </c>
      <c r="AE489">
        <v>50407.79</v>
      </c>
      <c r="AF489">
        <v>0</v>
      </c>
      <c r="AG489">
        <v>0</v>
      </c>
      <c r="AH489">
        <v>0</v>
      </c>
      <c r="AI489">
        <v>1</v>
      </c>
      <c r="AJ489">
        <v>1</v>
      </c>
      <c r="AK489">
        <v>1</v>
      </c>
      <c r="AL489">
        <v>1</v>
      </c>
      <c r="AN489">
        <v>0</v>
      </c>
      <c r="AO489">
        <v>1</v>
      </c>
      <c r="AP489">
        <v>0</v>
      </c>
      <c r="AQ489">
        <v>0</v>
      </c>
      <c r="AR489">
        <v>0</v>
      </c>
      <c r="AS489" t="s">
        <v>0</v>
      </c>
      <c r="AT489">
        <v>0.46</v>
      </c>
      <c r="AU489" t="s">
        <v>0</v>
      </c>
      <c r="AV489">
        <v>0</v>
      </c>
      <c r="AW489">
        <v>2</v>
      </c>
      <c r="AX489">
        <v>31142506</v>
      </c>
      <c r="AY489">
        <v>1</v>
      </c>
      <c r="AZ489">
        <v>0</v>
      </c>
      <c r="BA489">
        <v>485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CX489">
        <f>Y489*Source!I734</f>
        <v>1.6559999999999998E-2</v>
      </c>
      <c r="CY489">
        <f>AA489</f>
        <v>50407.79</v>
      </c>
      <c r="CZ489">
        <f>AE489</f>
        <v>50407.79</v>
      </c>
      <c r="DA489">
        <f>AI489</f>
        <v>1</v>
      </c>
      <c r="DB489">
        <v>0</v>
      </c>
    </row>
    <row r="490" spans="1:106" x14ac:dyDescent="0.2">
      <c r="A490">
        <f>ROW(Source!A734)</f>
        <v>734</v>
      </c>
      <c r="B490">
        <v>31140108</v>
      </c>
      <c r="C490">
        <v>31142500</v>
      </c>
      <c r="D490">
        <v>30907876</v>
      </c>
      <c r="E490">
        <v>1</v>
      </c>
      <c r="F490">
        <v>1</v>
      </c>
      <c r="G490">
        <v>28875167</v>
      </c>
      <c r="H490">
        <v>3</v>
      </c>
      <c r="I490" t="s">
        <v>667</v>
      </c>
      <c r="J490" t="s">
        <v>668</v>
      </c>
      <c r="K490" t="s">
        <v>669</v>
      </c>
      <c r="L490">
        <v>1348</v>
      </c>
      <c r="N490">
        <v>1009</v>
      </c>
      <c r="O490" t="s">
        <v>150</v>
      </c>
      <c r="P490" t="s">
        <v>150</v>
      </c>
      <c r="Q490">
        <v>1000</v>
      </c>
      <c r="W490">
        <v>0</v>
      </c>
      <c r="X490">
        <v>1574046373</v>
      </c>
      <c r="Y490">
        <v>1E-3</v>
      </c>
      <c r="AA490">
        <v>45454.3</v>
      </c>
      <c r="AB490">
        <v>0</v>
      </c>
      <c r="AC490">
        <v>0</v>
      </c>
      <c r="AD490">
        <v>0</v>
      </c>
      <c r="AE490">
        <v>45454.3</v>
      </c>
      <c r="AF490">
        <v>0</v>
      </c>
      <c r="AG490">
        <v>0</v>
      </c>
      <c r="AH490">
        <v>0</v>
      </c>
      <c r="AI490">
        <v>1</v>
      </c>
      <c r="AJ490">
        <v>1</v>
      </c>
      <c r="AK490">
        <v>1</v>
      </c>
      <c r="AL490">
        <v>1</v>
      </c>
      <c r="AN490">
        <v>0</v>
      </c>
      <c r="AO490">
        <v>1</v>
      </c>
      <c r="AP490">
        <v>0</v>
      </c>
      <c r="AQ490">
        <v>0</v>
      </c>
      <c r="AR490">
        <v>0</v>
      </c>
      <c r="AS490" t="s">
        <v>0</v>
      </c>
      <c r="AT490">
        <v>1E-3</v>
      </c>
      <c r="AU490" t="s">
        <v>0</v>
      </c>
      <c r="AV490">
        <v>0</v>
      </c>
      <c r="AW490">
        <v>2</v>
      </c>
      <c r="AX490">
        <v>31142507</v>
      </c>
      <c r="AY490">
        <v>1</v>
      </c>
      <c r="AZ490">
        <v>0</v>
      </c>
      <c r="BA490">
        <v>486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CX490">
        <f>Y490*Source!I734</f>
        <v>3.6000000000000001E-5</v>
      </c>
      <c r="CY490">
        <f>AA490</f>
        <v>45454.3</v>
      </c>
      <c r="CZ490">
        <f>AE490</f>
        <v>45454.3</v>
      </c>
      <c r="DA490">
        <f>AI490</f>
        <v>1</v>
      </c>
      <c r="DB490">
        <v>0</v>
      </c>
    </row>
    <row r="491" spans="1:106" x14ac:dyDescent="0.2">
      <c r="A491">
        <f>ROW(Source!A734)</f>
        <v>734</v>
      </c>
      <c r="B491">
        <v>31140108</v>
      </c>
      <c r="C491">
        <v>31142500</v>
      </c>
      <c r="D491">
        <v>30907914</v>
      </c>
      <c r="E491">
        <v>1</v>
      </c>
      <c r="F491">
        <v>1</v>
      </c>
      <c r="G491">
        <v>28875167</v>
      </c>
      <c r="H491">
        <v>3</v>
      </c>
      <c r="I491" t="s">
        <v>679</v>
      </c>
      <c r="J491" t="s">
        <v>680</v>
      </c>
      <c r="K491" t="s">
        <v>681</v>
      </c>
      <c r="L491">
        <v>1348</v>
      </c>
      <c r="N491">
        <v>1009</v>
      </c>
      <c r="O491" t="s">
        <v>150</v>
      </c>
      <c r="P491" t="s">
        <v>150</v>
      </c>
      <c r="Q491">
        <v>1000</v>
      </c>
      <c r="W491">
        <v>0</v>
      </c>
      <c r="X491">
        <v>-1253251386</v>
      </c>
      <c r="Y491">
        <v>5.1999999999999998E-2</v>
      </c>
      <c r="AA491">
        <v>39990.42</v>
      </c>
      <c r="AB491">
        <v>0</v>
      </c>
      <c r="AC491">
        <v>0</v>
      </c>
      <c r="AD491">
        <v>0</v>
      </c>
      <c r="AE491">
        <v>39990.42</v>
      </c>
      <c r="AF491">
        <v>0</v>
      </c>
      <c r="AG491">
        <v>0</v>
      </c>
      <c r="AH491">
        <v>0</v>
      </c>
      <c r="AI491">
        <v>1</v>
      </c>
      <c r="AJ491">
        <v>1</v>
      </c>
      <c r="AK491">
        <v>1</v>
      </c>
      <c r="AL491">
        <v>1</v>
      </c>
      <c r="AN491">
        <v>0</v>
      </c>
      <c r="AO491">
        <v>1</v>
      </c>
      <c r="AP491">
        <v>0</v>
      </c>
      <c r="AQ491">
        <v>0</v>
      </c>
      <c r="AR491">
        <v>0</v>
      </c>
      <c r="AS491" t="s">
        <v>0</v>
      </c>
      <c r="AT491">
        <v>5.1999999999999998E-2</v>
      </c>
      <c r="AU491" t="s">
        <v>0</v>
      </c>
      <c r="AV491">
        <v>0</v>
      </c>
      <c r="AW491">
        <v>2</v>
      </c>
      <c r="AX491">
        <v>31142508</v>
      </c>
      <c r="AY491">
        <v>1</v>
      </c>
      <c r="AZ491">
        <v>0</v>
      </c>
      <c r="BA491">
        <v>487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CX491">
        <f>Y491*Source!I734</f>
        <v>1.8719999999999997E-3</v>
      </c>
      <c r="CY491">
        <f>AA491</f>
        <v>39990.42</v>
      </c>
      <c r="CZ491">
        <f>AE491</f>
        <v>39990.42</v>
      </c>
      <c r="DA491">
        <f>AI491</f>
        <v>1</v>
      </c>
      <c r="DB491">
        <v>0</v>
      </c>
    </row>
    <row r="492" spans="1:106" x14ac:dyDescent="0.2">
      <c r="A492">
        <f>ROW(Source!A735)</f>
        <v>735</v>
      </c>
      <c r="B492">
        <v>31140108</v>
      </c>
      <c r="C492">
        <v>31142509</v>
      </c>
      <c r="D492">
        <v>30895155</v>
      </c>
      <c r="E492">
        <v>28875167</v>
      </c>
      <c r="F492">
        <v>1</v>
      </c>
      <c r="G492">
        <v>28875167</v>
      </c>
      <c r="H492">
        <v>1</v>
      </c>
      <c r="I492" t="s">
        <v>391</v>
      </c>
      <c r="J492" t="s">
        <v>0</v>
      </c>
      <c r="K492" t="s">
        <v>392</v>
      </c>
      <c r="L492">
        <v>1191</v>
      </c>
      <c r="N492">
        <v>1013</v>
      </c>
      <c r="O492" t="s">
        <v>393</v>
      </c>
      <c r="P492" t="s">
        <v>393</v>
      </c>
      <c r="Q492">
        <v>1</v>
      </c>
      <c r="W492">
        <v>0</v>
      </c>
      <c r="X492">
        <v>476480486</v>
      </c>
      <c r="Y492">
        <v>85.11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1</v>
      </c>
      <c r="AJ492">
        <v>1</v>
      </c>
      <c r="AK492">
        <v>1</v>
      </c>
      <c r="AL492">
        <v>1</v>
      </c>
      <c r="AN492">
        <v>0</v>
      </c>
      <c r="AO492">
        <v>1</v>
      </c>
      <c r="AP492">
        <v>0</v>
      </c>
      <c r="AQ492">
        <v>0</v>
      </c>
      <c r="AR492">
        <v>0</v>
      </c>
      <c r="AS492" t="s">
        <v>0</v>
      </c>
      <c r="AT492">
        <v>85.11</v>
      </c>
      <c r="AU492" t="s">
        <v>0</v>
      </c>
      <c r="AV492">
        <v>1</v>
      </c>
      <c r="AW492">
        <v>2</v>
      </c>
      <c r="AX492">
        <v>31142516</v>
      </c>
      <c r="AY492">
        <v>1</v>
      </c>
      <c r="AZ492">
        <v>0</v>
      </c>
      <c r="BA492">
        <v>488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CX492">
        <f>Y492*Source!I735</f>
        <v>3.0639599999999998</v>
      </c>
      <c r="CY492">
        <f>AD492</f>
        <v>0</v>
      </c>
      <c r="CZ492">
        <f>AH492</f>
        <v>0</v>
      </c>
      <c r="DA492">
        <f>AL492</f>
        <v>1</v>
      </c>
      <c r="DB492">
        <v>0</v>
      </c>
    </row>
    <row r="493" spans="1:106" x14ac:dyDescent="0.2">
      <c r="A493">
        <f>ROW(Source!A735)</f>
        <v>735</v>
      </c>
      <c r="B493">
        <v>31140108</v>
      </c>
      <c r="C493">
        <v>31142509</v>
      </c>
      <c r="D493">
        <v>30906794</v>
      </c>
      <c r="E493">
        <v>1</v>
      </c>
      <c r="F493">
        <v>1</v>
      </c>
      <c r="G493">
        <v>28875167</v>
      </c>
      <c r="H493">
        <v>2</v>
      </c>
      <c r="I493" t="s">
        <v>571</v>
      </c>
      <c r="J493" t="s">
        <v>572</v>
      </c>
      <c r="K493" t="s">
        <v>573</v>
      </c>
      <c r="L493">
        <v>1368</v>
      </c>
      <c r="N493">
        <v>1011</v>
      </c>
      <c r="O493" t="s">
        <v>397</v>
      </c>
      <c r="P493" t="s">
        <v>397</v>
      </c>
      <c r="Q493">
        <v>1</v>
      </c>
      <c r="W493">
        <v>0</v>
      </c>
      <c r="X493">
        <v>1384422694</v>
      </c>
      <c r="Y493">
        <v>1.96</v>
      </c>
      <c r="AA493">
        <v>0</v>
      </c>
      <c r="AB493">
        <v>3.83</v>
      </c>
      <c r="AC493">
        <v>0.87</v>
      </c>
      <c r="AD493">
        <v>0</v>
      </c>
      <c r="AE493">
        <v>0</v>
      </c>
      <c r="AF493">
        <v>3.83</v>
      </c>
      <c r="AG493">
        <v>0.87</v>
      </c>
      <c r="AH493">
        <v>0</v>
      </c>
      <c r="AI493">
        <v>1</v>
      </c>
      <c r="AJ493">
        <v>1</v>
      </c>
      <c r="AK493">
        <v>1</v>
      </c>
      <c r="AL493">
        <v>1</v>
      </c>
      <c r="AN493">
        <v>0</v>
      </c>
      <c r="AO493">
        <v>1</v>
      </c>
      <c r="AP493">
        <v>0</v>
      </c>
      <c r="AQ493">
        <v>0</v>
      </c>
      <c r="AR493">
        <v>0</v>
      </c>
      <c r="AS493" t="s">
        <v>0</v>
      </c>
      <c r="AT493">
        <v>1.96</v>
      </c>
      <c r="AU493" t="s">
        <v>0</v>
      </c>
      <c r="AV493">
        <v>0</v>
      </c>
      <c r="AW493">
        <v>2</v>
      </c>
      <c r="AX493">
        <v>31142517</v>
      </c>
      <c r="AY493">
        <v>1</v>
      </c>
      <c r="AZ493">
        <v>0</v>
      </c>
      <c r="BA493">
        <v>489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CX493">
        <f>Y493*Source!I735</f>
        <v>7.0559999999999998E-2</v>
      </c>
      <c r="CY493">
        <f>AB493</f>
        <v>3.83</v>
      </c>
      <c r="CZ493">
        <f>AF493</f>
        <v>3.83</v>
      </c>
      <c r="DA493">
        <f>AJ493</f>
        <v>1</v>
      </c>
      <c r="DB493">
        <v>0</v>
      </c>
    </row>
    <row r="494" spans="1:106" x14ac:dyDescent="0.2">
      <c r="A494">
        <f>ROW(Source!A735)</f>
        <v>735</v>
      </c>
      <c r="B494">
        <v>31140108</v>
      </c>
      <c r="C494">
        <v>31142509</v>
      </c>
      <c r="D494">
        <v>30906820</v>
      </c>
      <c r="E494">
        <v>1</v>
      </c>
      <c r="F494">
        <v>1</v>
      </c>
      <c r="G494">
        <v>28875167</v>
      </c>
      <c r="H494">
        <v>2</v>
      </c>
      <c r="I494" t="s">
        <v>574</v>
      </c>
      <c r="J494" t="s">
        <v>575</v>
      </c>
      <c r="K494" t="s">
        <v>576</v>
      </c>
      <c r="L494">
        <v>1368</v>
      </c>
      <c r="N494">
        <v>1011</v>
      </c>
      <c r="O494" t="s">
        <v>397</v>
      </c>
      <c r="P494" t="s">
        <v>397</v>
      </c>
      <c r="Q494">
        <v>1</v>
      </c>
      <c r="W494">
        <v>0</v>
      </c>
      <c r="X494">
        <v>1449628503</v>
      </c>
      <c r="Y494">
        <v>20.25</v>
      </c>
      <c r="AA494">
        <v>0</v>
      </c>
      <c r="AB494">
        <v>5.25</v>
      </c>
      <c r="AC494">
        <v>0.85</v>
      </c>
      <c r="AD494">
        <v>0</v>
      </c>
      <c r="AE494">
        <v>0</v>
      </c>
      <c r="AF494">
        <v>5.25</v>
      </c>
      <c r="AG494">
        <v>0.85</v>
      </c>
      <c r="AH494">
        <v>0</v>
      </c>
      <c r="AI494">
        <v>1</v>
      </c>
      <c r="AJ494">
        <v>1</v>
      </c>
      <c r="AK494">
        <v>1</v>
      </c>
      <c r="AL494">
        <v>1</v>
      </c>
      <c r="AN494">
        <v>0</v>
      </c>
      <c r="AO494">
        <v>1</v>
      </c>
      <c r="AP494">
        <v>0</v>
      </c>
      <c r="AQ494">
        <v>0</v>
      </c>
      <c r="AR494">
        <v>0</v>
      </c>
      <c r="AS494" t="s">
        <v>0</v>
      </c>
      <c r="AT494">
        <v>20.25</v>
      </c>
      <c r="AU494" t="s">
        <v>0</v>
      </c>
      <c r="AV494">
        <v>0</v>
      </c>
      <c r="AW494">
        <v>2</v>
      </c>
      <c r="AX494">
        <v>31142518</v>
      </c>
      <c r="AY494">
        <v>1</v>
      </c>
      <c r="AZ494">
        <v>0</v>
      </c>
      <c r="BA494">
        <v>490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CX494">
        <f>Y494*Source!I735</f>
        <v>0.72899999999999998</v>
      </c>
      <c r="CY494">
        <f>AB494</f>
        <v>5.25</v>
      </c>
      <c r="CZ494">
        <f>AF494</f>
        <v>5.25</v>
      </c>
      <c r="DA494">
        <f>AJ494</f>
        <v>1</v>
      </c>
      <c r="DB494">
        <v>0</v>
      </c>
    </row>
    <row r="495" spans="1:106" x14ac:dyDescent="0.2">
      <c r="A495">
        <f>ROW(Source!A735)</f>
        <v>735</v>
      </c>
      <c r="B495">
        <v>31140108</v>
      </c>
      <c r="C495">
        <v>31142509</v>
      </c>
      <c r="D495">
        <v>30907959</v>
      </c>
      <c r="E495">
        <v>1</v>
      </c>
      <c r="F495">
        <v>1</v>
      </c>
      <c r="G495">
        <v>28875167</v>
      </c>
      <c r="H495">
        <v>3</v>
      </c>
      <c r="I495" t="s">
        <v>862</v>
      </c>
      <c r="J495" t="s">
        <v>863</v>
      </c>
      <c r="K495" t="s">
        <v>864</v>
      </c>
      <c r="L495">
        <v>1355</v>
      </c>
      <c r="N495">
        <v>1010</v>
      </c>
      <c r="O495" t="s">
        <v>79</v>
      </c>
      <c r="P495" t="s">
        <v>79</v>
      </c>
      <c r="Q495">
        <v>100</v>
      </c>
      <c r="W495">
        <v>0</v>
      </c>
      <c r="X495">
        <v>608268562</v>
      </c>
      <c r="Y495">
        <v>18</v>
      </c>
      <c r="AA495">
        <v>15.86</v>
      </c>
      <c r="AB495">
        <v>0</v>
      </c>
      <c r="AC495">
        <v>0</v>
      </c>
      <c r="AD495">
        <v>0</v>
      </c>
      <c r="AE495">
        <v>15.86</v>
      </c>
      <c r="AF495">
        <v>0</v>
      </c>
      <c r="AG495">
        <v>0</v>
      </c>
      <c r="AH495">
        <v>0</v>
      </c>
      <c r="AI495">
        <v>1</v>
      </c>
      <c r="AJ495">
        <v>1</v>
      </c>
      <c r="AK495">
        <v>1</v>
      </c>
      <c r="AL495">
        <v>1</v>
      </c>
      <c r="AN495">
        <v>0</v>
      </c>
      <c r="AO495">
        <v>1</v>
      </c>
      <c r="AP495">
        <v>0</v>
      </c>
      <c r="AQ495">
        <v>0</v>
      </c>
      <c r="AR495">
        <v>0</v>
      </c>
      <c r="AS495" t="s">
        <v>0</v>
      </c>
      <c r="AT495">
        <v>18</v>
      </c>
      <c r="AU495" t="s">
        <v>0</v>
      </c>
      <c r="AV495">
        <v>0</v>
      </c>
      <c r="AW495">
        <v>2</v>
      </c>
      <c r="AX495">
        <v>31142519</v>
      </c>
      <c r="AY495">
        <v>1</v>
      </c>
      <c r="AZ495">
        <v>0</v>
      </c>
      <c r="BA495">
        <v>491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CX495">
        <f>Y495*Source!I735</f>
        <v>0.64799999999999991</v>
      </c>
      <c r="CY495">
        <f>AA495</f>
        <v>15.86</v>
      </c>
      <c r="CZ495">
        <f>AE495</f>
        <v>15.86</v>
      </c>
      <c r="DA495">
        <f>AI495</f>
        <v>1</v>
      </c>
      <c r="DB495">
        <v>0</v>
      </c>
    </row>
    <row r="496" spans="1:106" x14ac:dyDescent="0.2">
      <c r="A496">
        <f>ROW(Source!A735)</f>
        <v>735</v>
      </c>
      <c r="B496">
        <v>31140108</v>
      </c>
      <c r="C496">
        <v>31142509</v>
      </c>
      <c r="D496">
        <v>30907100</v>
      </c>
      <c r="E496">
        <v>1</v>
      </c>
      <c r="F496">
        <v>1</v>
      </c>
      <c r="G496">
        <v>28875167</v>
      </c>
      <c r="H496">
        <v>3</v>
      </c>
      <c r="I496" t="s">
        <v>865</v>
      </c>
      <c r="J496" t="s">
        <v>866</v>
      </c>
      <c r="K496" t="s">
        <v>867</v>
      </c>
      <c r="L496">
        <v>1327</v>
      </c>
      <c r="N496">
        <v>1005</v>
      </c>
      <c r="O496" t="s">
        <v>441</v>
      </c>
      <c r="P496" t="s">
        <v>441</v>
      </c>
      <c r="Q496">
        <v>1</v>
      </c>
      <c r="W496">
        <v>0</v>
      </c>
      <c r="X496">
        <v>-1693479582</v>
      </c>
      <c r="Y496">
        <v>116</v>
      </c>
      <c r="AA496">
        <v>51.55</v>
      </c>
      <c r="AB496">
        <v>0</v>
      </c>
      <c r="AC496">
        <v>0</v>
      </c>
      <c r="AD496">
        <v>0</v>
      </c>
      <c r="AE496">
        <v>51.55</v>
      </c>
      <c r="AF496">
        <v>0</v>
      </c>
      <c r="AG496">
        <v>0</v>
      </c>
      <c r="AH496">
        <v>0</v>
      </c>
      <c r="AI496">
        <v>1</v>
      </c>
      <c r="AJ496">
        <v>1</v>
      </c>
      <c r="AK496">
        <v>1</v>
      </c>
      <c r="AL496">
        <v>1</v>
      </c>
      <c r="AN496">
        <v>0</v>
      </c>
      <c r="AO496">
        <v>1</v>
      </c>
      <c r="AP496">
        <v>0</v>
      </c>
      <c r="AQ496">
        <v>0</v>
      </c>
      <c r="AR496">
        <v>0</v>
      </c>
      <c r="AS496" t="s">
        <v>0</v>
      </c>
      <c r="AT496">
        <v>116</v>
      </c>
      <c r="AU496" t="s">
        <v>0</v>
      </c>
      <c r="AV496">
        <v>0</v>
      </c>
      <c r="AW496">
        <v>2</v>
      </c>
      <c r="AX496">
        <v>31142520</v>
      </c>
      <c r="AY496">
        <v>1</v>
      </c>
      <c r="AZ496">
        <v>0</v>
      </c>
      <c r="BA496">
        <v>492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CX496">
        <f>Y496*Source!I735</f>
        <v>4.1759999999999993</v>
      </c>
      <c r="CY496">
        <f>AA496</f>
        <v>51.55</v>
      </c>
      <c r="CZ496">
        <f>AE496</f>
        <v>51.55</v>
      </c>
      <c r="DA496">
        <f>AI496</f>
        <v>1</v>
      </c>
      <c r="DB496">
        <v>0</v>
      </c>
    </row>
    <row r="497" spans="1:106" x14ac:dyDescent="0.2">
      <c r="A497">
        <f>ROW(Source!A735)</f>
        <v>735</v>
      </c>
      <c r="B497">
        <v>31140108</v>
      </c>
      <c r="C497">
        <v>31142509</v>
      </c>
      <c r="D497">
        <v>30910436</v>
      </c>
      <c r="E497">
        <v>1</v>
      </c>
      <c r="F497">
        <v>1</v>
      </c>
      <c r="G497">
        <v>28875167</v>
      </c>
      <c r="H497">
        <v>3</v>
      </c>
      <c r="I497" t="s">
        <v>868</v>
      </c>
      <c r="J497" t="s">
        <v>869</v>
      </c>
      <c r="K497" t="s">
        <v>870</v>
      </c>
      <c r="L497">
        <v>1301</v>
      </c>
      <c r="N497">
        <v>1003</v>
      </c>
      <c r="O497" t="s">
        <v>358</v>
      </c>
      <c r="P497" t="s">
        <v>358</v>
      </c>
      <c r="Q497">
        <v>1</v>
      </c>
      <c r="W497">
        <v>0</v>
      </c>
      <c r="X497">
        <v>-27580499</v>
      </c>
      <c r="Y497">
        <v>270</v>
      </c>
      <c r="AA497">
        <v>96.14</v>
      </c>
      <c r="AB497">
        <v>0</v>
      </c>
      <c r="AC497">
        <v>0</v>
      </c>
      <c r="AD497">
        <v>0</v>
      </c>
      <c r="AE497">
        <v>96.14</v>
      </c>
      <c r="AF497">
        <v>0</v>
      </c>
      <c r="AG497">
        <v>0</v>
      </c>
      <c r="AH497">
        <v>0</v>
      </c>
      <c r="AI497">
        <v>1</v>
      </c>
      <c r="AJ497">
        <v>1</v>
      </c>
      <c r="AK497">
        <v>1</v>
      </c>
      <c r="AL497">
        <v>1</v>
      </c>
      <c r="AN497">
        <v>0</v>
      </c>
      <c r="AO497">
        <v>1</v>
      </c>
      <c r="AP497">
        <v>0</v>
      </c>
      <c r="AQ497">
        <v>0</v>
      </c>
      <c r="AR497">
        <v>0</v>
      </c>
      <c r="AS497" t="s">
        <v>0</v>
      </c>
      <c r="AT497">
        <v>270</v>
      </c>
      <c r="AU497" t="s">
        <v>0</v>
      </c>
      <c r="AV497">
        <v>0</v>
      </c>
      <c r="AW497">
        <v>2</v>
      </c>
      <c r="AX497">
        <v>31142521</v>
      </c>
      <c r="AY497">
        <v>1</v>
      </c>
      <c r="AZ497">
        <v>0</v>
      </c>
      <c r="BA497">
        <v>493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CX497">
        <f>Y497*Source!I735</f>
        <v>9.7199999999999989</v>
      </c>
      <c r="CY497">
        <f>AA497</f>
        <v>96.14</v>
      </c>
      <c r="CZ497">
        <f>AE497</f>
        <v>96.14</v>
      </c>
      <c r="DA497">
        <f>AI497</f>
        <v>1</v>
      </c>
      <c r="DB497">
        <v>0</v>
      </c>
    </row>
    <row r="498" spans="1:106" x14ac:dyDescent="0.2">
      <c r="A498">
        <f>ROW(Source!A736)</f>
        <v>736</v>
      </c>
      <c r="B498">
        <v>31140108</v>
      </c>
      <c r="C498">
        <v>31142522</v>
      </c>
      <c r="D498">
        <v>30895155</v>
      </c>
      <c r="E498">
        <v>28875167</v>
      </c>
      <c r="F498">
        <v>1</v>
      </c>
      <c r="G498">
        <v>28875167</v>
      </c>
      <c r="H498">
        <v>1</v>
      </c>
      <c r="I498" t="s">
        <v>391</v>
      </c>
      <c r="J498" t="s">
        <v>0</v>
      </c>
      <c r="K498" t="s">
        <v>392</v>
      </c>
      <c r="L498">
        <v>1191</v>
      </c>
      <c r="N498">
        <v>1013</v>
      </c>
      <c r="O498" t="s">
        <v>393</v>
      </c>
      <c r="P498" t="s">
        <v>393</v>
      </c>
      <c r="Q498">
        <v>1</v>
      </c>
      <c r="W498">
        <v>0</v>
      </c>
      <c r="X498">
        <v>476480486</v>
      </c>
      <c r="Y498">
        <v>14.45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1</v>
      </c>
      <c r="AJ498">
        <v>1</v>
      </c>
      <c r="AK498">
        <v>1</v>
      </c>
      <c r="AL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S498" t="s">
        <v>0</v>
      </c>
      <c r="AT498">
        <v>14.45</v>
      </c>
      <c r="AU498" t="s">
        <v>0</v>
      </c>
      <c r="AV498">
        <v>1</v>
      </c>
      <c r="AW498">
        <v>2</v>
      </c>
      <c r="AX498">
        <v>31142527</v>
      </c>
      <c r="AY498">
        <v>1</v>
      </c>
      <c r="AZ498">
        <v>0</v>
      </c>
      <c r="BA498">
        <v>494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CX498">
        <f>Y498*Source!I736</f>
        <v>0.43349999999999994</v>
      </c>
      <c r="CY498">
        <f>AD498</f>
        <v>0</v>
      </c>
      <c r="CZ498">
        <f>AH498</f>
        <v>0</v>
      </c>
      <c r="DA498">
        <f>AL498</f>
        <v>1</v>
      </c>
      <c r="DB498">
        <v>0</v>
      </c>
    </row>
    <row r="499" spans="1:106" x14ac:dyDescent="0.2">
      <c r="A499">
        <f>ROW(Source!A736)</f>
        <v>736</v>
      </c>
      <c r="B499">
        <v>31140108</v>
      </c>
      <c r="C499">
        <v>31142522</v>
      </c>
      <c r="D499">
        <v>30907714</v>
      </c>
      <c r="E499">
        <v>1</v>
      </c>
      <c r="F499">
        <v>1</v>
      </c>
      <c r="G499">
        <v>28875167</v>
      </c>
      <c r="H499">
        <v>3</v>
      </c>
      <c r="I499" t="s">
        <v>676</v>
      </c>
      <c r="J499" t="s">
        <v>677</v>
      </c>
      <c r="K499" t="s">
        <v>678</v>
      </c>
      <c r="L499">
        <v>1348</v>
      </c>
      <c r="N499">
        <v>1009</v>
      </c>
      <c r="O499" t="s">
        <v>150</v>
      </c>
      <c r="P499" t="s">
        <v>150</v>
      </c>
      <c r="Q499">
        <v>1000</v>
      </c>
      <c r="W499">
        <v>0</v>
      </c>
      <c r="X499">
        <v>291612274</v>
      </c>
      <c r="Y499">
        <v>0.27700000000000002</v>
      </c>
      <c r="AA499">
        <v>50407.79</v>
      </c>
      <c r="AB499">
        <v>0</v>
      </c>
      <c r="AC499">
        <v>0</v>
      </c>
      <c r="AD499">
        <v>0</v>
      </c>
      <c r="AE499">
        <v>50407.79</v>
      </c>
      <c r="AF499">
        <v>0</v>
      </c>
      <c r="AG499">
        <v>0</v>
      </c>
      <c r="AH499">
        <v>0</v>
      </c>
      <c r="AI499">
        <v>1</v>
      </c>
      <c r="AJ499">
        <v>1</v>
      </c>
      <c r="AK499">
        <v>1</v>
      </c>
      <c r="AL499">
        <v>1</v>
      </c>
      <c r="AN499">
        <v>0</v>
      </c>
      <c r="AO499">
        <v>1</v>
      </c>
      <c r="AP499">
        <v>0</v>
      </c>
      <c r="AQ499">
        <v>0</v>
      </c>
      <c r="AR499">
        <v>0</v>
      </c>
      <c r="AS499" t="s">
        <v>0</v>
      </c>
      <c r="AT499">
        <v>0.27700000000000002</v>
      </c>
      <c r="AU499" t="s">
        <v>0</v>
      </c>
      <c r="AV499">
        <v>0</v>
      </c>
      <c r="AW499">
        <v>2</v>
      </c>
      <c r="AX499">
        <v>31142528</v>
      </c>
      <c r="AY499">
        <v>1</v>
      </c>
      <c r="AZ499">
        <v>0</v>
      </c>
      <c r="BA499">
        <v>495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CX499">
        <f>Y499*Source!I736</f>
        <v>8.3099999999999997E-3</v>
      </c>
      <c r="CY499">
        <f>AA499</f>
        <v>50407.79</v>
      </c>
      <c r="CZ499">
        <f>AE499</f>
        <v>50407.79</v>
      </c>
      <c r="DA499">
        <f>AI499</f>
        <v>1</v>
      </c>
      <c r="DB499">
        <v>0</v>
      </c>
    </row>
    <row r="500" spans="1:106" x14ac:dyDescent="0.2">
      <c r="A500">
        <f>ROW(Source!A736)</f>
        <v>736</v>
      </c>
      <c r="B500">
        <v>31140108</v>
      </c>
      <c r="C500">
        <v>31142522</v>
      </c>
      <c r="D500">
        <v>30907876</v>
      </c>
      <c r="E500">
        <v>1</v>
      </c>
      <c r="F500">
        <v>1</v>
      </c>
      <c r="G500">
        <v>28875167</v>
      </c>
      <c r="H500">
        <v>3</v>
      </c>
      <c r="I500" t="s">
        <v>667</v>
      </c>
      <c r="J500" t="s">
        <v>668</v>
      </c>
      <c r="K500" t="s">
        <v>669</v>
      </c>
      <c r="L500">
        <v>1348</v>
      </c>
      <c r="N500">
        <v>1009</v>
      </c>
      <c r="O500" t="s">
        <v>150</v>
      </c>
      <c r="P500" t="s">
        <v>150</v>
      </c>
      <c r="Q500">
        <v>1000</v>
      </c>
      <c r="W500">
        <v>0</v>
      </c>
      <c r="X500">
        <v>1574046373</v>
      </c>
      <c r="Y500">
        <v>1E-3</v>
      </c>
      <c r="AA500">
        <v>45454.3</v>
      </c>
      <c r="AB500">
        <v>0</v>
      </c>
      <c r="AC500">
        <v>0</v>
      </c>
      <c r="AD500">
        <v>0</v>
      </c>
      <c r="AE500">
        <v>45454.3</v>
      </c>
      <c r="AF500">
        <v>0</v>
      </c>
      <c r="AG500">
        <v>0</v>
      </c>
      <c r="AH500">
        <v>0</v>
      </c>
      <c r="AI500">
        <v>1</v>
      </c>
      <c r="AJ500">
        <v>1</v>
      </c>
      <c r="AK500">
        <v>1</v>
      </c>
      <c r="AL500">
        <v>1</v>
      </c>
      <c r="AN500">
        <v>0</v>
      </c>
      <c r="AO500">
        <v>1</v>
      </c>
      <c r="AP500">
        <v>0</v>
      </c>
      <c r="AQ500">
        <v>0</v>
      </c>
      <c r="AR500">
        <v>0</v>
      </c>
      <c r="AS500" t="s">
        <v>0</v>
      </c>
      <c r="AT500">
        <v>1E-3</v>
      </c>
      <c r="AU500" t="s">
        <v>0</v>
      </c>
      <c r="AV500">
        <v>0</v>
      </c>
      <c r="AW500">
        <v>2</v>
      </c>
      <c r="AX500">
        <v>31142529</v>
      </c>
      <c r="AY500">
        <v>1</v>
      </c>
      <c r="AZ500">
        <v>0</v>
      </c>
      <c r="BA500">
        <v>496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CX500">
        <f>Y500*Source!I736</f>
        <v>3.0000000000000001E-5</v>
      </c>
      <c r="CY500">
        <f>AA500</f>
        <v>45454.3</v>
      </c>
      <c r="CZ500">
        <f>AE500</f>
        <v>45454.3</v>
      </c>
      <c r="DA500">
        <f>AI500</f>
        <v>1</v>
      </c>
      <c r="DB500">
        <v>0</v>
      </c>
    </row>
    <row r="501" spans="1:106" x14ac:dyDescent="0.2">
      <c r="A501">
        <f>ROW(Source!A736)</f>
        <v>736</v>
      </c>
      <c r="B501">
        <v>31140108</v>
      </c>
      <c r="C501">
        <v>31142522</v>
      </c>
      <c r="D501">
        <v>30907913</v>
      </c>
      <c r="E501">
        <v>1</v>
      </c>
      <c r="F501">
        <v>1</v>
      </c>
      <c r="G501">
        <v>28875167</v>
      </c>
      <c r="H501">
        <v>3</v>
      </c>
      <c r="I501" t="s">
        <v>730</v>
      </c>
      <c r="J501" t="s">
        <v>731</v>
      </c>
      <c r="K501" t="s">
        <v>732</v>
      </c>
      <c r="L501">
        <v>1348</v>
      </c>
      <c r="N501">
        <v>1009</v>
      </c>
      <c r="O501" t="s">
        <v>150</v>
      </c>
      <c r="P501" t="s">
        <v>150</v>
      </c>
      <c r="Q501">
        <v>1000</v>
      </c>
      <c r="W501">
        <v>0</v>
      </c>
      <c r="X501">
        <v>-1857621765</v>
      </c>
      <c r="Y501">
        <v>0.127</v>
      </c>
      <c r="AA501">
        <v>44312.57</v>
      </c>
      <c r="AB501">
        <v>0</v>
      </c>
      <c r="AC501">
        <v>0</v>
      </c>
      <c r="AD501">
        <v>0</v>
      </c>
      <c r="AE501">
        <v>44312.57</v>
      </c>
      <c r="AF501">
        <v>0</v>
      </c>
      <c r="AG501">
        <v>0</v>
      </c>
      <c r="AH501">
        <v>0</v>
      </c>
      <c r="AI501">
        <v>1</v>
      </c>
      <c r="AJ501">
        <v>1</v>
      </c>
      <c r="AK501">
        <v>1</v>
      </c>
      <c r="AL501">
        <v>1</v>
      </c>
      <c r="AN501">
        <v>0</v>
      </c>
      <c r="AO501">
        <v>1</v>
      </c>
      <c r="AP501">
        <v>0</v>
      </c>
      <c r="AQ501">
        <v>0</v>
      </c>
      <c r="AR501">
        <v>0</v>
      </c>
      <c r="AS501" t="s">
        <v>0</v>
      </c>
      <c r="AT501">
        <v>0.127</v>
      </c>
      <c r="AU501" t="s">
        <v>0</v>
      </c>
      <c r="AV501">
        <v>0</v>
      </c>
      <c r="AW501">
        <v>2</v>
      </c>
      <c r="AX501">
        <v>31142530</v>
      </c>
      <c r="AY501">
        <v>1</v>
      </c>
      <c r="AZ501">
        <v>0</v>
      </c>
      <c r="BA501">
        <v>497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CX501">
        <f>Y501*Source!I736</f>
        <v>3.81E-3</v>
      </c>
      <c r="CY501">
        <f>AA501</f>
        <v>44312.57</v>
      </c>
      <c r="CZ501">
        <f>AE501</f>
        <v>44312.57</v>
      </c>
      <c r="DA501">
        <f>AI501</f>
        <v>1</v>
      </c>
      <c r="DB501">
        <v>0</v>
      </c>
    </row>
    <row r="502" spans="1:106" x14ac:dyDescent="0.2">
      <c r="A502">
        <f>ROW(Source!A737)</f>
        <v>737</v>
      </c>
      <c r="B502">
        <v>31140108</v>
      </c>
      <c r="C502">
        <v>31142531</v>
      </c>
      <c r="D502">
        <v>30895155</v>
      </c>
      <c r="E502">
        <v>28875167</v>
      </c>
      <c r="F502">
        <v>1</v>
      </c>
      <c r="G502">
        <v>28875167</v>
      </c>
      <c r="H502">
        <v>1</v>
      </c>
      <c r="I502" t="s">
        <v>391</v>
      </c>
      <c r="J502" t="s">
        <v>0</v>
      </c>
      <c r="K502" t="s">
        <v>392</v>
      </c>
      <c r="L502">
        <v>1191</v>
      </c>
      <c r="N502">
        <v>1013</v>
      </c>
      <c r="O502" t="s">
        <v>393</v>
      </c>
      <c r="P502" t="s">
        <v>393</v>
      </c>
      <c r="Q502">
        <v>1</v>
      </c>
      <c r="W502">
        <v>0</v>
      </c>
      <c r="X502">
        <v>476480486</v>
      </c>
      <c r="Y502">
        <v>14.52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1</v>
      </c>
      <c r="AJ502">
        <v>1</v>
      </c>
      <c r="AK502">
        <v>1</v>
      </c>
      <c r="AL502">
        <v>1</v>
      </c>
      <c r="AN502">
        <v>0</v>
      </c>
      <c r="AO502">
        <v>1</v>
      </c>
      <c r="AP502">
        <v>0</v>
      </c>
      <c r="AQ502">
        <v>0</v>
      </c>
      <c r="AR502">
        <v>0</v>
      </c>
      <c r="AS502" t="s">
        <v>0</v>
      </c>
      <c r="AT502">
        <v>14.52</v>
      </c>
      <c r="AU502" t="s">
        <v>0</v>
      </c>
      <c r="AV502">
        <v>1</v>
      </c>
      <c r="AW502">
        <v>2</v>
      </c>
      <c r="AX502">
        <v>31142538</v>
      </c>
      <c r="AY502">
        <v>1</v>
      </c>
      <c r="AZ502">
        <v>0</v>
      </c>
      <c r="BA502">
        <v>498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CX502">
        <f>Y502*Source!I737</f>
        <v>0.43559999999999999</v>
      </c>
      <c r="CY502">
        <f>AD502</f>
        <v>0</v>
      </c>
      <c r="CZ502">
        <f>AH502</f>
        <v>0</v>
      </c>
      <c r="DA502">
        <f>AL502</f>
        <v>1</v>
      </c>
      <c r="DB502">
        <v>0</v>
      </c>
    </row>
    <row r="503" spans="1:106" x14ac:dyDescent="0.2">
      <c r="A503">
        <f>ROW(Source!A737)</f>
        <v>737</v>
      </c>
      <c r="B503">
        <v>31140108</v>
      </c>
      <c r="C503">
        <v>31142531</v>
      </c>
      <c r="D503">
        <v>30906858</v>
      </c>
      <c r="E503">
        <v>1</v>
      </c>
      <c r="F503">
        <v>1</v>
      </c>
      <c r="G503">
        <v>28875167</v>
      </c>
      <c r="H503">
        <v>2</v>
      </c>
      <c r="I503" t="s">
        <v>471</v>
      </c>
      <c r="J503" t="s">
        <v>472</v>
      </c>
      <c r="K503" t="s">
        <v>473</v>
      </c>
      <c r="L503">
        <v>1368</v>
      </c>
      <c r="N503">
        <v>1011</v>
      </c>
      <c r="O503" t="s">
        <v>397</v>
      </c>
      <c r="P503" t="s">
        <v>397</v>
      </c>
      <c r="Q503">
        <v>1</v>
      </c>
      <c r="W503">
        <v>0</v>
      </c>
      <c r="X503">
        <v>-1418982918</v>
      </c>
      <c r="Y503">
        <v>2.59</v>
      </c>
      <c r="AA503">
        <v>0</v>
      </c>
      <c r="AB503">
        <v>7.36</v>
      </c>
      <c r="AC503">
        <v>0.74</v>
      </c>
      <c r="AD503">
        <v>0</v>
      </c>
      <c r="AE503">
        <v>0</v>
      </c>
      <c r="AF503">
        <v>7.36</v>
      </c>
      <c r="AG503">
        <v>0.74</v>
      </c>
      <c r="AH503">
        <v>0</v>
      </c>
      <c r="AI503">
        <v>1</v>
      </c>
      <c r="AJ503">
        <v>1</v>
      </c>
      <c r="AK503">
        <v>1</v>
      </c>
      <c r="AL503">
        <v>1</v>
      </c>
      <c r="AN503">
        <v>0</v>
      </c>
      <c r="AO503">
        <v>1</v>
      </c>
      <c r="AP503">
        <v>0</v>
      </c>
      <c r="AQ503">
        <v>0</v>
      </c>
      <c r="AR503">
        <v>0</v>
      </c>
      <c r="AS503" t="s">
        <v>0</v>
      </c>
      <c r="AT503">
        <v>2.59</v>
      </c>
      <c r="AU503" t="s">
        <v>0</v>
      </c>
      <c r="AV503">
        <v>0</v>
      </c>
      <c r="AW503">
        <v>2</v>
      </c>
      <c r="AX503">
        <v>31142539</v>
      </c>
      <c r="AY503">
        <v>1</v>
      </c>
      <c r="AZ503">
        <v>0</v>
      </c>
      <c r="BA503">
        <v>499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CX503">
        <f>Y503*Source!I737</f>
        <v>7.7699999999999991E-2</v>
      </c>
      <c r="CY503">
        <f>AB503</f>
        <v>7.36</v>
      </c>
      <c r="CZ503">
        <f>AF503</f>
        <v>7.36</v>
      </c>
      <c r="DA503">
        <f>AJ503</f>
        <v>1</v>
      </c>
      <c r="DB503">
        <v>0</v>
      </c>
    </row>
    <row r="504" spans="1:106" x14ac:dyDescent="0.2">
      <c r="A504">
        <f>ROW(Source!A737)</f>
        <v>737</v>
      </c>
      <c r="B504">
        <v>31140108</v>
      </c>
      <c r="C504">
        <v>31142531</v>
      </c>
      <c r="D504">
        <v>30906820</v>
      </c>
      <c r="E504">
        <v>1</v>
      </c>
      <c r="F504">
        <v>1</v>
      </c>
      <c r="G504">
        <v>28875167</v>
      </c>
      <c r="H504">
        <v>2</v>
      </c>
      <c r="I504" t="s">
        <v>574</v>
      </c>
      <c r="J504" t="s">
        <v>575</v>
      </c>
      <c r="K504" t="s">
        <v>576</v>
      </c>
      <c r="L504">
        <v>1368</v>
      </c>
      <c r="N504">
        <v>1011</v>
      </c>
      <c r="O504" t="s">
        <v>397</v>
      </c>
      <c r="P504" t="s">
        <v>397</v>
      </c>
      <c r="Q504">
        <v>1</v>
      </c>
      <c r="W504">
        <v>0</v>
      </c>
      <c r="X504">
        <v>1449628503</v>
      </c>
      <c r="Y504">
        <v>1.01</v>
      </c>
      <c r="AA504">
        <v>0</v>
      </c>
      <c r="AB504">
        <v>5.25</v>
      </c>
      <c r="AC504">
        <v>0.85</v>
      </c>
      <c r="AD504">
        <v>0</v>
      </c>
      <c r="AE504">
        <v>0</v>
      </c>
      <c r="AF504">
        <v>5.25</v>
      </c>
      <c r="AG504">
        <v>0.85</v>
      </c>
      <c r="AH504">
        <v>0</v>
      </c>
      <c r="AI504">
        <v>1</v>
      </c>
      <c r="AJ504">
        <v>1</v>
      </c>
      <c r="AK504">
        <v>1</v>
      </c>
      <c r="AL504">
        <v>1</v>
      </c>
      <c r="AN504">
        <v>0</v>
      </c>
      <c r="AO504">
        <v>1</v>
      </c>
      <c r="AP504">
        <v>0</v>
      </c>
      <c r="AQ504">
        <v>0</v>
      </c>
      <c r="AR504">
        <v>0</v>
      </c>
      <c r="AS504" t="s">
        <v>0</v>
      </c>
      <c r="AT504">
        <v>1.01</v>
      </c>
      <c r="AU504" t="s">
        <v>0</v>
      </c>
      <c r="AV504">
        <v>0</v>
      </c>
      <c r="AW504">
        <v>2</v>
      </c>
      <c r="AX504">
        <v>31142540</v>
      </c>
      <c r="AY504">
        <v>1</v>
      </c>
      <c r="AZ504">
        <v>0</v>
      </c>
      <c r="BA504">
        <v>500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CX504">
        <f>Y504*Source!I737</f>
        <v>3.0300000000000001E-2</v>
      </c>
      <c r="CY504">
        <f>AB504</f>
        <v>5.25</v>
      </c>
      <c r="CZ504">
        <f>AF504</f>
        <v>5.25</v>
      </c>
      <c r="DA504">
        <f>AJ504</f>
        <v>1</v>
      </c>
      <c r="DB504">
        <v>0</v>
      </c>
    </row>
    <row r="505" spans="1:106" x14ac:dyDescent="0.2">
      <c r="A505">
        <f>ROW(Source!A737)</f>
        <v>737</v>
      </c>
      <c r="B505">
        <v>31140108</v>
      </c>
      <c r="C505">
        <v>31142531</v>
      </c>
      <c r="D505">
        <v>30907717</v>
      </c>
      <c r="E505">
        <v>1</v>
      </c>
      <c r="F505">
        <v>1</v>
      </c>
      <c r="G505">
        <v>28875167</v>
      </c>
      <c r="H505">
        <v>3</v>
      </c>
      <c r="I505" t="s">
        <v>736</v>
      </c>
      <c r="J505" t="s">
        <v>737</v>
      </c>
      <c r="K505" t="s">
        <v>738</v>
      </c>
      <c r="L505">
        <v>1348</v>
      </c>
      <c r="N505">
        <v>1009</v>
      </c>
      <c r="O505" t="s">
        <v>150</v>
      </c>
      <c r="P505" t="s">
        <v>150</v>
      </c>
      <c r="Q505">
        <v>1000</v>
      </c>
      <c r="W505">
        <v>0</v>
      </c>
      <c r="X505">
        <v>1854816045</v>
      </c>
      <c r="Y505">
        <v>4.0000000000000001E-3</v>
      </c>
      <c r="AA505">
        <v>47211.72</v>
      </c>
      <c r="AB505">
        <v>0</v>
      </c>
      <c r="AC505">
        <v>0</v>
      </c>
      <c r="AD505">
        <v>0</v>
      </c>
      <c r="AE505">
        <v>47211.72</v>
      </c>
      <c r="AF505">
        <v>0</v>
      </c>
      <c r="AG505">
        <v>0</v>
      </c>
      <c r="AH505">
        <v>0</v>
      </c>
      <c r="AI505">
        <v>1</v>
      </c>
      <c r="AJ505">
        <v>1</v>
      </c>
      <c r="AK505">
        <v>1</v>
      </c>
      <c r="AL505">
        <v>1</v>
      </c>
      <c r="AN505">
        <v>0</v>
      </c>
      <c r="AO505">
        <v>1</v>
      </c>
      <c r="AP505">
        <v>0</v>
      </c>
      <c r="AQ505">
        <v>0</v>
      </c>
      <c r="AR505">
        <v>0</v>
      </c>
      <c r="AS505" t="s">
        <v>0</v>
      </c>
      <c r="AT505">
        <v>4.0000000000000001E-3</v>
      </c>
      <c r="AU505" t="s">
        <v>0</v>
      </c>
      <c r="AV505">
        <v>0</v>
      </c>
      <c r="AW505">
        <v>2</v>
      </c>
      <c r="AX505">
        <v>31142541</v>
      </c>
      <c r="AY505">
        <v>1</v>
      </c>
      <c r="AZ505">
        <v>0</v>
      </c>
      <c r="BA505">
        <v>501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CX505">
        <f>Y505*Source!I737</f>
        <v>1.2E-4</v>
      </c>
      <c r="CY505">
        <f>AA505</f>
        <v>47211.72</v>
      </c>
      <c r="CZ505">
        <f>AE505</f>
        <v>47211.72</v>
      </c>
      <c r="DA505">
        <f>AI505</f>
        <v>1</v>
      </c>
      <c r="DB505">
        <v>0</v>
      </c>
    </row>
    <row r="506" spans="1:106" x14ac:dyDescent="0.2">
      <c r="A506">
        <f>ROW(Source!A737)</f>
        <v>737</v>
      </c>
      <c r="B506">
        <v>31140108</v>
      </c>
      <c r="C506">
        <v>31142531</v>
      </c>
      <c r="D506">
        <v>30907949</v>
      </c>
      <c r="E506">
        <v>1</v>
      </c>
      <c r="F506">
        <v>1</v>
      </c>
      <c r="G506">
        <v>28875167</v>
      </c>
      <c r="H506">
        <v>3</v>
      </c>
      <c r="I506" t="s">
        <v>739</v>
      </c>
      <c r="J506" t="s">
        <v>740</v>
      </c>
      <c r="K506" t="s">
        <v>741</v>
      </c>
      <c r="L506">
        <v>1348</v>
      </c>
      <c r="N506">
        <v>1009</v>
      </c>
      <c r="O506" t="s">
        <v>150</v>
      </c>
      <c r="P506" t="s">
        <v>150</v>
      </c>
      <c r="Q506">
        <v>1000</v>
      </c>
      <c r="W506">
        <v>0</v>
      </c>
      <c r="X506">
        <v>1516977171</v>
      </c>
      <c r="Y506">
        <v>7.5000000000000002E-4</v>
      </c>
      <c r="AA506">
        <v>132427.31</v>
      </c>
      <c r="AB506">
        <v>0</v>
      </c>
      <c r="AC506">
        <v>0</v>
      </c>
      <c r="AD506">
        <v>0</v>
      </c>
      <c r="AE506">
        <v>132427.31</v>
      </c>
      <c r="AF506">
        <v>0</v>
      </c>
      <c r="AG506">
        <v>0</v>
      </c>
      <c r="AH506">
        <v>0</v>
      </c>
      <c r="AI506">
        <v>1</v>
      </c>
      <c r="AJ506">
        <v>1</v>
      </c>
      <c r="AK506">
        <v>1</v>
      </c>
      <c r="AL506">
        <v>1</v>
      </c>
      <c r="AN506">
        <v>0</v>
      </c>
      <c r="AO506">
        <v>1</v>
      </c>
      <c r="AP506">
        <v>0</v>
      </c>
      <c r="AQ506">
        <v>0</v>
      </c>
      <c r="AR506">
        <v>0</v>
      </c>
      <c r="AS506" t="s">
        <v>0</v>
      </c>
      <c r="AT506">
        <v>7.5000000000000002E-4</v>
      </c>
      <c r="AU506" t="s">
        <v>0</v>
      </c>
      <c r="AV506">
        <v>0</v>
      </c>
      <c r="AW506">
        <v>2</v>
      </c>
      <c r="AX506">
        <v>31142542</v>
      </c>
      <c r="AY506">
        <v>1</v>
      </c>
      <c r="AZ506">
        <v>0</v>
      </c>
      <c r="BA506">
        <v>502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CX506">
        <f>Y506*Source!I737</f>
        <v>2.2499999999999998E-5</v>
      </c>
      <c r="CY506">
        <f>AA506</f>
        <v>132427.31</v>
      </c>
      <c r="CZ506">
        <f>AE506</f>
        <v>132427.31</v>
      </c>
      <c r="DA506">
        <f>AI506</f>
        <v>1</v>
      </c>
      <c r="DB506">
        <v>0</v>
      </c>
    </row>
    <row r="507" spans="1:106" x14ac:dyDescent="0.2">
      <c r="A507">
        <f>ROW(Source!A737)</f>
        <v>737</v>
      </c>
      <c r="B507">
        <v>31140108</v>
      </c>
      <c r="C507">
        <v>31142531</v>
      </c>
      <c r="D507">
        <v>30910981</v>
      </c>
      <c r="E507">
        <v>1</v>
      </c>
      <c r="F507">
        <v>1</v>
      </c>
      <c r="G507">
        <v>28875167</v>
      </c>
      <c r="H507">
        <v>3</v>
      </c>
      <c r="I507" t="s">
        <v>742</v>
      </c>
      <c r="J507" t="s">
        <v>743</v>
      </c>
      <c r="K507" t="s">
        <v>744</v>
      </c>
      <c r="L507">
        <v>1301</v>
      </c>
      <c r="N507">
        <v>1003</v>
      </c>
      <c r="O507" t="s">
        <v>358</v>
      </c>
      <c r="P507" t="s">
        <v>358</v>
      </c>
      <c r="Q507">
        <v>1</v>
      </c>
      <c r="W507">
        <v>0</v>
      </c>
      <c r="X507">
        <v>-857667456</v>
      </c>
      <c r="Y507">
        <v>102</v>
      </c>
      <c r="AA507">
        <v>104.32</v>
      </c>
      <c r="AB507">
        <v>0</v>
      </c>
      <c r="AC507">
        <v>0</v>
      </c>
      <c r="AD507">
        <v>0</v>
      </c>
      <c r="AE507">
        <v>104.32</v>
      </c>
      <c r="AF507">
        <v>0</v>
      </c>
      <c r="AG507">
        <v>0</v>
      </c>
      <c r="AH507">
        <v>0</v>
      </c>
      <c r="AI507">
        <v>1</v>
      </c>
      <c r="AJ507">
        <v>1</v>
      </c>
      <c r="AK507">
        <v>1</v>
      </c>
      <c r="AL507">
        <v>1</v>
      </c>
      <c r="AN507">
        <v>0</v>
      </c>
      <c r="AO507">
        <v>1</v>
      </c>
      <c r="AP507">
        <v>0</v>
      </c>
      <c r="AQ507">
        <v>0</v>
      </c>
      <c r="AR507">
        <v>0</v>
      </c>
      <c r="AS507" t="s">
        <v>0</v>
      </c>
      <c r="AT507">
        <v>102</v>
      </c>
      <c r="AU507" t="s">
        <v>0</v>
      </c>
      <c r="AV507">
        <v>0</v>
      </c>
      <c r="AW507">
        <v>2</v>
      </c>
      <c r="AX507">
        <v>31142543</v>
      </c>
      <c r="AY507">
        <v>1</v>
      </c>
      <c r="AZ507">
        <v>0</v>
      </c>
      <c r="BA507">
        <v>503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CX507">
        <f>Y507*Source!I737</f>
        <v>3.06</v>
      </c>
      <c r="CY507">
        <f>AA507</f>
        <v>104.32</v>
      </c>
      <c r="CZ507">
        <f>AE507</f>
        <v>104.32</v>
      </c>
      <c r="DA507">
        <f>AI507</f>
        <v>1</v>
      </c>
      <c r="DB507">
        <v>0</v>
      </c>
    </row>
    <row r="508" spans="1:106" x14ac:dyDescent="0.2">
      <c r="A508">
        <f>ROW(Source!A739)</f>
        <v>739</v>
      </c>
      <c r="B508">
        <v>31140108</v>
      </c>
      <c r="C508">
        <v>31142545</v>
      </c>
      <c r="D508">
        <v>30895155</v>
      </c>
      <c r="E508">
        <v>28875167</v>
      </c>
      <c r="F508">
        <v>1</v>
      </c>
      <c r="G508">
        <v>28875167</v>
      </c>
      <c r="H508">
        <v>1</v>
      </c>
      <c r="I508" t="s">
        <v>391</v>
      </c>
      <c r="J508" t="s">
        <v>0</v>
      </c>
      <c r="K508" t="s">
        <v>392</v>
      </c>
      <c r="L508">
        <v>1191</v>
      </c>
      <c r="N508">
        <v>1013</v>
      </c>
      <c r="O508" t="s">
        <v>393</v>
      </c>
      <c r="P508" t="s">
        <v>393</v>
      </c>
      <c r="Q508">
        <v>1</v>
      </c>
      <c r="W508">
        <v>0</v>
      </c>
      <c r="X508">
        <v>476480486</v>
      </c>
      <c r="Y508">
        <v>2.35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1</v>
      </c>
      <c r="AJ508">
        <v>1</v>
      </c>
      <c r="AK508">
        <v>1</v>
      </c>
      <c r="AL508">
        <v>1</v>
      </c>
      <c r="AN508">
        <v>0</v>
      </c>
      <c r="AO508">
        <v>1</v>
      </c>
      <c r="AP508">
        <v>0</v>
      </c>
      <c r="AQ508">
        <v>0</v>
      </c>
      <c r="AR508">
        <v>0</v>
      </c>
      <c r="AS508" t="s">
        <v>0</v>
      </c>
      <c r="AT508">
        <v>2.35</v>
      </c>
      <c r="AU508" t="s">
        <v>0</v>
      </c>
      <c r="AV508">
        <v>1</v>
      </c>
      <c r="AW508">
        <v>2</v>
      </c>
      <c r="AX508">
        <v>31142552</v>
      </c>
      <c r="AY508">
        <v>1</v>
      </c>
      <c r="AZ508">
        <v>0</v>
      </c>
      <c r="BA508">
        <v>504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CX508">
        <f>Y508*Source!I739</f>
        <v>2.35</v>
      </c>
      <c r="CY508">
        <f>AD508</f>
        <v>0</v>
      </c>
      <c r="CZ508">
        <f>AH508</f>
        <v>0</v>
      </c>
      <c r="DA508">
        <f>AL508</f>
        <v>1</v>
      </c>
      <c r="DB508">
        <v>0</v>
      </c>
    </row>
    <row r="509" spans="1:106" x14ac:dyDescent="0.2">
      <c r="A509">
        <f>ROW(Source!A739)</f>
        <v>739</v>
      </c>
      <c r="B509">
        <v>31140108</v>
      </c>
      <c r="C509">
        <v>31142545</v>
      </c>
      <c r="D509">
        <v>30907714</v>
      </c>
      <c r="E509">
        <v>1</v>
      </c>
      <c r="F509">
        <v>1</v>
      </c>
      <c r="G509">
        <v>28875167</v>
      </c>
      <c r="H509">
        <v>3</v>
      </c>
      <c r="I509" t="s">
        <v>676</v>
      </c>
      <c r="J509" t="s">
        <v>677</v>
      </c>
      <c r="K509" t="s">
        <v>678</v>
      </c>
      <c r="L509">
        <v>1348</v>
      </c>
      <c r="N509">
        <v>1009</v>
      </c>
      <c r="O509" t="s">
        <v>150</v>
      </c>
      <c r="P509" t="s">
        <v>150</v>
      </c>
      <c r="Q509">
        <v>1000</v>
      </c>
      <c r="W509">
        <v>0</v>
      </c>
      <c r="X509">
        <v>291612274</v>
      </c>
      <c r="Y509">
        <v>7.11E-3</v>
      </c>
      <c r="AA509">
        <v>50407.79</v>
      </c>
      <c r="AB509">
        <v>0</v>
      </c>
      <c r="AC509">
        <v>0</v>
      </c>
      <c r="AD509">
        <v>0</v>
      </c>
      <c r="AE509">
        <v>50407.79</v>
      </c>
      <c r="AF509">
        <v>0</v>
      </c>
      <c r="AG509">
        <v>0</v>
      </c>
      <c r="AH509">
        <v>0</v>
      </c>
      <c r="AI509">
        <v>1</v>
      </c>
      <c r="AJ509">
        <v>1</v>
      </c>
      <c r="AK509">
        <v>1</v>
      </c>
      <c r="AL509">
        <v>1</v>
      </c>
      <c r="AN509">
        <v>0</v>
      </c>
      <c r="AO509">
        <v>1</v>
      </c>
      <c r="AP509">
        <v>0</v>
      </c>
      <c r="AQ509">
        <v>0</v>
      </c>
      <c r="AR509">
        <v>0</v>
      </c>
      <c r="AS509" t="s">
        <v>0</v>
      </c>
      <c r="AT509">
        <v>7.11E-3</v>
      </c>
      <c r="AU509" t="s">
        <v>0</v>
      </c>
      <c r="AV509">
        <v>0</v>
      </c>
      <c r="AW509">
        <v>2</v>
      </c>
      <c r="AX509">
        <v>31142553</v>
      </c>
      <c r="AY509">
        <v>1</v>
      </c>
      <c r="AZ509">
        <v>0</v>
      </c>
      <c r="BA509">
        <v>505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CX509">
        <f>Y509*Source!I739</f>
        <v>7.11E-3</v>
      </c>
      <c r="CY509">
        <f>AA509</f>
        <v>50407.79</v>
      </c>
      <c r="CZ509">
        <f>AE509</f>
        <v>50407.79</v>
      </c>
      <c r="DA509">
        <f>AI509</f>
        <v>1</v>
      </c>
      <c r="DB509">
        <v>0</v>
      </c>
    </row>
    <row r="510" spans="1:106" x14ac:dyDescent="0.2">
      <c r="A510">
        <f>ROW(Source!A739)</f>
        <v>739</v>
      </c>
      <c r="B510">
        <v>31140108</v>
      </c>
      <c r="C510">
        <v>31142545</v>
      </c>
      <c r="D510">
        <v>30907844</v>
      </c>
      <c r="E510">
        <v>1</v>
      </c>
      <c r="F510">
        <v>1</v>
      </c>
      <c r="G510">
        <v>28875167</v>
      </c>
      <c r="H510">
        <v>3</v>
      </c>
      <c r="I510" t="s">
        <v>871</v>
      </c>
      <c r="J510" t="s">
        <v>872</v>
      </c>
      <c r="K510" t="s">
        <v>873</v>
      </c>
      <c r="L510">
        <v>1348</v>
      </c>
      <c r="N510">
        <v>1009</v>
      </c>
      <c r="O510" t="s">
        <v>150</v>
      </c>
      <c r="P510" t="s">
        <v>150</v>
      </c>
      <c r="Q510">
        <v>1000</v>
      </c>
      <c r="W510">
        <v>0</v>
      </c>
      <c r="X510">
        <v>-2013320754</v>
      </c>
      <c r="Y510">
        <v>1E-4</v>
      </c>
      <c r="AA510">
        <v>103889.61</v>
      </c>
      <c r="AB510">
        <v>0</v>
      </c>
      <c r="AC510">
        <v>0</v>
      </c>
      <c r="AD510">
        <v>0</v>
      </c>
      <c r="AE510">
        <v>103889.61</v>
      </c>
      <c r="AF510">
        <v>0</v>
      </c>
      <c r="AG510">
        <v>0</v>
      </c>
      <c r="AH510">
        <v>0</v>
      </c>
      <c r="AI510">
        <v>1</v>
      </c>
      <c r="AJ510">
        <v>1</v>
      </c>
      <c r="AK510">
        <v>1</v>
      </c>
      <c r="AL510">
        <v>1</v>
      </c>
      <c r="AN510">
        <v>0</v>
      </c>
      <c r="AO510">
        <v>1</v>
      </c>
      <c r="AP510">
        <v>0</v>
      </c>
      <c r="AQ510">
        <v>0</v>
      </c>
      <c r="AR510">
        <v>0</v>
      </c>
      <c r="AS510" t="s">
        <v>0</v>
      </c>
      <c r="AT510">
        <v>1E-4</v>
      </c>
      <c r="AU510" t="s">
        <v>0</v>
      </c>
      <c r="AV510">
        <v>0</v>
      </c>
      <c r="AW510">
        <v>2</v>
      </c>
      <c r="AX510">
        <v>31142554</v>
      </c>
      <c r="AY510">
        <v>1</v>
      </c>
      <c r="AZ510">
        <v>0</v>
      </c>
      <c r="BA510">
        <v>506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CX510">
        <f>Y510*Source!I739</f>
        <v>1E-4</v>
      </c>
      <c r="CY510">
        <f>AA510</f>
        <v>103889.61</v>
      </c>
      <c r="CZ510">
        <f>AE510</f>
        <v>103889.61</v>
      </c>
      <c r="DA510">
        <f>AI510</f>
        <v>1</v>
      </c>
      <c r="DB510">
        <v>0</v>
      </c>
    </row>
    <row r="511" spans="1:106" x14ac:dyDescent="0.2">
      <c r="A511">
        <f>ROW(Source!A739)</f>
        <v>739</v>
      </c>
      <c r="B511">
        <v>31140108</v>
      </c>
      <c r="C511">
        <v>31142545</v>
      </c>
      <c r="D511">
        <v>30907876</v>
      </c>
      <c r="E511">
        <v>1</v>
      </c>
      <c r="F511">
        <v>1</v>
      </c>
      <c r="G511">
        <v>28875167</v>
      </c>
      <c r="H511">
        <v>3</v>
      </c>
      <c r="I511" t="s">
        <v>667</v>
      </c>
      <c r="J511" t="s">
        <v>668</v>
      </c>
      <c r="K511" t="s">
        <v>669</v>
      </c>
      <c r="L511">
        <v>1348</v>
      </c>
      <c r="N511">
        <v>1009</v>
      </c>
      <c r="O511" t="s">
        <v>150</v>
      </c>
      <c r="P511" t="s">
        <v>150</v>
      </c>
      <c r="Q511">
        <v>1000</v>
      </c>
      <c r="W511">
        <v>0</v>
      </c>
      <c r="X511">
        <v>1574046373</v>
      </c>
      <c r="Y511">
        <v>3.0000000000000001E-5</v>
      </c>
      <c r="AA511">
        <v>45454.3</v>
      </c>
      <c r="AB511">
        <v>0</v>
      </c>
      <c r="AC511">
        <v>0</v>
      </c>
      <c r="AD511">
        <v>0</v>
      </c>
      <c r="AE511">
        <v>45454.3</v>
      </c>
      <c r="AF511">
        <v>0</v>
      </c>
      <c r="AG511">
        <v>0</v>
      </c>
      <c r="AH511">
        <v>0</v>
      </c>
      <c r="AI511">
        <v>1</v>
      </c>
      <c r="AJ511">
        <v>1</v>
      </c>
      <c r="AK511">
        <v>1</v>
      </c>
      <c r="AL511">
        <v>1</v>
      </c>
      <c r="AN511">
        <v>0</v>
      </c>
      <c r="AO511">
        <v>1</v>
      </c>
      <c r="AP511">
        <v>0</v>
      </c>
      <c r="AQ511">
        <v>0</v>
      </c>
      <c r="AR511">
        <v>0</v>
      </c>
      <c r="AS511" t="s">
        <v>0</v>
      </c>
      <c r="AT511">
        <v>3.0000000000000001E-5</v>
      </c>
      <c r="AU511" t="s">
        <v>0</v>
      </c>
      <c r="AV511">
        <v>0</v>
      </c>
      <c r="AW511">
        <v>2</v>
      </c>
      <c r="AX511">
        <v>31142555</v>
      </c>
      <c r="AY511">
        <v>1</v>
      </c>
      <c r="AZ511">
        <v>0</v>
      </c>
      <c r="BA511">
        <v>507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CX511">
        <f>Y511*Source!I739</f>
        <v>3.0000000000000001E-5</v>
      </c>
      <c r="CY511">
        <f>AA511</f>
        <v>45454.3</v>
      </c>
      <c r="CZ511">
        <f>AE511</f>
        <v>45454.3</v>
      </c>
      <c r="DA511">
        <f>AI511</f>
        <v>1</v>
      </c>
      <c r="DB511">
        <v>0</v>
      </c>
    </row>
    <row r="512" spans="1:106" x14ac:dyDescent="0.2">
      <c r="A512">
        <f>ROW(Source!A739)</f>
        <v>739</v>
      </c>
      <c r="B512">
        <v>31140108</v>
      </c>
      <c r="C512">
        <v>31142545</v>
      </c>
      <c r="D512">
        <v>30908614</v>
      </c>
      <c r="E512">
        <v>1</v>
      </c>
      <c r="F512">
        <v>1</v>
      </c>
      <c r="G512">
        <v>28875167</v>
      </c>
      <c r="H512">
        <v>3</v>
      </c>
      <c r="I512" t="s">
        <v>544</v>
      </c>
      <c r="J512" t="s">
        <v>545</v>
      </c>
      <c r="K512" t="s">
        <v>546</v>
      </c>
      <c r="L512">
        <v>1327</v>
      </c>
      <c r="N512">
        <v>1005</v>
      </c>
      <c r="O512" t="s">
        <v>441</v>
      </c>
      <c r="P512" t="s">
        <v>441</v>
      </c>
      <c r="Q512">
        <v>1</v>
      </c>
      <c r="W512">
        <v>0</v>
      </c>
      <c r="X512">
        <v>-1132375348</v>
      </c>
      <c r="Y512">
        <v>0.36</v>
      </c>
      <c r="AA512">
        <v>63.78</v>
      </c>
      <c r="AB512">
        <v>0</v>
      </c>
      <c r="AC512">
        <v>0</v>
      </c>
      <c r="AD512">
        <v>0</v>
      </c>
      <c r="AE512">
        <v>63.78</v>
      </c>
      <c r="AF512">
        <v>0</v>
      </c>
      <c r="AG512">
        <v>0</v>
      </c>
      <c r="AH512">
        <v>0</v>
      </c>
      <c r="AI512">
        <v>1</v>
      </c>
      <c r="AJ512">
        <v>1</v>
      </c>
      <c r="AK512">
        <v>1</v>
      </c>
      <c r="AL512">
        <v>1</v>
      </c>
      <c r="AN512">
        <v>0</v>
      </c>
      <c r="AO512">
        <v>1</v>
      </c>
      <c r="AP512">
        <v>0</v>
      </c>
      <c r="AQ512">
        <v>0</v>
      </c>
      <c r="AR512">
        <v>0</v>
      </c>
      <c r="AS512" t="s">
        <v>0</v>
      </c>
      <c r="AT512">
        <v>0.36</v>
      </c>
      <c r="AU512" t="s">
        <v>0</v>
      </c>
      <c r="AV512">
        <v>0</v>
      </c>
      <c r="AW512">
        <v>2</v>
      </c>
      <c r="AX512">
        <v>31142556</v>
      </c>
      <c r="AY512">
        <v>1</v>
      </c>
      <c r="AZ512">
        <v>0</v>
      </c>
      <c r="BA512">
        <v>508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CX512">
        <f>Y512*Source!I739</f>
        <v>0.36</v>
      </c>
      <c r="CY512">
        <f>AA512</f>
        <v>63.78</v>
      </c>
      <c r="CZ512">
        <f>AE512</f>
        <v>63.78</v>
      </c>
      <c r="DA512">
        <f>AI512</f>
        <v>1</v>
      </c>
      <c r="DB512">
        <v>0</v>
      </c>
    </row>
    <row r="513" spans="1:106" x14ac:dyDescent="0.2">
      <c r="A513">
        <f>ROW(Source!A739)</f>
        <v>739</v>
      </c>
      <c r="B513">
        <v>31140108</v>
      </c>
      <c r="C513">
        <v>31142545</v>
      </c>
      <c r="D513">
        <v>30907260</v>
      </c>
      <c r="E513">
        <v>1</v>
      </c>
      <c r="F513">
        <v>1</v>
      </c>
      <c r="G513">
        <v>28875167</v>
      </c>
      <c r="H513">
        <v>3</v>
      </c>
      <c r="I513" t="s">
        <v>748</v>
      </c>
      <c r="J513" t="s">
        <v>749</v>
      </c>
      <c r="K513" t="s">
        <v>750</v>
      </c>
      <c r="L513">
        <v>1348</v>
      </c>
      <c r="N513">
        <v>1009</v>
      </c>
      <c r="O513" t="s">
        <v>150</v>
      </c>
      <c r="P513" t="s">
        <v>150</v>
      </c>
      <c r="Q513">
        <v>1000</v>
      </c>
      <c r="W513">
        <v>0</v>
      </c>
      <c r="X513">
        <v>1546269974</v>
      </c>
      <c r="Y513">
        <v>9.0000000000000006E-5</v>
      </c>
      <c r="AA513">
        <v>66674.02</v>
      </c>
      <c r="AB513">
        <v>0</v>
      </c>
      <c r="AC513">
        <v>0</v>
      </c>
      <c r="AD513">
        <v>0</v>
      </c>
      <c r="AE513">
        <v>66674.02</v>
      </c>
      <c r="AF513">
        <v>0</v>
      </c>
      <c r="AG513">
        <v>0</v>
      </c>
      <c r="AH513">
        <v>0</v>
      </c>
      <c r="AI513">
        <v>1</v>
      </c>
      <c r="AJ513">
        <v>1</v>
      </c>
      <c r="AK513">
        <v>1</v>
      </c>
      <c r="AL513">
        <v>1</v>
      </c>
      <c r="AN513">
        <v>0</v>
      </c>
      <c r="AO513">
        <v>1</v>
      </c>
      <c r="AP513">
        <v>0</v>
      </c>
      <c r="AQ513">
        <v>0</v>
      </c>
      <c r="AR513">
        <v>0</v>
      </c>
      <c r="AS513" t="s">
        <v>0</v>
      </c>
      <c r="AT513">
        <v>9.0000000000000006E-5</v>
      </c>
      <c r="AU513" t="s">
        <v>0</v>
      </c>
      <c r="AV513">
        <v>0</v>
      </c>
      <c r="AW513">
        <v>2</v>
      </c>
      <c r="AX513">
        <v>31142557</v>
      </c>
      <c r="AY513">
        <v>1</v>
      </c>
      <c r="AZ513">
        <v>0</v>
      </c>
      <c r="BA513">
        <v>509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CX513">
        <f>Y513*Source!I739</f>
        <v>9.0000000000000006E-5</v>
      </c>
      <c r="CY513">
        <f>AA513</f>
        <v>66674.02</v>
      </c>
      <c r="CZ513">
        <f>AE513</f>
        <v>66674.02</v>
      </c>
      <c r="DA513">
        <f>AI513</f>
        <v>1</v>
      </c>
      <c r="DB513">
        <v>0</v>
      </c>
    </row>
    <row r="514" spans="1:106" x14ac:dyDescent="0.2">
      <c r="A514">
        <f>ROW(Source!A740)</f>
        <v>740</v>
      </c>
      <c r="B514">
        <v>31140108</v>
      </c>
      <c r="C514">
        <v>31142558</v>
      </c>
      <c r="D514">
        <v>30895155</v>
      </c>
      <c r="E514">
        <v>28875167</v>
      </c>
      <c r="F514">
        <v>1</v>
      </c>
      <c r="G514">
        <v>28875167</v>
      </c>
      <c r="H514">
        <v>1</v>
      </c>
      <c r="I514" t="s">
        <v>391</v>
      </c>
      <c r="J514" t="s">
        <v>0</v>
      </c>
      <c r="K514" t="s">
        <v>392</v>
      </c>
      <c r="L514">
        <v>1191</v>
      </c>
      <c r="N514">
        <v>1013</v>
      </c>
      <c r="O514" t="s">
        <v>393</v>
      </c>
      <c r="P514" t="s">
        <v>393</v>
      </c>
      <c r="Q514">
        <v>1</v>
      </c>
      <c r="W514">
        <v>0</v>
      </c>
      <c r="X514">
        <v>476480486</v>
      </c>
      <c r="Y514">
        <v>67.459999999999994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1</v>
      </c>
      <c r="AJ514">
        <v>1</v>
      </c>
      <c r="AK514">
        <v>1</v>
      </c>
      <c r="AL514">
        <v>1</v>
      </c>
      <c r="AN514">
        <v>0</v>
      </c>
      <c r="AO514">
        <v>1</v>
      </c>
      <c r="AP514">
        <v>0</v>
      </c>
      <c r="AQ514">
        <v>0</v>
      </c>
      <c r="AR514">
        <v>0</v>
      </c>
      <c r="AS514" t="s">
        <v>0</v>
      </c>
      <c r="AT514">
        <v>67.459999999999994</v>
      </c>
      <c r="AU514" t="s">
        <v>0</v>
      </c>
      <c r="AV514">
        <v>1</v>
      </c>
      <c r="AW514">
        <v>2</v>
      </c>
      <c r="AX514">
        <v>31142568</v>
      </c>
      <c r="AY514">
        <v>1</v>
      </c>
      <c r="AZ514">
        <v>0</v>
      </c>
      <c r="BA514">
        <v>510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CX514">
        <f>Y514*Source!I740</f>
        <v>2.6983999999999999</v>
      </c>
      <c r="CY514">
        <f>AD514</f>
        <v>0</v>
      </c>
      <c r="CZ514">
        <f>AH514</f>
        <v>0</v>
      </c>
      <c r="DA514">
        <f>AL514</f>
        <v>1</v>
      </c>
      <c r="DB514">
        <v>0</v>
      </c>
    </row>
    <row r="515" spans="1:106" x14ac:dyDescent="0.2">
      <c r="A515">
        <f>ROW(Source!A740)</f>
        <v>740</v>
      </c>
      <c r="B515">
        <v>31140108</v>
      </c>
      <c r="C515">
        <v>31142558</v>
      </c>
      <c r="D515">
        <v>30906778</v>
      </c>
      <c r="E515">
        <v>1</v>
      </c>
      <c r="F515">
        <v>1</v>
      </c>
      <c r="G515">
        <v>28875167</v>
      </c>
      <c r="H515">
        <v>2</v>
      </c>
      <c r="I515" t="s">
        <v>468</v>
      </c>
      <c r="J515" t="s">
        <v>469</v>
      </c>
      <c r="K515" t="s">
        <v>470</v>
      </c>
      <c r="L515">
        <v>1368</v>
      </c>
      <c r="N515">
        <v>1011</v>
      </c>
      <c r="O515" t="s">
        <v>397</v>
      </c>
      <c r="P515" t="s">
        <v>397</v>
      </c>
      <c r="Q515">
        <v>1</v>
      </c>
      <c r="W515">
        <v>0</v>
      </c>
      <c r="X515">
        <v>1856524055</v>
      </c>
      <c r="Y515">
        <v>32.5</v>
      </c>
      <c r="AA515">
        <v>0</v>
      </c>
      <c r="AB515">
        <v>5.45</v>
      </c>
      <c r="AC515">
        <v>2.25</v>
      </c>
      <c r="AD515">
        <v>0</v>
      </c>
      <c r="AE515">
        <v>0</v>
      </c>
      <c r="AF515">
        <v>5.45</v>
      </c>
      <c r="AG515">
        <v>2.25</v>
      </c>
      <c r="AH515">
        <v>0</v>
      </c>
      <c r="AI515">
        <v>1</v>
      </c>
      <c r="AJ515">
        <v>1</v>
      </c>
      <c r="AK515">
        <v>1</v>
      </c>
      <c r="AL515">
        <v>1</v>
      </c>
      <c r="AN515">
        <v>0</v>
      </c>
      <c r="AO515">
        <v>1</v>
      </c>
      <c r="AP515">
        <v>0</v>
      </c>
      <c r="AQ515">
        <v>0</v>
      </c>
      <c r="AR515">
        <v>0</v>
      </c>
      <c r="AS515" t="s">
        <v>0</v>
      </c>
      <c r="AT515">
        <v>32.5</v>
      </c>
      <c r="AU515" t="s">
        <v>0</v>
      </c>
      <c r="AV515">
        <v>0</v>
      </c>
      <c r="AW515">
        <v>2</v>
      </c>
      <c r="AX515">
        <v>31142569</v>
      </c>
      <c r="AY515">
        <v>1</v>
      </c>
      <c r="AZ515">
        <v>0</v>
      </c>
      <c r="BA515">
        <v>511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CX515">
        <f>Y515*Source!I740</f>
        <v>1.3</v>
      </c>
      <c r="CY515">
        <f>AB515</f>
        <v>5.45</v>
      </c>
      <c r="CZ515">
        <f>AF515</f>
        <v>5.45</v>
      </c>
      <c r="DA515">
        <f>AJ515</f>
        <v>1</v>
      </c>
      <c r="DB515">
        <v>0</v>
      </c>
    </row>
    <row r="516" spans="1:106" x14ac:dyDescent="0.2">
      <c r="A516">
        <f>ROW(Source!A740)</f>
        <v>740</v>
      </c>
      <c r="B516">
        <v>31140108</v>
      </c>
      <c r="C516">
        <v>31142558</v>
      </c>
      <c r="D516">
        <v>30907562</v>
      </c>
      <c r="E516">
        <v>1</v>
      </c>
      <c r="F516">
        <v>1</v>
      </c>
      <c r="G516">
        <v>28875167</v>
      </c>
      <c r="H516">
        <v>3</v>
      </c>
      <c r="I516" t="s">
        <v>826</v>
      </c>
      <c r="J516" t="s">
        <v>827</v>
      </c>
      <c r="K516" t="s">
        <v>828</v>
      </c>
      <c r="L516">
        <v>1348</v>
      </c>
      <c r="N516">
        <v>1009</v>
      </c>
      <c r="O516" t="s">
        <v>150</v>
      </c>
      <c r="P516" t="s">
        <v>150</v>
      </c>
      <c r="Q516">
        <v>1000</v>
      </c>
      <c r="W516">
        <v>0</v>
      </c>
      <c r="X516">
        <v>-1627600750</v>
      </c>
      <c r="Y516">
        <v>2.06E-2</v>
      </c>
      <c r="AA516">
        <v>42581.03</v>
      </c>
      <c r="AB516">
        <v>0</v>
      </c>
      <c r="AC516">
        <v>0</v>
      </c>
      <c r="AD516">
        <v>0</v>
      </c>
      <c r="AE516">
        <v>42581.03</v>
      </c>
      <c r="AF516">
        <v>0</v>
      </c>
      <c r="AG516">
        <v>0</v>
      </c>
      <c r="AH516">
        <v>0</v>
      </c>
      <c r="AI516">
        <v>1</v>
      </c>
      <c r="AJ516">
        <v>1</v>
      </c>
      <c r="AK516">
        <v>1</v>
      </c>
      <c r="AL516">
        <v>1</v>
      </c>
      <c r="AN516">
        <v>0</v>
      </c>
      <c r="AO516">
        <v>1</v>
      </c>
      <c r="AP516">
        <v>0</v>
      </c>
      <c r="AQ516">
        <v>0</v>
      </c>
      <c r="AR516">
        <v>0</v>
      </c>
      <c r="AS516" t="s">
        <v>0</v>
      </c>
      <c r="AT516">
        <v>2.06E-2</v>
      </c>
      <c r="AU516" t="s">
        <v>0</v>
      </c>
      <c r="AV516">
        <v>0</v>
      </c>
      <c r="AW516">
        <v>2</v>
      </c>
      <c r="AX516">
        <v>31142570</v>
      </c>
      <c r="AY516">
        <v>1</v>
      </c>
      <c r="AZ516">
        <v>0</v>
      </c>
      <c r="BA516">
        <v>512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CX516">
        <f>Y516*Source!I740</f>
        <v>8.2400000000000008E-4</v>
      </c>
      <c r="CY516">
        <f t="shared" ref="CY516:CY522" si="51">AA516</f>
        <v>42581.03</v>
      </c>
      <c r="CZ516">
        <f t="shared" ref="CZ516:CZ522" si="52">AE516</f>
        <v>42581.03</v>
      </c>
      <c r="DA516">
        <f t="shared" ref="DA516:DA522" si="53">AI516</f>
        <v>1</v>
      </c>
      <c r="DB516">
        <v>0</v>
      </c>
    </row>
    <row r="517" spans="1:106" x14ac:dyDescent="0.2">
      <c r="A517">
        <f>ROW(Source!A740)</f>
        <v>740</v>
      </c>
      <c r="B517">
        <v>31140108</v>
      </c>
      <c r="C517">
        <v>31142558</v>
      </c>
      <c r="D517">
        <v>30907958</v>
      </c>
      <c r="E517">
        <v>1</v>
      </c>
      <c r="F517">
        <v>1</v>
      </c>
      <c r="G517">
        <v>28875167</v>
      </c>
      <c r="H517">
        <v>3</v>
      </c>
      <c r="I517" t="s">
        <v>829</v>
      </c>
      <c r="J517" t="s">
        <v>830</v>
      </c>
      <c r="K517" t="s">
        <v>831</v>
      </c>
      <c r="L517">
        <v>1346</v>
      </c>
      <c r="N517">
        <v>1009</v>
      </c>
      <c r="O517" t="s">
        <v>422</v>
      </c>
      <c r="P517" t="s">
        <v>422</v>
      </c>
      <c r="Q517">
        <v>1</v>
      </c>
      <c r="W517">
        <v>0</v>
      </c>
      <c r="X517">
        <v>-576885088</v>
      </c>
      <c r="Y517">
        <v>1.333</v>
      </c>
      <c r="AA517">
        <v>100.26</v>
      </c>
      <c r="AB517">
        <v>0</v>
      </c>
      <c r="AC517">
        <v>0</v>
      </c>
      <c r="AD517">
        <v>0</v>
      </c>
      <c r="AE517">
        <v>100.26</v>
      </c>
      <c r="AF517">
        <v>0</v>
      </c>
      <c r="AG517">
        <v>0</v>
      </c>
      <c r="AH517">
        <v>0</v>
      </c>
      <c r="AI517">
        <v>1</v>
      </c>
      <c r="AJ517">
        <v>1</v>
      </c>
      <c r="AK517">
        <v>1</v>
      </c>
      <c r="AL517">
        <v>1</v>
      </c>
      <c r="AN517">
        <v>0</v>
      </c>
      <c r="AO517">
        <v>1</v>
      </c>
      <c r="AP517">
        <v>0</v>
      </c>
      <c r="AQ517">
        <v>0</v>
      </c>
      <c r="AR517">
        <v>0</v>
      </c>
      <c r="AS517" t="s">
        <v>0</v>
      </c>
      <c r="AT517">
        <v>1.333</v>
      </c>
      <c r="AU517" t="s">
        <v>0</v>
      </c>
      <c r="AV517">
        <v>0</v>
      </c>
      <c r="AW517">
        <v>2</v>
      </c>
      <c r="AX517">
        <v>31142571</v>
      </c>
      <c r="AY517">
        <v>1</v>
      </c>
      <c r="AZ517">
        <v>0</v>
      </c>
      <c r="BA517">
        <v>513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CX517">
        <f>Y517*Source!I740</f>
        <v>5.3319999999999999E-2</v>
      </c>
      <c r="CY517">
        <f t="shared" si="51"/>
        <v>100.26</v>
      </c>
      <c r="CZ517">
        <f t="shared" si="52"/>
        <v>100.26</v>
      </c>
      <c r="DA517">
        <f t="shared" si="53"/>
        <v>1</v>
      </c>
      <c r="DB517">
        <v>0</v>
      </c>
    </row>
    <row r="518" spans="1:106" x14ac:dyDescent="0.2">
      <c r="A518">
        <f>ROW(Source!A740)</f>
        <v>740</v>
      </c>
      <c r="B518">
        <v>31140108</v>
      </c>
      <c r="C518">
        <v>31142558</v>
      </c>
      <c r="D518">
        <v>30908028</v>
      </c>
      <c r="E518">
        <v>1</v>
      </c>
      <c r="F518">
        <v>1</v>
      </c>
      <c r="G518">
        <v>28875167</v>
      </c>
      <c r="H518">
        <v>3</v>
      </c>
      <c r="I518" t="s">
        <v>832</v>
      </c>
      <c r="J518" t="s">
        <v>833</v>
      </c>
      <c r="K518" t="s">
        <v>834</v>
      </c>
      <c r="L518">
        <v>1354</v>
      </c>
      <c r="N518">
        <v>1010</v>
      </c>
      <c r="O518" t="s">
        <v>84</v>
      </c>
      <c r="P518" t="s">
        <v>84</v>
      </c>
      <c r="Q518">
        <v>1</v>
      </c>
      <c r="W518">
        <v>0</v>
      </c>
      <c r="X518">
        <v>-756916670</v>
      </c>
      <c r="Y518">
        <v>800</v>
      </c>
      <c r="AA518">
        <v>0.86</v>
      </c>
      <c r="AB518">
        <v>0</v>
      </c>
      <c r="AC518">
        <v>0</v>
      </c>
      <c r="AD518">
        <v>0</v>
      </c>
      <c r="AE518">
        <v>0.86</v>
      </c>
      <c r="AF518">
        <v>0</v>
      </c>
      <c r="AG518">
        <v>0</v>
      </c>
      <c r="AH518">
        <v>0</v>
      </c>
      <c r="AI518">
        <v>1</v>
      </c>
      <c r="AJ518">
        <v>1</v>
      </c>
      <c r="AK518">
        <v>1</v>
      </c>
      <c r="AL518">
        <v>1</v>
      </c>
      <c r="AN518">
        <v>0</v>
      </c>
      <c r="AO518">
        <v>1</v>
      </c>
      <c r="AP518">
        <v>0</v>
      </c>
      <c r="AQ518">
        <v>0</v>
      </c>
      <c r="AR518">
        <v>0</v>
      </c>
      <c r="AS518" t="s">
        <v>0</v>
      </c>
      <c r="AT518">
        <v>800</v>
      </c>
      <c r="AU518" t="s">
        <v>0</v>
      </c>
      <c r="AV518">
        <v>0</v>
      </c>
      <c r="AW518">
        <v>2</v>
      </c>
      <c r="AX518">
        <v>31142572</v>
      </c>
      <c r="AY518">
        <v>1</v>
      </c>
      <c r="AZ518">
        <v>0</v>
      </c>
      <c r="BA518">
        <v>514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CX518">
        <f>Y518*Source!I740</f>
        <v>32</v>
      </c>
      <c r="CY518">
        <f t="shared" si="51"/>
        <v>0.86</v>
      </c>
      <c r="CZ518">
        <f t="shared" si="52"/>
        <v>0.86</v>
      </c>
      <c r="DA518">
        <f t="shared" si="53"/>
        <v>1</v>
      </c>
      <c r="DB518">
        <v>0</v>
      </c>
    </row>
    <row r="519" spans="1:106" x14ac:dyDescent="0.2">
      <c r="A519">
        <f>ROW(Source!A740)</f>
        <v>740</v>
      </c>
      <c r="B519">
        <v>31140108</v>
      </c>
      <c r="C519">
        <v>31142558</v>
      </c>
      <c r="D519">
        <v>30912165</v>
      </c>
      <c r="E519">
        <v>1</v>
      </c>
      <c r="F519">
        <v>1</v>
      </c>
      <c r="G519">
        <v>28875167</v>
      </c>
      <c r="H519">
        <v>3</v>
      </c>
      <c r="I519" t="s">
        <v>835</v>
      </c>
      <c r="J519" t="s">
        <v>836</v>
      </c>
      <c r="K519" t="s">
        <v>837</v>
      </c>
      <c r="L519">
        <v>1301</v>
      </c>
      <c r="N519">
        <v>1003</v>
      </c>
      <c r="O519" t="s">
        <v>358</v>
      </c>
      <c r="P519" t="s">
        <v>358</v>
      </c>
      <c r="Q519">
        <v>1</v>
      </c>
      <c r="W519">
        <v>0</v>
      </c>
      <c r="X519">
        <v>1809741363</v>
      </c>
      <c r="Y519">
        <v>102</v>
      </c>
      <c r="AA519">
        <v>6.25</v>
      </c>
      <c r="AB519">
        <v>0</v>
      </c>
      <c r="AC519">
        <v>0</v>
      </c>
      <c r="AD519">
        <v>0</v>
      </c>
      <c r="AE519">
        <v>6.25</v>
      </c>
      <c r="AF519">
        <v>0</v>
      </c>
      <c r="AG519">
        <v>0</v>
      </c>
      <c r="AH519">
        <v>0</v>
      </c>
      <c r="AI519">
        <v>1</v>
      </c>
      <c r="AJ519">
        <v>1</v>
      </c>
      <c r="AK519">
        <v>1</v>
      </c>
      <c r="AL519">
        <v>1</v>
      </c>
      <c r="AN519">
        <v>0</v>
      </c>
      <c r="AO519">
        <v>1</v>
      </c>
      <c r="AP519">
        <v>0</v>
      </c>
      <c r="AQ519">
        <v>0</v>
      </c>
      <c r="AR519">
        <v>0</v>
      </c>
      <c r="AS519" t="s">
        <v>0</v>
      </c>
      <c r="AT519">
        <v>102</v>
      </c>
      <c r="AU519" t="s">
        <v>0</v>
      </c>
      <c r="AV519">
        <v>0</v>
      </c>
      <c r="AW519">
        <v>2</v>
      </c>
      <c r="AX519">
        <v>31142573</v>
      </c>
      <c r="AY519">
        <v>1</v>
      </c>
      <c r="AZ519">
        <v>0</v>
      </c>
      <c r="BA519">
        <v>515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CX519">
        <f>Y519*Source!I740</f>
        <v>4.08</v>
      </c>
      <c r="CY519">
        <f t="shared" si="51"/>
        <v>6.25</v>
      </c>
      <c r="CZ519">
        <f t="shared" si="52"/>
        <v>6.25</v>
      </c>
      <c r="DA519">
        <f t="shared" si="53"/>
        <v>1</v>
      </c>
      <c r="DB519">
        <v>0</v>
      </c>
    </row>
    <row r="520" spans="1:106" x14ac:dyDescent="0.2">
      <c r="A520">
        <f>ROW(Source!A740)</f>
        <v>740</v>
      </c>
      <c r="B520">
        <v>31140108</v>
      </c>
      <c r="C520">
        <v>31142558</v>
      </c>
      <c r="D520">
        <v>30914929</v>
      </c>
      <c r="E520">
        <v>1</v>
      </c>
      <c r="F520">
        <v>1</v>
      </c>
      <c r="G520">
        <v>28875167</v>
      </c>
      <c r="H520">
        <v>3</v>
      </c>
      <c r="I520" t="s">
        <v>838</v>
      </c>
      <c r="J520" t="s">
        <v>839</v>
      </c>
      <c r="K520" t="s">
        <v>840</v>
      </c>
      <c r="L520">
        <v>1354</v>
      </c>
      <c r="N520">
        <v>1010</v>
      </c>
      <c r="O520" t="s">
        <v>84</v>
      </c>
      <c r="P520" t="s">
        <v>84</v>
      </c>
      <c r="Q520">
        <v>1</v>
      </c>
      <c r="W520">
        <v>0</v>
      </c>
      <c r="X520">
        <v>1927192783</v>
      </c>
      <c r="Y520">
        <v>400</v>
      </c>
      <c r="AA520">
        <v>1.84</v>
      </c>
      <c r="AB520">
        <v>0</v>
      </c>
      <c r="AC520">
        <v>0</v>
      </c>
      <c r="AD520">
        <v>0</v>
      </c>
      <c r="AE520">
        <v>1.84</v>
      </c>
      <c r="AF520">
        <v>0</v>
      </c>
      <c r="AG520">
        <v>0</v>
      </c>
      <c r="AH520">
        <v>0</v>
      </c>
      <c r="AI520">
        <v>1</v>
      </c>
      <c r="AJ520">
        <v>1</v>
      </c>
      <c r="AK520">
        <v>1</v>
      </c>
      <c r="AL520">
        <v>1</v>
      </c>
      <c r="AN520">
        <v>0</v>
      </c>
      <c r="AO520">
        <v>1</v>
      </c>
      <c r="AP520">
        <v>0</v>
      </c>
      <c r="AQ520">
        <v>0</v>
      </c>
      <c r="AR520">
        <v>0</v>
      </c>
      <c r="AS520" t="s">
        <v>0</v>
      </c>
      <c r="AT520">
        <v>400</v>
      </c>
      <c r="AU520" t="s">
        <v>0</v>
      </c>
      <c r="AV520">
        <v>0</v>
      </c>
      <c r="AW520">
        <v>2</v>
      </c>
      <c r="AX520">
        <v>31142574</v>
      </c>
      <c r="AY520">
        <v>1</v>
      </c>
      <c r="AZ520">
        <v>0</v>
      </c>
      <c r="BA520">
        <v>516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CX520">
        <f>Y520*Source!I740</f>
        <v>16</v>
      </c>
      <c r="CY520">
        <f t="shared" si="51"/>
        <v>1.84</v>
      </c>
      <c r="CZ520">
        <f t="shared" si="52"/>
        <v>1.84</v>
      </c>
      <c r="DA520">
        <f t="shared" si="53"/>
        <v>1</v>
      </c>
      <c r="DB520">
        <v>0</v>
      </c>
    </row>
    <row r="521" spans="1:106" x14ac:dyDescent="0.2">
      <c r="A521">
        <f>ROW(Source!A740)</f>
        <v>740</v>
      </c>
      <c r="B521">
        <v>31140108</v>
      </c>
      <c r="C521">
        <v>31142558</v>
      </c>
      <c r="D521">
        <v>30914692</v>
      </c>
      <c r="E521">
        <v>1</v>
      </c>
      <c r="F521">
        <v>1</v>
      </c>
      <c r="G521">
        <v>28875167</v>
      </c>
      <c r="H521">
        <v>3</v>
      </c>
      <c r="I521" t="s">
        <v>841</v>
      </c>
      <c r="J521" t="s">
        <v>842</v>
      </c>
      <c r="K521" t="s">
        <v>843</v>
      </c>
      <c r="L521">
        <v>1354</v>
      </c>
      <c r="N521">
        <v>1010</v>
      </c>
      <c r="O521" t="s">
        <v>84</v>
      </c>
      <c r="P521" t="s">
        <v>84</v>
      </c>
      <c r="Q521">
        <v>1</v>
      </c>
      <c r="W521">
        <v>0</v>
      </c>
      <c r="X521">
        <v>281288500</v>
      </c>
      <c r="Y521">
        <v>10</v>
      </c>
      <c r="AA521">
        <v>18.09</v>
      </c>
      <c r="AB521">
        <v>0</v>
      </c>
      <c r="AC521">
        <v>0</v>
      </c>
      <c r="AD521">
        <v>0</v>
      </c>
      <c r="AE521">
        <v>18.09</v>
      </c>
      <c r="AF521">
        <v>0</v>
      </c>
      <c r="AG521">
        <v>0</v>
      </c>
      <c r="AH521">
        <v>0</v>
      </c>
      <c r="AI521">
        <v>1</v>
      </c>
      <c r="AJ521">
        <v>1</v>
      </c>
      <c r="AK521">
        <v>1</v>
      </c>
      <c r="AL521">
        <v>1</v>
      </c>
      <c r="AN521">
        <v>0</v>
      </c>
      <c r="AO521">
        <v>1</v>
      </c>
      <c r="AP521">
        <v>0</v>
      </c>
      <c r="AQ521">
        <v>0</v>
      </c>
      <c r="AR521">
        <v>0</v>
      </c>
      <c r="AS521" t="s">
        <v>0</v>
      </c>
      <c r="AT521">
        <v>10</v>
      </c>
      <c r="AU521" t="s">
        <v>0</v>
      </c>
      <c r="AV521">
        <v>0</v>
      </c>
      <c r="AW521">
        <v>2</v>
      </c>
      <c r="AX521">
        <v>31142575</v>
      </c>
      <c r="AY521">
        <v>1</v>
      </c>
      <c r="AZ521">
        <v>0</v>
      </c>
      <c r="BA521">
        <v>517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CX521">
        <f>Y521*Source!I740</f>
        <v>0.4</v>
      </c>
      <c r="CY521">
        <f t="shared" si="51"/>
        <v>18.09</v>
      </c>
      <c r="CZ521">
        <f t="shared" si="52"/>
        <v>18.09</v>
      </c>
      <c r="DA521">
        <f t="shared" si="53"/>
        <v>1</v>
      </c>
      <c r="DB521">
        <v>0</v>
      </c>
    </row>
    <row r="522" spans="1:106" x14ac:dyDescent="0.2">
      <c r="A522">
        <f>ROW(Source!A740)</f>
        <v>740</v>
      </c>
      <c r="B522">
        <v>31140108</v>
      </c>
      <c r="C522">
        <v>31142558</v>
      </c>
      <c r="D522">
        <v>30910500</v>
      </c>
      <c r="E522">
        <v>1</v>
      </c>
      <c r="F522">
        <v>1</v>
      </c>
      <c r="G522">
        <v>28875167</v>
      </c>
      <c r="H522">
        <v>3</v>
      </c>
      <c r="I522" t="s">
        <v>844</v>
      </c>
      <c r="J522" t="s">
        <v>845</v>
      </c>
      <c r="K522" t="s">
        <v>846</v>
      </c>
      <c r="L522">
        <v>1354</v>
      </c>
      <c r="N522">
        <v>1010</v>
      </c>
      <c r="O522" t="s">
        <v>84</v>
      </c>
      <c r="P522" t="s">
        <v>84</v>
      </c>
      <c r="Q522">
        <v>1</v>
      </c>
      <c r="W522">
        <v>0</v>
      </c>
      <c r="X522">
        <v>-1130168552</v>
      </c>
      <c r="Y522">
        <v>10</v>
      </c>
      <c r="AA522">
        <v>273.17</v>
      </c>
      <c r="AB522">
        <v>0</v>
      </c>
      <c r="AC522">
        <v>0</v>
      </c>
      <c r="AD522">
        <v>0</v>
      </c>
      <c r="AE522">
        <v>273.17</v>
      </c>
      <c r="AF522">
        <v>0</v>
      </c>
      <c r="AG522">
        <v>0</v>
      </c>
      <c r="AH522">
        <v>0</v>
      </c>
      <c r="AI522">
        <v>1</v>
      </c>
      <c r="AJ522">
        <v>1</v>
      </c>
      <c r="AK522">
        <v>1</v>
      </c>
      <c r="AL522">
        <v>1</v>
      </c>
      <c r="AN522">
        <v>0</v>
      </c>
      <c r="AO522">
        <v>1</v>
      </c>
      <c r="AP522">
        <v>0</v>
      </c>
      <c r="AQ522">
        <v>0</v>
      </c>
      <c r="AR522">
        <v>0</v>
      </c>
      <c r="AS522" t="s">
        <v>0</v>
      </c>
      <c r="AT522">
        <v>10</v>
      </c>
      <c r="AU522" t="s">
        <v>0</v>
      </c>
      <c r="AV522">
        <v>0</v>
      </c>
      <c r="AW522">
        <v>2</v>
      </c>
      <c r="AX522">
        <v>31142576</v>
      </c>
      <c r="AY522">
        <v>1</v>
      </c>
      <c r="AZ522">
        <v>0</v>
      </c>
      <c r="BA522">
        <v>518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CX522">
        <f>Y522*Source!I740</f>
        <v>0.4</v>
      </c>
      <c r="CY522">
        <f t="shared" si="51"/>
        <v>273.17</v>
      </c>
      <c r="CZ522">
        <f t="shared" si="52"/>
        <v>273.17</v>
      </c>
      <c r="DA522">
        <f t="shared" si="53"/>
        <v>1</v>
      </c>
      <c r="DB522">
        <v>0</v>
      </c>
    </row>
    <row r="523" spans="1:106" x14ac:dyDescent="0.2">
      <c r="A523">
        <f>ROW(Source!A741)</f>
        <v>741</v>
      </c>
      <c r="B523">
        <v>31140108</v>
      </c>
      <c r="C523">
        <v>31142577</v>
      </c>
      <c r="D523">
        <v>30895155</v>
      </c>
      <c r="E523">
        <v>28875167</v>
      </c>
      <c r="F523">
        <v>1</v>
      </c>
      <c r="G523">
        <v>28875167</v>
      </c>
      <c r="H523">
        <v>1</v>
      </c>
      <c r="I523" t="s">
        <v>391</v>
      </c>
      <c r="J523" t="s">
        <v>0</v>
      </c>
      <c r="K523" t="s">
        <v>392</v>
      </c>
      <c r="L523">
        <v>1191</v>
      </c>
      <c r="N523">
        <v>1013</v>
      </c>
      <c r="O523" t="s">
        <v>393</v>
      </c>
      <c r="P523" t="s">
        <v>393</v>
      </c>
      <c r="Q523">
        <v>1</v>
      </c>
      <c r="W523">
        <v>0</v>
      </c>
      <c r="X523">
        <v>476480486</v>
      </c>
      <c r="Y523">
        <v>3.55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1</v>
      </c>
      <c r="AJ523">
        <v>1</v>
      </c>
      <c r="AK523">
        <v>1</v>
      </c>
      <c r="AL523">
        <v>1</v>
      </c>
      <c r="AN523">
        <v>0</v>
      </c>
      <c r="AO523">
        <v>1</v>
      </c>
      <c r="AP523">
        <v>0</v>
      </c>
      <c r="AQ523">
        <v>0</v>
      </c>
      <c r="AR523">
        <v>0</v>
      </c>
      <c r="AS523" t="s">
        <v>0</v>
      </c>
      <c r="AT523">
        <v>3.55</v>
      </c>
      <c r="AU523" t="s">
        <v>0</v>
      </c>
      <c r="AV523">
        <v>1</v>
      </c>
      <c r="AW523">
        <v>2</v>
      </c>
      <c r="AX523">
        <v>31142587</v>
      </c>
      <c r="AY523">
        <v>1</v>
      </c>
      <c r="AZ523">
        <v>0</v>
      </c>
      <c r="BA523">
        <v>519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CX523">
        <f>Y523*Source!I741</f>
        <v>0.14199999999999999</v>
      </c>
      <c r="CY523">
        <f>AD523</f>
        <v>0</v>
      </c>
      <c r="CZ523">
        <f>AH523</f>
        <v>0</v>
      </c>
      <c r="DA523">
        <f>AL523</f>
        <v>1</v>
      </c>
      <c r="DB523">
        <v>0</v>
      </c>
    </row>
    <row r="524" spans="1:106" x14ac:dyDescent="0.2">
      <c r="A524">
        <f>ROW(Source!A741)</f>
        <v>741</v>
      </c>
      <c r="B524">
        <v>31140108</v>
      </c>
      <c r="C524">
        <v>31142577</v>
      </c>
      <c r="D524">
        <v>30908607</v>
      </c>
      <c r="E524">
        <v>1</v>
      </c>
      <c r="F524">
        <v>1</v>
      </c>
      <c r="G524">
        <v>28875167</v>
      </c>
      <c r="H524">
        <v>3</v>
      </c>
      <c r="I524" t="s">
        <v>505</v>
      </c>
      <c r="J524" t="s">
        <v>506</v>
      </c>
      <c r="K524" t="s">
        <v>507</v>
      </c>
      <c r="L524">
        <v>1346</v>
      </c>
      <c r="N524">
        <v>1009</v>
      </c>
      <c r="O524" t="s">
        <v>422</v>
      </c>
      <c r="P524" t="s">
        <v>422</v>
      </c>
      <c r="Q524">
        <v>1</v>
      </c>
      <c r="W524">
        <v>0</v>
      </c>
      <c r="X524">
        <v>1224238716</v>
      </c>
      <c r="Y524">
        <v>0.16</v>
      </c>
      <c r="AA524">
        <v>135.63</v>
      </c>
      <c r="AB524">
        <v>0</v>
      </c>
      <c r="AC524">
        <v>0</v>
      </c>
      <c r="AD524">
        <v>0</v>
      </c>
      <c r="AE524">
        <v>135.63</v>
      </c>
      <c r="AF524">
        <v>0</v>
      </c>
      <c r="AG524">
        <v>0</v>
      </c>
      <c r="AH524">
        <v>0</v>
      </c>
      <c r="AI524">
        <v>1</v>
      </c>
      <c r="AJ524">
        <v>1</v>
      </c>
      <c r="AK524">
        <v>1</v>
      </c>
      <c r="AL524">
        <v>1</v>
      </c>
      <c r="AN524">
        <v>0</v>
      </c>
      <c r="AO524">
        <v>1</v>
      </c>
      <c r="AP524">
        <v>0</v>
      </c>
      <c r="AQ524">
        <v>0</v>
      </c>
      <c r="AR524">
        <v>0</v>
      </c>
      <c r="AS524" t="s">
        <v>0</v>
      </c>
      <c r="AT524">
        <v>0.16</v>
      </c>
      <c r="AU524" t="s">
        <v>0</v>
      </c>
      <c r="AV524">
        <v>0</v>
      </c>
      <c r="AW524">
        <v>2</v>
      </c>
      <c r="AX524">
        <v>31142588</v>
      </c>
      <c r="AY524">
        <v>1</v>
      </c>
      <c r="AZ524">
        <v>0</v>
      </c>
      <c r="BA524">
        <v>520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CX524">
        <f>Y524*Source!I741</f>
        <v>6.4000000000000003E-3</v>
      </c>
      <c r="CY524">
        <f t="shared" ref="CY524:CY531" si="54">AA524</f>
        <v>135.63</v>
      </c>
      <c r="CZ524">
        <f t="shared" ref="CZ524:CZ531" si="55">AE524</f>
        <v>135.63</v>
      </c>
      <c r="DA524">
        <f t="shared" ref="DA524:DA531" si="56">AI524</f>
        <v>1</v>
      </c>
      <c r="DB524">
        <v>0</v>
      </c>
    </row>
    <row r="525" spans="1:106" x14ac:dyDescent="0.2">
      <c r="A525">
        <f>ROW(Source!A741)</f>
        <v>741</v>
      </c>
      <c r="B525">
        <v>31140108</v>
      </c>
      <c r="C525">
        <v>31142577</v>
      </c>
      <c r="D525">
        <v>30914742</v>
      </c>
      <c r="E525">
        <v>1</v>
      </c>
      <c r="F525">
        <v>1</v>
      </c>
      <c r="G525">
        <v>28875167</v>
      </c>
      <c r="H525">
        <v>3</v>
      </c>
      <c r="I525" t="s">
        <v>508</v>
      </c>
      <c r="J525" t="s">
        <v>509</v>
      </c>
      <c r="K525" t="s">
        <v>510</v>
      </c>
      <c r="L525">
        <v>1301</v>
      </c>
      <c r="N525">
        <v>1003</v>
      </c>
      <c r="O525" t="s">
        <v>358</v>
      </c>
      <c r="P525" t="s">
        <v>358</v>
      </c>
      <c r="Q525">
        <v>1</v>
      </c>
      <c r="W525">
        <v>0</v>
      </c>
      <c r="X525">
        <v>1043042085</v>
      </c>
      <c r="Y525">
        <v>5</v>
      </c>
      <c r="AA525">
        <v>3.23</v>
      </c>
      <c r="AB525">
        <v>0</v>
      </c>
      <c r="AC525">
        <v>0</v>
      </c>
      <c r="AD525">
        <v>0</v>
      </c>
      <c r="AE525">
        <v>3.23</v>
      </c>
      <c r="AF525">
        <v>0</v>
      </c>
      <c r="AG525">
        <v>0</v>
      </c>
      <c r="AH525">
        <v>0</v>
      </c>
      <c r="AI525">
        <v>1</v>
      </c>
      <c r="AJ525">
        <v>1</v>
      </c>
      <c r="AK525">
        <v>1</v>
      </c>
      <c r="AL525">
        <v>1</v>
      </c>
      <c r="AN525">
        <v>0</v>
      </c>
      <c r="AO525">
        <v>1</v>
      </c>
      <c r="AP525">
        <v>0</v>
      </c>
      <c r="AQ525">
        <v>0</v>
      </c>
      <c r="AR525">
        <v>0</v>
      </c>
      <c r="AS525" t="s">
        <v>0</v>
      </c>
      <c r="AT525">
        <v>5</v>
      </c>
      <c r="AU525" t="s">
        <v>0</v>
      </c>
      <c r="AV525">
        <v>0</v>
      </c>
      <c r="AW525">
        <v>2</v>
      </c>
      <c r="AX525">
        <v>31142589</v>
      </c>
      <c r="AY525">
        <v>1</v>
      </c>
      <c r="AZ525">
        <v>0</v>
      </c>
      <c r="BA525">
        <v>521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CX525">
        <f>Y525*Source!I741</f>
        <v>0.2</v>
      </c>
      <c r="CY525">
        <f t="shared" si="54"/>
        <v>3.23</v>
      </c>
      <c r="CZ525">
        <f t="shared" si="55"/>
        <v>3.23</v>
      </c>
      <c r="DA525">
        <f t="shared" si="56"/>
        <v>1</v>
      </c>
      <c r="DB525">
        <v>0</v>
      </c>
    </row>
    <row r="526" spans="1:106" x14ac:dyDescent="0.2">
      <c r="A526">
        <f>ROW(Source!A741)</f>
        <v>741</v>
      </c>
      <c r="B526">
        <v>31140108</v>
      </c>
      <c r="C526">
        <v>31142577</v>
      </c>
      <c r="D526">
        <v>30914639</v>
      </c>
      <c r="E526">
        <v>1</v>
      </c>
      <c r="F526">
        <v>1</v>
      </c>
      <c r="G526">
        <v>28875167</v>
      </c>
      <c r="H526">
        <v>3</v>
      </c>
      <c r="I526" t="s">
        <v>511</v>
      </c>
      <c r="J526" t="s">
        <v>512</v>
      </c>
      <c r="K526" t="s">
        <v>513</v>
      </c>
      <c r="L526">
        <v>1356</v>
      </c>
      <c r="N526">
        <v>1010</v>
      </c>
      <c r="O526" t="s">
        <v>486</v>
      </c>
      <c r="P526" t="s">
        <v>486</v>
      </c>
      <c r="Q526">
        <v>1000</v>
      </c>
      <c r="W526">
        <v>0</v>
      </c>
      <c r="X526">
        <v>-1973012171</v>
      </c>
      <c r="Y526">
        <v>5.0000000000000001E-3</v>
      </c>
      <c r="AA526">
        <v>313.43</v>
      </c>
      <c r="AB526">
        <v>0</v>
      </c>
      <c r="AC526">
        <v>0</v>
      </c>
      <c r="AD526">
        <v>0</v>
      </c>
      <c r="AE526">
        <v>313.43</v>
      </c>
      <c r="AF526">
        <v>0</v>
      </c>
      <c r="AG526">
        <v>0</v>
      </c>
      <c r="AH526">
        <v>0</v>
      </c>
      <c r="AI526">
        <v>1</v>
      </c>
      <c r="AJ526">
        <v>1</v>
      </c>
      <c r="AK526">
        <v>1</v>
      </c>
      <c r="AL526">
        <v>1</v>
      </c>
      <c r="AN526">
        <v>0</v>
      </c>
      <c r="AO526">
        <v>1</v>
      </c>
      <c r="AP526">
        <v>0</v>
      </c>
      <c r="AQ526">
        <v>0</v>
      </c>
      <c r="AR526">
        <v>0</v>
      </c>
      <c r="AS526" t="s">
        <v>0</v>
      </c>
      <c r="AT526">
        <v>5.0000000000000001E-3</v>
      </c>
      <c r="AU526" t="s">
        <v>0</v>
      </c>
      <c r="AV526">
        <v>0</v>
      </c>
      <c r="AW526">
        <v>2</v>
      </c>
      <c r="AX526">
        <v>31142590</v>
      </c>
      <c r="AY526">
        <v>1</v>
      </c>
      <c r="AZ526">
        <v>0</v>
      </c>
      <c r="BA526">
        <v>522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CX526">
        <f>Y526*Source!I741</f>
        <v>2.0000000000000001E-4</v>
      </c>
      <c r="CY526">
        <f t="shared" si="54"/>
        <v>313.43</v>
      </c>
      <c r="CZ526">
        <f t="shared" si="55"/>
        <v>313.43</v>
      </c>
      <c r="DA526">
        <f t="shared" si="56"/>
        <v>1</v>
      </c>
      <c r="DB526">
        <v>0</v>
      </c>
    </row>
    <row r="527" spans="1:106" x14ac:dyDescent="0.2">
      <c r="A527">
        <f>ROW(Source!A741)</f>
        <v>741</v>
      </c>
      <c r="B527">
        <v>31140108</v>
      </c>
      <c r="C527">
        <v>31142577</v>
      </c>
      <c r="D527">
        <v>30914923</v>
      </c>
      <c r="E527">
        <v>1</v>
      </c>
      <c r="F527">
        <v>1</v>
      </c>
      <c r="G527">
        <v>28875167</v>
      </c>
      <c r="H527">
        <v>3</v>
      </c>
      <c r="I527" t="s">
        <v>514</v>
      </c>
      <c r="J527" t="s">
        <v>515</v>
      </c>
      <c r="K527" t="s">
        <v>516</v>
      </c>
      <c r="L527">
        <v>1354</v>
      </c>
      <c r="N527">
        <v>1010</v>
      </c>
      <c r="O527" t="s">
        <v>84</v>
      </c>
      <c r="P527" t="s">
        <v>84</v>
      </c>
      <c r="Q527">
        <v>1</v>
      </c>
      <c r="W527">
        <v>0</v>
      </c>
      <c r="X527">
        <v>-1910502396</v>
      </c>
      <c r="Y527">
        <v>10</v>
      </c>
      <c r="AA527">
        <v>11.94</v>
      </c>
      <c r="AB527">
        <v>0</v>
      </c>
      <c r="AC527">
        <v>0</v>
      </c>
      <c r="AD527">
        <v>0</v>
      </c>
      <c r="AE527">
        <v>11.94</v>
      </c>
      <c r="AF527">
        <v>0</v>
      </c>
      <c r="AG527">
        <v>0</v>
      </c>
      <c r="AH527">
        <v>0</v>
      </c>
      <c r="AI527">
        <v>1</v>
      </c>
      <c r="AJ527">
        <v>1</v>
      </c>
      <c r="AK527">
        <v>1</v>
      </c>
      <c r="AL527">
        <v>1</v>
      </c>
      <c r="AN527">
        <v>0</v>
      </c>
      <c r="AO527">
        <v>1</v>
      </c>
      <c r="AP527">
        <v>0</v>
      </c>
      <c r="AQ527">
        <v>0</v>
      </c>
      <c r="AR527">
        <v>0</v>
      </c>
      <c r="AS527" t="s">
        <v>0</v>
      </c>
      <c r="AT527">
        <v>10</v>
      </c>
      <c r="AU527" t="s">
        <v>0</v>
      </c>
      <c r="AV527">
        <v>0</v>
      </c>
      <c r="AW527">
        <v>2</v>
      </c>
      <c r="AX527">
        <v>31142591</v>
      </c>
      <c r="AY527">
        <v>1</v>
      </c>
      <c r="AZ527">
        <v>0</v>
      </c>
      <c r="BA527">
        <v>523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CX527">
        <f>Y527*Source!I741</f>
        <v>0.4</v>
      </c>
      <c r="CY527">
        <f t="shared" si="54"/>
        <v>11.94</v>
      </c>
      <c r="CZ527">
        <f t="shared" si="55"/>
        <v>11.94</v>
      </c>
      <c r="DA527">
        <f t="shared" si="56"/>
        <v>1</v>
      </c>
      <c r="DB527">
        <v>0</v>
      </c>
    </row>
    <row r="528" spans="1:106" x14ac:dyDescent="0.2">
      <c r="A528">
        <f>ROW(Source!A741)</f>
        <v>741</v>
      </c>
      <c r="B528">
        <v>31140108</v>
      </c>
      <c r="C528">
        <v>31142577</v>
      </c>
      <c r="D528">
        <v>30914954</v>
      </c>
      <c r="E528">
        <v>1</v>
      </c>
      <c r="F528">
        <v>1</v>
      </c>
      <c r="G528">
        <v>28875167</v>
      </c>
      <c r="H528">
        <v>3</v>
      </c>
      <c r="I528" t="s">
        <v>517</v>
      </c>
      <c r="J528" t="s">
        <v>518</v>
      </c>
      <c r="K528" t="s">
        <v>519</v>
      </c>
      <c r="L528">
        <v>1355</v>
      </c>
      <c r="N528">
        <v>1010</v>
      </c>
      <c r="O528" t="s">
        <v>79</v>
      </c>
      <c r="P528" t="s">
        <v>79</v>
      </c>
      <c r="Q528">
        <v>100</v>
      </c>
      <c r="W528">
        <v>0</v>
      </c>
      <c r="X528">
        <v>2082646862</v>
      </c>
      <c r="Y528">
        <v>0.26</v>
      </c>
      <c r="AA528">
        <v>95.09</v>
      </c>
      <c r="AB528">
        <v>0</v>
      </c>
      <c r="AC528">
        <v>0</v>
      </c>
      <c r="AD528">
        <v>0</v>
      </c>
      <c r="AE528">
        <v>95.09</v>
      </c>
      <c r="AF528">
        <v>0</v>
      </c>
      <c r="AG528">
        <v>0</v>
      </c>
      <c r="AH528">
        <v>0</v>
      </c>
      <c r="AI528">
        <v>1</v>
      </c>
      <c r="AJ528">
        <v>1</v>
      </c>
      <c r="AK528">
        <v>1</v>
      </c>
      <c r="AL528">
        <v>1</v>
      </c>
      <c r="AN528">
        <v>0</v>
      </c>
      <c r="AO528">
        <v>1</v>
      </c>
      <c r="AP528">
        <v>0</v>
      </c>
      <c r="AQ528">
        <v>0</v>
      </c>
      <c r="AR528">
        <v>0</v>
      </c>
      <c r="AS528" t="s">
        <v>0</v>
      </c>
      <c r="AT528">
        <v>0.26</v>
      </c>
      <c r="AU528" t="s">
        <v>0</v>
      </c>
      <c r="AV528">
        <v>0</v>
      </c>
      <c r="AW528">
        <v>2</v>
      </c>
      <c r="AX528">
        <v>31142592</v>
      </c>
      <c r="AY528">
        <v>1</v>
      </c>
      <c r="AZ528">
        <v>0</v>
      </c>
      <c r="BA528">
        <v>524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CX528">
        <f>Y528*Source!I741</f>
        <v>1.0400000000000001E-2</v>
      </c>
      <c r="CY528">
        <f t="shared" si="54"/>
        <v>95.09</v>
      </c>
      <c r="CZ528">
        <f t="shared" si="55"/>
        <v>95.09</v>
      </c>
      <c r="DA528">
        <f t="shared" si="56"/>
        <v>1</v>
      </c>
      <c r="DB528">
        <v>0</v>
      </c>
    </row>
    <row r="529" spans="1:106" x14ac:dyDescent="0.2">
      <c r="A529">
        <f>ROW(Source!A741)</f>
        <v>741</v>
      </c>
      <c r="B529">
        <v>31140108</v>
      </c>
      <c r="C529">
        <v>31142577</v>
      </c>
      <c r="D529">
        <v>30914676</v>
      </c>
      <c r="E529">
        <v>1</v>
      </c>
      <c r="F529">
        <v>1</v>
      </c>
      <c r="G529">
        <v>28875167</v>
      </c>
      <c r="H529">
        <v>3</v>
      </c>
      <c r="I529" t="s">
        <v>520</v>
      </c>
      <c r="J529" t="s">
        <v>521</v>
      </c>
      <c r="K529" t="s">
        <v>522</v>
      </c>
      <c r="L529">
        <v>1356</v>
      </c>
      <c r="N529">
        <v>1010</v>
      </c>
      <c r="O529" t="s">
        <v>486</v>
      </c>
      <c r="P529" t="s">
        <v>486</v>
      </c>
      <c r="Q529">
        <v>1000</v>
      </c>
      <c r="W529">
        <v>0</v>
      </c>
      <c r="X529">
        <v>-2097439660</v>
      </c>
      <c r="Y529">
        <v>0.02</v>
      </c>
      <c r="AA529">
        <v>145.29</v>
      </c>
      <c r="AB529">
        <v>0</v>
      </c>
      <c r="AC529">
        <v>0</v>
      </c>
      <c r="AD529">
        <v>0</v>
      </c>
      <c r="AE529">
        <v>145.29</v>
      </c>
      <c r="AF529">
        <v>0</v>
      </c>
      <c r="AG529">
        <v>0</v>
      </c>
      <c r="AH529">
        <v>0</v>
      </c>
      <c r="AI529">
        <v>1</v>
      </c>
      <c r="AJ529">
        <v>1</v>
      </c>
      <c r="AK529">
        <v>1</v>
      </c>
      <c r="AL529">
        <v>1</v>
      </c>
      <c r="AN529">
        <v>0</v>
      </c>
      <c r="AO529">
        <v>1</v>
      </c>
      <c r="AP529">
        <v>0</v>
      </c>
      <c r="AQ529">
        <v>0</v>
      </c>
      <c r="AR529">
        <v>0</v>
      </c>
      <c r="AS529" t="s">
        <v>0</v>
      </c>
      <c r="AT529">
        <v>0.02</v>
      </c>
      <c r="AU529" t="s">
        <v>0</v>
      </c>
      <c r="AV529">
        <v>0</v>
      </c>
      <c r="AW529">
        <v>2</v>
      </c>
      <c r="AX529">
        <v>31142593</v>
      </c>
      <c r="AY529">
        <v>1</v>
      </c>
      <c r="AZ529">
        <v>0</v>
      </c>
      <c r="BA529">
        <v>525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CX529">
        <f>Y529*Source!I741</f>
        <v>8.0000000000000004E-4</v>
      </c>
      <c r="CY529">
        <f t="shared" si="54"/>
        <v>145.29</v>
      </c>
      <c r="CZ529">
        <f t="shared" si="55"/>
        <v>145.29</v>
      </c>
      <c r="DA529">
        <f t="shared" si="56"/>
        <v>1</v>
      </c>
      <c r="DB529">
        <v>0</v>
      </c>
    </row>
    <row r="530" spans="1:106" x14ac:dyDescent="0.2">
      <c r="A530">
        <f>ROW(Source!A741)</f>
        <v>741</v>
      </c>
      <c r="B530">
        <v>31140108</v>
      </c>
      <c r="C530">
        <v>31142577</v>
      </c>
      <c r="D530">
        <v>30915862</v>
      </c>
      <c r="E530">
        <v>1</v>
      </c>
      <c r="F530">
        <v>1</v>
      </c>
      <c r="G530">
        <v>28875167</v>
      </c>
      <c r="H530">
        <v>3</v>
      </c>
      <c r="I530" t="s">
        <v>68</v>
      </c>
      <c r="J530" t="s">
        <v>71</v>
      </c>
      <c r="K530" t="s">
        <v>69</v>
      </c>
      <c r="L530">
        <v>1303</v>
      </c>
      <c r="N530">
        <v>1003</v>
      </c>
      <c r="O530" t="s">
        <v>70</v>
      </c>
      <c r="P530" t="s">
        <v>70</v>
      </c>
      <c r="Q530">
        <v>1000</v>
      </c>
      <c r="W530">
        <v>1</v>
      </c>
      <c r="X530">
        <v>-849538741</v>
      </c>
      <c r="Y530">
        <v>-0.10299999999999999</v>
      </c>
      <c r="AA530">
        <v>46307.35</v>
      </c>
      <c r="AB530">
        <v>0</v>
      </c>
      <c r="AC530">
        <v>0</v>
      </c>
      <c r="AD530">
        <v>0</v>
      </c>
      <c r="AE530">
        <v>46307.35</v>
      </c>
      <c r="AF530">
        <v>0</v>
      </c>
      <c r="AG530">
        <v>0</v>
      </c>
      <c r="AH530">
        <v>0</v>
      </c>
      <c r="AI530">
        <v>1</v>
      </c>
      <c r="AJ530">
        <v>1</v>
      </c>
      <c r="AK530">
        <v>1</v>
      </c>
      <c r="AL530">
        <v>1</v>
      </c>
      <c r="AN530">
        <v>0</v>
      </c>
      <c r="AO530">
        <v>1</v>
      </c>
      <c r="AP530">
        <v>0</v>
      </c>
      <c r="AQ530">
        <v>0</v>
      </c>
      <c r="AR530">
        <v>0</v>
      </c>
      <c r="AS530" t="s">
        <v>0</v>
      </c>
      <c r="AT530">
        <v>-0.10299999999999999</v>
      </c>
      <c r="AU530" t="s">
        <v>0</v>
      </c>
      <c r="AV530">
        <v>0</v>
      </c>
      <c r="AW530">
        <v>2</v>
      </c>
      <c r="AX530">
        <v>31142594</v>
      </c>
      <c r="AY530">
        <v>1</v>
      </c>
      <c r="AZ530">
        <v>6144</v>
      </c>
      <c r="BA530">
        <v>526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CX530">
        <f>Y530*Source!I741</f>
        <v>-4.1199999999999995E-3</v>
      </c>
      <c r="CY530">
        <f t="shared" si="54"/>
        <v>46307.35</v>
      </c>
      <c r="CZ530">
        <f t="shared" si="55"/>
        <v>46307.35</v>
      </c>
      <c r="DA530">
        <f t="shared" si="56"/>
        <v>1</v>
      </c>
      <c r="DB530">
        <v>0</v>
      </c>
    </row>
    <row r="531" spans="1:106" x14ac:dyDescent="0.2">
      <c r="A531">
        <f>ROW(Source!A741)</f>
        <v>741</v>
      </c>
      <c r="B531">
        <v>31140108</v>
      </c>
      <c r="C531">
        <v>31142577</v>
      </c>
      <c r="D531">
        <v>30915592</v>
      </c>
      <c r="E531">
        <v>1</v>
      </c>
      <c r="F531">
        <v>1</v>
      </c>
      <c r="G531">
        <v>28875167</v>
      </c>
      <c r="H531">
        <v>3</v>
      </c>
      <c r="I531" t="s">
        <v>290</v>
      </c>
      <c r="J531" t="s">
        <v>292</v>
      </c>
      <c r="K531" t="s">
        <v>291</v>
      </c>
      <c r="L531">
        <v>1303</v>
      </c>
      <c r="N531">
        <v>1003</v>
      </c>
      <c r="O531" t="s">
        <v>70</v>
      </c>
      <c r="P531" t="s">
        <v>70</v>
      </c>
      <c r="Q531">
        <v>1000</v>
      </c>
      <c r="W531">
        <v>0</v>
      </c>
      <c r="X531">
        <v>1966491872</v>
      </c>
      <c r="Y531">
        <v>0.10299999999999999</v>
      </c>
      <c r="AA531">
        <v>60269.89</v>
      </c>
      <c r="AB531">
        <v>0</v>
      </c>
      <c r="AC531">
        <v>0</v>
      </c>
      <c r="AD531">
        <v>0</v>
      </c>
      <c r="AE531">
        <v>60269.89</v>
      </c>
      <c r="AF531">
        <v>0</v>
      </c>
      <c r="AG531">
        <v>0</v>
      </c>
      <c r="AH531">
        <v>0</v>
      </c>
      <c r="AI531">
        <v>1</v>
      </c>
      <c r="AJ531">
        <v>1</v>
      </c>
      <c r="AK531">
        <v>1</v>
      </c>
      <c r="AL531">
        <v>1</v>
      </c>
      <c r="AN531">
        <v>0</v>
      </c>
      <c r="AO531">
        <v>0</v>
      </c>
      <c r="AP531">
        <v>0</v>
      </c>
      <c r="AQ531">
        <v>0</v>
      </c>
      <c r="AR531">
        <v>0</v>
      </c>
      <c r="AS531" t="s">
        <v>0</v>
      </c>
      <c r="AT531">
        <v>0.10299999999999999</v>
      </c>
      <c r="AU531" t="s">
        <v>0</v>
      </c>
      <c r="AV531">
        <v>0</v>
      </c>
      <c r="AW531">
        <v>1</v>
      </c>
      <c r="AX531">
        <v>-1</v>
      </c>
      <c r="AY531">
        <v>0</v>
      </c>
      <c r="AZ531">
        <v>0</v>
      </c>
      <c r="BA531" t="s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CX531">
        <f>Y531*Source!I741</f>
        <v>4.1199999999999995E-3</v>
      </c>
      <c r="CY531">
        <f t="shared" si="54"/>
        <v>60269.89</v>
      </c>
      <c r="CZ531">
        <f t="shared" si="55"/>
        <v>60269.89</v>
      </c>
      <c r="DA531">
        <f t="shared" si="56"/>
        <v>1</v>
      </c>
      <c r="DB531">
        <v>0</v>
      </c>
    </row>
    <row r="532" spans="1:106" x14ac:dyDescent="0.2">
      <c r="A532">
        <f>ROW(Source!A744)</f>
        <v>744</v>
      </c>
      <c r="B532">
        <v>31140108</v>
      </c>
      <c r="C532">
        <v>31142597</v>
      </c>
      <c r="D532">
        <v>30895155</v>
      </c>
      <c r="E532">
        <v>28875167</v>
      </c>
      <c r="F532">
        <v>1</v>
      </c>
      <c r="G532">
        <v>28875167</v>
      </c>
      <c r="H532">
        <v>1</v>
      </c>
      <c r="I532" t="s">
        <v>391</v>
      </c>
      <c r="J532" t="s">
        <v>0</v>
      </c>
      <c r="K532" t="s">
        <v>392</v>
      </c>
      <c r="L532">
        <v>1191</v>
      </c>
      <c r="N532">
        <v>1013</v>
      </c>
      <c r="O532" t="s">
        <v>393</v>
      </c>
      <c r="P532" t="s">
        <v>393</v>
      </c>
      <c r="Q532">
        <v>1</v>
      </c>
      <c r="W532">
        <v>0</v>
      </c>
      <c r="X532">
        <v>476480486</v>
      </c>
      <c r="Y532">
        <v>88.32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1</v>
      </c>
      <c r="AJ532">
        <v>1</v>
      </c>
      <c r="AK532">
        <v>1</v>
      </c>
      <c r="AL532">
        <v>1</v>
      </c>
      <c r="AN532">
        <v>0</v>
      </c>
      <c r="AO532">
        <v>1</v>
      </c>
      <c r="AP532">
        <v>0</v>
      </c>
      <c r="AQ532">
        <v>0</v>
      </c>
      <c r="AR532">
        <v>0</v>
      </c>
      <c r="AS532" t="s">
        <v>0</v>
      </c>
      <c r="AT532">
        <v>88.32</v>
      </c>
      <c r="AU532" t="s">
        <v>0</v>
      </c>
      <c r="AV532">
        <v>1</v>
      </c>
      <c r="AW532">
        <v>2</v>
      </c>
      <c r="AX532">
        <v>31142601</v>
      </c>
      <c r="AY532">
        <v>1</v>
      </c>
      <c r="AZ532">
        <v>0</v>
      </c>
      <c r="BA532">
        <v>527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CX532">
        <f>Y532*Source!I744</f>
        <v>0.88319999999999999</v>
      </c>
      <c r="CY532">
        <f>AD532</f>
        <v>0</v>
      </c>
      <c r="CZ532">
        <f>AH532</f>
        <v>0</v>
      </c>
      <c r="DA532">
        <f>AL532</f>
        <v>1</v>
      </c>
      <c r="DB532">
        <v>0</v>
      </c>
    </row>
    <row r="533" spans="1:106" x14ac:dyDescent="0.2">
      <c r="A533">
        <f>ROW(Source!A744)</f>
        <v>744</v>
      </c>
      <c r="B533">
        <v>31140108</v>
      </c>
      <c r="C533">
        <v>31142597</v>
      </c>
      <c r="D533">
        <v>30906858</v>
      </c>
      <c r="E533">
        <v>1</v>
      </c>
      <c r="F533">
        <v>1</v>
      </c>
      <c r="G533">
        <v>28875167</v>
      </c>
      <c r="H533">
        <v>2</v>
      </c>
      <c r="I533" t="s">
        <v>471</v>
      </c>
      <c r="J533" t="s">
        <v>472</v>
      </c>
      <c r="K533" t="s">
        <v>473</v>
      </c>
      <c r="L533">
        <v>1368</v>
      </c>
      <c r="N533">
        <v>1011</v>
      </c>
      <c r="O533" t="s">
        <v>397</v>
      </c>
      <c r="P533" t="s">
        <v>397</v>
      </c>
      <c r="Q533">
        <v>1</v>
      </c>
      <c r="W533">
        <v>0</v>
      </c>
      <c r="X533">
        <v>-1418982918</v>
      </c>
      <c r="Y533">
        <v>27.6</v>
      </c>
      <c r="AA533">
        <v>0</v>
      </c>
      <c r="AB533">
        <v>7.36</v>
      </c>
      <c r="AC533">
        <v>0.74</v>
      </c>
      <c r="AD533">
        <v>0</v>
      </c>
      <c r="AE533">
        <v>0</v>
      </c>
      <c r="AF533">
        <v>7.36</v>
      </c>
      <c r="AG533">
        <v>0.74</v>
      </c>
      <c r="AH533">
        <v>0</v>
      </c>
      <c r="AI533">
        <v>1</v>
      </c>
      <c r="AJ533">
        <v>1</v>
      </c>
      <c r="AK533">
        <v>1</v>
      </c>
      <c r="AL533">
        <v>1</v>
      </c>
      <c r="AN533">
        <v>0</v>
      </c>
      <c r="AO533">
        <v>1</v>
      </c>
      <c r="AP533">
        <v>0</v>
      </c>
      <c r="AQ533">
        <v>0</v>
      </c>
      <c r="AR533">
        <v>0</v>
      </c>
      <c r="AS533" t="s">
        <v>0</v>
      </c>
      <c r="AT533">
        <v>27.6</v>
      </c>
      <c r="AU533" t="s">
        <v>0</v>
      </c>
      <c r="AV533">
        <v>0</v>
      </c>
      <c r="AW533">
        <v>2</v>
      </c>
      <c r="AX533">
        <v>31142602</v>
      </c>
      <c r="AY533">
        <v>1</v>
      </c>
      <c r="AZ533">
        <v>0</v>
      </c>
      <c r="BA533">
        <v>528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CX533">
        <f>Y533*Source!I744</f>
        <v>0.27600000000000002</v>
      </c>
      <c r="CY533">
        <f>AB533</f>
        <v>7.36</v>
      </c>
      <c r="CZ533">
        <f>AF533</f>
        <v>7.36</v>
      </c>
      <c r="DA533">
        <f>AJ533</f>
        <v>1</v>
      </c>
      <c r="DB533">
        <v>0</v>
      </c>
    </row>
    <row r="534" spans="1:106" x14ac:dyDescent="0.2">
      <c r="A534">
        <f>ROW(Source!A744)</f>
        <v>744</v>
      </c>
      <c r="B534">
        <v>31140108</v>
      </c>
      <c r="C534">
        <v>31142597</v>
      </c>
      <c r="D534">
        <v>0</v>
      </c>
      <c r="E534">
        <v>29799470</v>
      </c>
      <c r="F534">
        <v>1</v>
      </c>
      <c r="G534">
        <v>28875167</v>
      </c>
      <c r="H534">
        <v>3</v>
      </c>
      <c r="I534" t="s">
        <v>82</v>
      </c>
      <c r="J534" t="s">
        <v>0</v>
      </c>
      <c r="K534" t="s">
        <v>297</v>
      </c>
      <c r="L534">
        <v>1354</v>
      </c>
      <c r="N534">
        <v>1010</v>
      </c>
      <c r="O534" t="s">
        <v>84</v>
      </c>
      <c r="P534" t="s">
        <v>84</v>
      </c>
      <c r="Q534">
        <v>1</v>
      </c>
      <c r="W534">
        <v>0</v>
      </c>
      <c r="X534">
        <v>290408143</v>
      </c>
      <c r="Y534">
        <v>100</v>
      </c>
      <c r="AA534">
        <v>360.81</v>
      </c>
      <c r="AB534">
        <v>0</v>
      </c>
      <c r="AC534">
        <v>0</v>
      </c>
      <c r="AD534">
        <v>0</v>
      </c>
      <c r="AE534">
        <v>360.81</v>
      </c>
      <c r="AF534">
        <v>0</v>
      </c>
      <c r="AG534">
        <v>0</v>
      </c>
      <c r="AH534">
        <v>0</v>
      </c>
      <c r="AI534">
        <v>1</v>
      </c>
      <c r="AJ534">
        <v>1</v>
      </c>
      <c r="AK534">
        <v>1</v>
      </c>
      <c r="AL534">
        <v>1</v>
      </c>
      <c r="AN534">
        <v>0</v>
      </c>
      <c r="AO534">
        <v>0</v>
      </c>
      <c r="AP534">
        <v>0</v>
      </c>
      <c r="AQ534">
        <v>0</v>
      </c>
      <c r="AR534">
        <v>0</v>
      </c>
      <c r="AS534" t="s">
        <v>0</v>
      </c>
      <c r="AT534">
        <v>100</v>
      </c>
      <c r="AU534" t="s">
        <v>0</v>
      </c>
      <c r="AV534">
        <v>0</v>
      </c>
      <c r="AW534">
        <v>1</v>
      </c>
      <c r="AX534">
        <v>-1</v>
      </c>
      <c r="AY534">
        <v>0</v>
      </c>
      <c r="AZ534">
        <v>0</v>
      </c>
      <c r="BA534" t="s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CX534">
        <f>Y534*Source!I744</f>
        <v>1</v>
      </c>
      <c r="CY534">
        <f>AA534</f>
        <v>360.81</v>
      </c>
      <c r="CZ534">
        <f>AE534</f>
        <v>360.81</v>
      </c>
      <c r="DA534">
        <f>AI534</f>
        <v>1</v>
      </c>
      <c r="DB534">
        <v>0</v>
      </c>
    </row>
    <row r="535" spans="1:106" x14ac:dyDescent="0.2">
      <c r="A535">
        <f>ROW(Source!A797)</f>
        <v>797</v>
      </c>
      <c r="B535">
        <v>31140108</v>
      </c>
      <c r="C535">
        <v>31142686</v>
      </c>
      <c r="D535">
        <v>30895155</v>
      </c>
      <c r="E535">
        <v>28875167</v>
      </c>
      <c r="F535">
        <v>1</v>
      </c>
      <c r="G535">
        <v>28875167</v>
      </c>
      <c r="H535">
        <v>1</v>
      </c>
      <c r="I535" t="s">
        <v>391</v>
      </c>
      <c r="J535" t="s">
        <v>0</v>
      </c>
      <c r="K535" t="s">
        <v>392</v>
      </c>
      <c r="L535">
        <v>1191</v>
      </c>
      <c r="N535">
        <v>1013</v>
      </c>
      <c r="O535" t="s">
        <v>393</v>
      </c>
      <c r="P535" t="s">
        <v>393</v>
      </c>
      <c r="Q535">
        <v>1</v>
      </c>
      <c r="W535">
        <v>0</v>
      </c>
      <c r="X535">
        <v>476480486</v>
      </c>
      <c r="Y535">
        <v>24.6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1</v>
      </c>
      <c r="AJ535">
        <v>1</v>
      </c>
      <c r="AK535">
        <v>1</v>
      </c>
      <c r="AL535">
        <v>1</v>
      </c>
      <c r="AN535">
        <v>0</v>
      </c>
      <c r="AO535">
        <v>1</v>
      </c>
      <c r="AP535">
        <v>0</v>
      </c>
      <c r="AQ535">
        <v>0</v>
      </c>
      <c r="AR535">
        <v>0</v>
      </c>
      <c r="AS535" t="s">
        <v>0</v>
      </c>
      <c r="AT535">
        <v>24.6</v>
      </c>
      <c r="AU535" t="s">
        <v>0</v>
      </c>
      <c r="AV535">
        <v>1</v>
      </c>
      <c r="AW535">
        <v>2</v>
      </c>
      <c r="AX535">
        <v>31142691</v>
      </c>
      <c r="AY535">
        <v>1</v>
      </c>
      <c r="AZ535">
        <v>0</v>
      </c>
      <c r="BA535">
        <v>529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CX535">
        <f>Y535*Source!I797</f>
        <v>1.0578000000000001</v>
      </c>
      <c r="CY535">
        <f>AD535</f>
        <v>0</v>
      </c>
      <c r="CZ535">
        <f>AH535</f>
        <v>0</v>
      </c>
      <c r="DA535">
        <f>AL535</f>
        <v>1</v>
      </c>
      <c r="DB535">
        <v>0</v>
      </c>
    </row>
    <row r="536" spans="1:106" x14ac:dyDescent="0.2">
      <c r="A536">
        <f>ROW(Source!A797)</f>
        <v>797</v>
      </c>
      <c r="B536">
        <v>31140108</v>
      </c>
      <c r="C536">
        <v>31142686</v>
      </c>
      <c r="D536">
        <v>30906400</v>
      </c>
      <c r="E536">
        <v>1</v>
      </c>
      <c r="F536">
        <v>1</v>
      </c>
      <c r="G536">
        <v>28875167</v>
      </c>
      <c r="H536">
        <v>2</v>
      </c>
      <c r="I536" t="s">
        <v>769</v>
      </c>
      <c r="J536" t="s">
        <v>770</v>
      </c>
      <c r="K536" t="s">
        <v>771</v>
      </c>
      <c r="L536">
        <v>1368</v>
      </c>
      <c r="N536">
        <v>1011</v>
      </c>
      <c r="O536" t="s">
        <v>397</v>
      </c>
      <c r="P536" t="s">
        <v>397</v>
      </c>
      <c r="Q536">
        <v>1</v>
      </c>
      <c r="W536">
        <v>0</v>
      </c>
      <c r="X536">
        <v>-552128623</v>
      </c>
      <c r="Y536">
        <v>10.4</v>
      </c>
      <c r="AA536">
        <v>0</v>
      </c>
      <c r="AB536">
        <v>6.98</v>
      </c>
      <c r="AC536">
        <v>0.03</v>
      </c>
      <c r="AD536">
        <v>0</v>
      </c>
      <c r="AE536">
        <v>0</v>
      </c>
      <c r="AF536">
        <v>6.98</v>
      </c>
      <c r="AG536">
        <v>0.03</v>
      </c>
      <c r="AH536">
        <v>0</v>
      </c>
      <c r="AI536">
        <v>1</v>
      </c>
      <c r="AJ536">
        <v>1</v>
      </c>
      <c r="AK536">
        <v>1</v>
      </c>
      <c r="AL536">
        <v>1</v>
      </c>
      <c r="AN536">
        <v>0</v>
      </c>
      <c r="AO536">
        <v>1</v>
      </c>
      <c r="AP536">
        <v>0</v>
      </c>
      <c r="AQ536">
        <v>0</v>
      </c>
      <c r="AR536">
        <v>0</v>
      </c>
      <c r="AS536" t="s">
        <v>0</v>
      </c>
      <c r="AT536">
        <v>10.4</v>
      </c>
      <c r="AU536" t="s">
        <v>0</v>
      </c>
      <c r="AV536">
        <v>0</v>
      </c>
      <c r="AW536">
        <v>2</v>
      </c>
      <c r="AX536">
        <v>31142692</v>
      </c>
      <c r="AY536">
        <v>1</v>
      </c>
      <c r="AZ536">
        <v>0</v>
      </c>
      <c r="BA536">
        <v>530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CX536">
        <f>Y536*Source!I797</f>
        <v>0.44719999999999999</v>
      </c>
      <c r="CY536">
        <f>AB536</f>
        <v>6.98</v>
      </c>
      <c r="CZ536">
        <f>AF536</f>
        <v>6.98</v>
      </c>
      <c r="DA536">
        <f>AJ536</f>
        <v>1</v>
      </c>
      <c r="DB536">
        <v>0</v>
      </c>
    </row>
    <row r="537" spans="1:106" x14ac:dyDescent="0.2">
      <c r="A537">
        <f>ROW(Source!A797)</f>
        <v>797</v>
      </c>
      <c r="B537">
        <v>31140108</v>
      </c>
      <c r="C537">
        <v>31142686</v>
      </c>
      <c r="D537">
        <v>30906818</v>
      </c>
      <c r="E537">
        <v>1</v>
      </c>
      <c r="F537">
        <v>1</v>
      </c>
      <c r="G537">
        <v>28875167</v>
      </c>
      <c r="H537">
        <v>2</v>
      </c>
      <c r="I537" t="s">
        <v>772</v>
      </c>
      <c r="J537" t="s">
        <v>773</v>
      </c>
      <c r="K537" t="s">
        <v>774</v>
      </c>
      <c r="L537">
        <v>1368</v>
      </c>
      <c r="N537">
        <v>1011</v>
      </c>
      <c r="O537" t="s">
        <v>397</v>
      </c>
      <c r="P537" t="s">
        <v>397</v>
      </c>
      <c r="Q537">
        <v>1</v>
      </c>
      <c r="W537">
        <v>0</v>
      </c>
      <c r="X537">
        <v>993435958</v>
      </c>
      <c r="Y537">
        <v>10.4</v>
      </c>
      <c r="AA537">
        <v>0</v>
      </c>
      <c r="AB537">
        <v>4.97</v>
      </c>
      <c r="AC537">
        <v>0.85</v>
      </c>
      <c r="AD537">
        <v>0</v>
      </c>
      <c r="AE537">
        <v>0</v>
      </c>
      <c r="AF537">
        <v>4.97</v>
      </c>
      <c r="AG537">
        <v>0.85</v>
      </c>
      <c r="AH537">
        <v>0</v>
      </c>
      <c r="AI537">
        <v>1</v>
      </c>
      <c r="AJ537">
        <v>1</v>
      </c>
      <c r="AK537">
        <v>1</v>
      </c>
      <c r="AL537">
        <v>1</v>
      </c>
      <c r="AN537">
        <v>0</v>
      </c>
      <c r="AO537">
        <v>1</v>
      </c>
      <c r="AP537">
        <v>0</v>
      </c>
      <c r="AQ537">
        <v>0</v>
      </c>
      <c r="AR537">
        <v>0</v>
      </c>
      <c r="AS537" t="s">
        <v>0</v>
      </c>
      <c r="AT537">
        <v>10.4</v>
      </c>
      <c r="AU537" t="s">
        <v>0</v>
      </c>
      <c r="AV537">
        <v>0</v>
      </c>
      <c r="AW537">
        <v>2</v>
      </c>
      <c r="AX537">
        <v>31142693</v>
      </c>
      <c r="AY537">
        <v>1</v>
      </c>
      <c r="AZ537">
        <v>0</v>
      </c>
      <c r="BA537">
        <v>531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CX537">
        <f>Y537*Source!I797</f>
        <v>0.44719999999999999</v>
      </c>
      <c r="CY537">
        <f>AB537</f>
        <v>4.97</v>
      </c>
      <c r="CZ537">
        <f>AF537</f>
        <v>4.97</v>
      </c>
      <c r="DA537">
        <f>AJ537</f>
        <v>1</v>
      </c>
      <c r="DB537">
        <v>0</v>
      </c>
    </row>
    <row r="538" spans="1:106" x14ac:dyDescent="0.2">
      <c r="A538">
        <f>ROW(Source!A797)</f>
        <v>797</v>
      </c>
      <c r="B538">
        <v>31140108</v>
      </c>
      <c r="C538">
        <v>31142686</v>
      </c>
      <c r="D538">
        <v>30896783</v>
      </c>
      <c r="E538">
        <v>28875167</v>
      </c>
      <c r="F538">
        <v>1</v>
      </c>
      <c r="G538">
        <v>28875167</v>
      </c>
      <c r="H538">
        <v>3</v>
      </c>
      <c r="I538" t="s">
        <v>448</v>
      </c>
      <c r="J538" t="s">
        <v>0</v>
      </c>
      <c r="K538" t="s">
        <v>449</v>
      </c>
      <c r="L538">
        <v>1348</v>
      </c>
      <c r="N538">
        <v>1009</v>
      </c>
      <c r="O538" t="s">
        <v>150</v>
      </c>
      <c r="P538" t="s">
        <v>150</v>
      </c>
      <c r="Q538">
        <v>1000</v>
      </c>
      <c r="W538">
        <v>0</v>
      </c>
      <c r="X538">
        <v>1489638031</v>
      </c>
      <c r="Y538">
        <v>6.6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1</v>
      </c>
      <c r="AJ538">
        <v>1</v>
      </c>
      <c r="AK538">
        <v>1</v>
      </c>
      <c r="AL538">
        <v>1</v>
      </c>
      <c r="AN538">
        <v>0</v>
      </c>
      <c r="AO538">
        <v>1</v>
      </c>
      <c r="AP538">
        <v>0</v>
      </c>
      <c r="AQ538">
        <v>0</v>
      </c>
      <c r="AR538">
        <v>0</v>
      </c>
      <c r="AS538" t="s">
        <v>0</v>
      </c>
      <c r="AT538">
        <v>6.6</v>
      </c>
      <c r="AU538" t="s">
        <v>0</v>
      </c>
      <c r="AV538">
        <v>0</v>
      </c>
      <c r="AW538">
        <v>2</v>
      </c>
      <c r="AX538">
        <v>31142694</v>
      </c>
      <c r="AY538">
        <v>1</v>
      </c>
      <c r="AZ538">
        <v>0</v>
      </c>
      <c r="BA538">
        <v>532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CX538">
        <f>Y538*Source!I797</f>
        <v>0.28379999999999994</v>
      </c>
      <c r="CY538">
        <f>AA538</f>
        <v>0</v>
      </c>
      <c r="CZ538">
        <f>AE538</f>
        <v>0</v>
      </c>
      <c r="DA538">
        <f>AI538</f>
        <v>1</v>
      </c>
      <c r="DB538">
        <v>0</v>
      </c>
    </row>
    <row r="539" spans="1:106" x14ac:dyDescent="0.2">
      <c r="A539">
        <f>ROW(Source!A824)</f>
        <v>824</v>
      </c>
      <c r="B539">
        <v>31140108</v>
      </c>
      <c r="C539">
        <v>31202462</v>
      </c>
      <c r="D539">
        <v>30895155</v>
      </c>
      <c r="E539">
        <v>28875167</v>
      </c>
      <c r="F539">
        <v>1</v>
      </c>
      <c r="G539">
        <v>28875167</v>
      </c>
      <c r="H539">
        <v>1</v>
      </c>
      <c r="I539" t="s">
        <v>391</v>
      </c>
      <c r="J539" t="s">
        <v>0</v>
      </c>
      <c r="K539" t="s">
        <v>392</v>
      </c>
      <c r="L539">
        <v>1191</v>
      </c>
      <c r="N539">
        <v>1013</v>
      </c>
      <c r="O539" t="s">
        <v>393</v>
      </c>
      <c r="P539" t="s">
        <v>393</v>
      </c>
      <c r="Q539">
        <v>1</v>
      </c>
      <c r="W539">
        <v>0</v>
      </c>
      <c r="X539">
        <v>476480486</v>
      </c>
      <c r="Y539">
        <v>87.4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1</v>
      </c>
      <c r="AJ539">
        <v>1</v>
      </c>
      <c r="AK539">
        <v>1</v>
      </c>
      <c r="AL539">
        <v>1</v>
      </c>
      <c r="AN539">
        <v>0</v>
      </c>
      <c r="AO539">
        <v>1</v>
      </c>
      <c r="AP539">
        <v>0</v>
      </c>
      <c r="AQ539">
        <v>0</v>
      </c>
      <c r="AR539">
        <v>0</v>
      </c>
      <c r="AS539" t="s">
        <v>0</v>
      </c>
      <c r="AT539">
        <v>87.4</v>
      </c>
      <c r="AU539" t="s">
        <v>0</v>
      </c>
      <c r="AV539">
        <v>1</v>
      </c>
      <c r="AW539">
        <v>2</v>
      </c>
      <c r="AX539">
        <v>31202463</v>
      </c>
      <c r="AY539">
        <v>1</v>
      </c>
      <c r="AZ539">
        <v>0</v>
      </c>
      <c r="BA539">
        <v>533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CX539">
        <f>Y539*Source!I824</f>
        <v>21.85</v>
      </c>
      <c r="CY539">
        <f>AD539</f>
        <v>0</v>
      </c>
      <c r="CZ539">
        <f>AH539</f>
        <v>0</v>
      </c>
      <c r="DA539">
        <f>AL539</f>
        <v>1</v>
      </c>
      <c r="DB539">
        <v>0</v>
      </c>
    </row>
    <row r="540" spans="1:106" x14ac:dyDescent="0.2">
      <c r="A540">
        <f>ROW(Source!A824)</f>
        <v>824</v>
      </c>
      <c r="B540">
        <v>31140108</v>
      </c>
      <c r="C540">
        <v>31202462</v>
      </c>
      <c r="D540">
        <v>30906168</v>
      </c>
      <c r="E540">
        <v>1</v>
      </c>
      <c r="F540">
        <v>1</v>
      </c>
      <c r="G540">
        <v>28875167</v>
      </c>
      <c r="H540">
        <v>2</v>
      </c>
      <c r="I540" t="s">
        <v>874</v>
      </c>
      <c r="J540" t="s">
        <v>875</v>
      </c>
      <c r="K540" t="s">
        <v>876</v>
      </c>
      <c r="L540">
        <v>1368</v>
      </c>
      <c r="N540">
        <v>1011</v>
      </c>
      <c r="O540" t="s">
        <v>397</v>
      </c>
      <c r="P540" t="s">
        <v>397</v>
      </c>
      <c r="Q540">
        <v>1</v>
      </c>
      <c r="W540">
        <v>0</v>
      </c>
      <c r="X540">
        <v>681058841</v>
      </c>
      <c r="Y540">
        <v>19</v>
      </c>
      <c r="AA540">
        <v>0</v>
      </c>
      <c r="AB540">
        <v>12.07</v>
      </c>
      <c r="AC540">
        <v>4.83</v>
      </c>
      <c r="AD540">
        <v>0</v>
      </c>
      <c r="AE540">
        <v>0</v>
      </c>
      <c r="AF540">
        <v>12.07</v>
      </c>
      <c r="AG540">
        <v>4.83</v>
      </c>
      <c r="AH540">
        <v>0</v>
      </c>
      <c r="AI540">
        <v>1</v>
      </c>
      <c r="AJ540">
        <v>1</v>
      </c>
      <c r="AK540">
        <v>1</v>
      </c>
      <c r="AL540">
        <v>1</v>
      </c>
      <c r="AN540">
        <v>0</v>
      </c>
      <c r="AO540">
        <v>1</v>
      </c>
      <c r="AP540">
        <v>0</v>
      </c>
      <c r="AQ540">
        <v>0</v>
      </c>
      <c r="AR540">
        <v>0</v>
      </c>
      <c r="AS540" t="s">
        <v>0</v>
      </c>
      <c r="AT540">
        <v>19</v>
      </c>
      <c r="AU540" t="s">
        <v>0</v>
      </c>
      <c r="AV540">
        <v>0</v>
      </c>
      <c r="AW540">
        <v>2</v>
      </c>
      <c r="AX540">
        <v>31202464</v>
      </c>
      <c r="AY540">
        <v>1</v>
      </c>
      <c r="AZ540">
        <v>0</v>
      </c>
      <c r="BA540">
        <v>534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CX540">
        <f>Y540*Source!I824</f>
        <v>4.75</v>
      </c>
      <c r="CY540">
        <f>AB540</f>
        <v>12.07</v>
      </c>
      <c r="CZ540">
        <f>AF540</f>
        <v>12.07</v>
      </c>
      <c r="DA540">
        <f>AJ540</f>
        <v>1</v>
      </c>
      <c r="DB540">
        <v>0</v>
      </c>
    </row>
    <row r="541" spans="1:106" x14ac:dyDescent="0.2">
      <c r="A541">
        <f>ROW(Source!A824)</f>
        <v>824</v>
      </c>
      <c r="B541">
        <v>31140108</v>
      </c>
      <c r="C541">
        <v>31202462</v>
      </c>
      <c r="D541">
        <v>30907851</v>
      </c>
      <c r="E541">
        <v>1</v>
      </c>
      <c r="F541">
        <v>1</v>
      </c>
      <c r="G541">
        <v>28875167</v>
      </c>
      <c r="H541">
        <v>3</v>
      </c>
      <c r="I541" t="s">
        <v>523</v>
      </c>
      <c r="J541" t="s">
        <v>524</v>
      </c>
      <c r="K541" t="s">
        <v>525</v>
      </c>
      <c r="L541">
        <v>1348</v>
      </c>
      <c r="N541">
        <v>1009</v>
      </c>
      <c r="O541" t="s">
        <v>150</v>
      </c>
      <c r="P541" t="s">
        <v>150</v>
      </c>
      <c r="Q541">
        <v>1000</v>
      </c>
      <c r="W541">
        <v>0</v>
      </c>
      <c r="X541">
        <v>19696855</v>
      </c>
      <c r="Y541">
        <v>3.3E-3</v>
      </c>
      <c r="AA541">
        <v>93317.47</v>
      </c>
      <c r="AB541">
        <v>0</v>
      </c>
      <c r="AC541">
        <v>0</v>
      </c>
      <c r="AD541">
        <v>0</v>
      </c>
      <c r="AE541">
        <v>93317.47</v>
      </c>
      <c r="AF541">
        <v>0</v>
      </c>
      <c r="AG541">
        <v>0</v>
      </c>
      <c r="AH541">
        <v>0</v>
      </c>
      <c r="AI541">
        <v>1</v>
      </c>
      <c r="AJ541">
        <v>1</v>
      </c>
      <c r="AK541">
        <v>1</v>
      </c>
      <c r="AL541">
        <v>1</v>
      </c>
      <c r="AN541">
        <v>0</v>
      </c>
      <c r="AO541">
        <v>1</v>
      </c>
      <c r="AP541">
        <v>0</v>
      </c>
      <c r="AQ541">
        <v>0</v>
      </c>
      <c r="AR541">
        <v>0</v>
      </c>
      <c r="AS541" t="s">
        <v>0</v>
      </c>
      <c r="AT541">
        <v>3.3E-3</v>
      </c>
      <c r="AU541" t="s">
        <v>0</v>
      </c>
      <c r="AV541">
        <v>0</v>
      </c>
      <c r="AW541">
        <v>2</v>
      </c>
      <c r="AX541">
        <v>31202465</v>
      </c>
      <c r="AY541">
        <v>1</v>
      </c>
      <c r="AZ541">
        <v>0</v>
      </c>
      <c r="BA541">
        <v>535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CX541">
        <f>Y541*Source!I824</f>
        <v>8.25E-4</v>
      </c>
      <c r="CY541">
        <f>AA541</f>
        <v>93317.47</v>
      </c>
      <c r="CZ541">
        <f>AE541</f>
        <v>93317.47</v>
      </c>
      <c r="DA541">
        <f>AI541</f>
        <v>1</v>
      </c>
      <c r="DB541">
        <v>0</v>
      </c>
    </row>
    <row r="542" spans="1:106" x14ac:dyDescent="0.2">
      <c r="A542">
        <f>ROW(Source!A824)</f>
        <v>824</v>
      </c>
      <c r="B542">
        <v>31140108</v>
      </c>
      <c r="C542">
        <v>31202462</v>
      </c>
      <c r="D542">
        <v>30908697</v>
      </c>
      <c r="E542">
        <v>1</v>
      </c>
      <c r="F542">
        <v>1</v>
      </c>
      <c r="G542">
        <v>28875167</v>
      </c>
      <c r="H542">
        <v>3</v>
      </c>
      <c r="I542" t="s">
        <v>700</v>
      </c>
      <c r="J542" t="s">
        <v>701</v>
      </c>
      <c r="K542" t="s">
        <v>702</v>
      </c>
      <c r="L542">
        <v>1348</v>
      </c>
      <c r="N542">
        <v>1009</v>
      </c>
      <c r="O542" t="s">
        <v>150</v>
      </c>
      <c r="P542" t="s">
        <v>150</v>
      </c>
      <c r="Q542">
        <v>1000</v>
      </c>
      <c r="W542">
        <v>0</v>
      </c>
      <c r="X542">
        <v>-1592467254</v>
      </c>
      <c r="Y542">
        <v>1.4E-3</v>
      </c>
      <c r="AA542">
        <v>117442.26</v>
      </c>
      <c r="AB542">
        <v>0</v>
      </c>
      <c r="AC542">
        <v>0</v>
      </c>
      <c r="AD542">
        <v>0</v>
      </c>
      <c r="AE542">
        <v>117442.26</v>
      </c>
      <c r="AF542">
        <v>0</v>
      </c>
      <c r="AG542">
        <v>0</v>
      </c>
      <c r="AH542">
        <v>0</v>
      </c>
      <c r="AI542">
        <v>1</v>
      </c>
      <c r="AJ542">
        <v>1</v>
      </c>
      <c r="AK542">
        <v>1</v>
      </c>
      <c r="AL542">
        <v>1</v>
      </c>
      <c r="AN542">
        <v>0</v>
      </c>
      <c r="AO542">
        <v>1</v>
      </c>
      <c r="AP542">
        <v>0</v>
      </c>
      <c r="AQ542">
        <v>0</v>
      </c>
      <c r="AR542">
        <v>0</v>
      </c>
      <c r="AS542" t="s">
        <v>0</v>
      </c>
      <c r="AT542">
        <v>1.4E-3</v>
      </c>
      <c r="AU542" t="s">
        <v>0</v>
      </c>
      <c r="AV542">
        <v>0</v>
      </c>
      <c r="AW542">
        <v>2</v>
      </c>
      <c r="AX542">
        <v>31202466</v>
      </c>
      <c r="AY542">
        <v>1</v>
      </c>
      <c r="AZ542">
        <v>0</v>
      </c>
      <c r="BA542">
        <v>536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CX542">
        <f>Y542*Source!I824</f>
        <v>3.5E-4</v>
      </c>
      <c r="CY542">
        <f>AA542</f>
        <v>117442.26</v>
      </c>
      <c r="CZ542">
        <f>AE542</f>
        <v>117442.26</v>
      </c>
      <c r="DA542">
        <f>AI542</f>
        <v>1</v>
      </c>
      <c r="DB542">
        <v>0</v>
      </c>
    </row>
    <row r="543" spans="1:106" x14ac:dyDescent="0.2">
      <c r="A543">
        <f>ROW(Source!A824)</f>
        <v>824</v>
      </c>
      <c r="B543">
        <v>31140108</v>
      </c>
      <c r="C543">
        <v>31202462</v>
      </c>
      <c r="D543">
        <v>30910321</v>
      </c>
      <c r="E543">
        <v>1</v>
      </c>
      <c r="F543">
        <v>1</v>
      </c>
      <c r="G543">
        <v>28875167</v>
      </c>
      <c r="H543">
        <v>3</v>
      </c>
      <c r="I543" t="s">
        <v>877</v>
      </c>
      <c r="J543" t="s">
        <v>878</v>
      </c>
      <c r="K543" t="s">
        <v>879</v>
      </c>
      <c r="L543">
        <v>1348</v>
      </c>
      <c r="N543">
        <v>1009</v>
      </c>
      <c r="O543" t="s">
        <v>150</v>
      </c>
      <c r="P543" t="s">
        <v>150</v>
      </c>
      <c r="Q543">
        <v>1000</v>
      </c>
      <c r="W543">
        <v>0</v>
      </c>
      <c r="X543">
        <v>1366260085</v>
      </c>
      <c r="Y543">
        <v>1</v>
      </c>
      <c r="AA543">
        <v>60336.14</v>
      </c>
      <c r="AB543">
        <v>0</v>
      </c>
      <c r="AC543">
        <v>0</v>
      </c>
      <c r="AD543">
        <v>0</v>
      </c>
      <c r="AE543">
        <v>60336.14</v>
      </c>
      <c r="AF543">
        <v>0</v>
      </c>
      <c r="AG543">
        <v>0</v>
      </c>
      <c r="AH543">
        <v>0</v>
      </c>
      <c r="AI543">
        <v>1</v>
      </c>
      <c r="AJ543">
        <v>1</v>
      </c>
      <c r="AK543">
        <v>1</v>
      </c>
      <c r="AL543">
        <v>1</v>
      </c>
      <c r="AN543">
        <v>0</v>
      </c>
      <c r="AO543">
        <v>1</v>
      </c>
      <c r="AP543">
        <v>0</v>
      </c>
      <c r="AQ543">
        <v>0</v>
      </c>
      <c r="AR543">
        <v>0</v>
      </c>
      <c r="AS543" t="s">
        <v>0</v>
      </c>
      <c r="AT543">
        <v>1</v>
      </c>
      <c r="AU543" t="s">
        <v>0</v>
      </c>
      <c r="AV543">
        <v>0</v>
      </c>
      <c r="AW543">
        <v>2</v>
      </c>
      <c r="AX543">
        <v>31202467</v>
      </c>
      <c r="AY543">
        <v>1</v>
      </c>
      <c r="AZ543">
        <v>0</v>
      </c>
      <c r="BA543">
        <v>537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CX543">
        <f>Y543*Source!I824</f>
        <v>0.25</v>
      </c>
      <c r="CY543">
        <f>AA543</f>
        <v>60336.14</v>
      </c>
      <c r="CZ543">
        <f>AE543</f>
        <v>60336.14</v>
      </c>
      <c r="DA543">
        <f>AI543</f>
        <v>1</v>
      </c>
      <c r="DB543">
        <v>0</v>
      </c>
    </row>
    <row r="544" spans="1:106" x14ac:dyDescent="0.2">
      <c r="A544">
        <f>ROW(Source!A825)</f>
        <v>825</v>
      </c>
      <c r="B544">
        <v>31140108</v>
      </c>
      <c r="C544">
        <v>31142932</v>
      </c>
      <c r="D544">
        <v>30895155</v>
      </c>
      <c r="E544">
        <v>28875167</v>
      </c>
      <c r="F544">
        <v>1</v>
      </c>
      <c r="G544">
        <v>28875167</v>
      </c>
      <c r="H544">
        <v>1</v>
      </c>
      <c r="I544" t="s">
        <v>391</v>
      </c>
      <c r="J544" t="s">
        <v>0</v>
      </c>
      <c r="K544" t="s">
        <v>392</v>
      </c>
      <c r="L544">
        <v>1191</v>
      </c>
      <c r="N544">
        <v>1013</v>
      </c>
      <c r="O544" t="s">
        <v>393</v>
      </c>
      <c r="P544" t="s">
        <v>393</v>
      </c>
      <c r="Q544">
        <v>1</v>
      </c>
      <c r="W544">
        <v>0</v>
      </c>
      <c r="X544">
        <v>476480486</v>
      </c>
      <c r="Y544">
        <v>74.099999999999994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1</v>
      </c>
      <c r="AJ544">
        <v>1</v>
      </c>
      <c r="AK544">
        <v>1</v>
      </c>
      <c r="AL544">
        <v>1</v>
      </c>
      <c r="AN544">
        <v>0</v>
      </c>
      <c r="AO544">
        <v>1</v>
      </c>
      <c r="AP544">
        <v>0</v>
      </c>
      <c r="AQ544">
        <v>0</v>
      </c>
      <c r="AR544">
        <v>0</v>
      </c>
      <c r="AS544" t="s">
        <v>0</v>
      </c>
      <c r="AT544">
        <v>74.099999999999994</v>
      </c>
      <c r="AU544" t="s">
        <v>0</v>
      </c>
      <c r="AV544">
        <v>1</v>
      </c>
      <c r="AW544">
        <v>2</v>
      </c>
      <c r="AX544">
        <v>31142933</v>
      </c>
      <c r="AY544">
        <v>1</v>
      </c>
      <c r="AZ544">
        <v>0</v>
      </c>
      <c r="BA544">
        <v>538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CX544">
        <f>Y544*Source!I825</f>
        <v>2.2229999999999999</v>
      </c>
      <c r="CY544">
        <f>AD544</f>
        <v>0</v>
      </c>
      <c r="CZ544">
        <f>AH544</f>
        <v>0</v>
      </c>
      <c r="DA544">
        <f>AL544</f>
        <v>1</v>
      </c>
      <c r="DB544">
        <v>0</v>
      </c>
    </row>
    <row r="545" spans="1:106" x14ac:dyDescent="0.2">
      <c r="A545">
        <f>ROW(Source!A825)</f>
        <v>825</v>
      </c>
      <c r="B545">
        <v>31140108</v>
      </c>
      <c r="C545">
        <v>31142932</v>
      </c>
      <c r="D545">
        <v>30907258</v>
      </c>
      <c r="E545">
        <v>1</v>
      </c>
      <c r="F545">
        <v>1</v>
      </c>
      <c r="G545">
        <v>28875167</v>
      </c>
      <c r="H545">
        <v>3</v>
      </c>
      <c r="I545" t="s">
        <v>880</v>
      </c>
      <c r="J545" t="s">
        <v>881</v>
      </c>
      <c r="K545" t="s">
        <v>882</v>
      </c>
      <c r="L545">
        <v>1348</v>
      </c>
      <c r="N545">
        <v>1009</v>
      </c>
      <c r="O545" t="s">
        <v>150</v>
      </c>
      <c r="P545" t="s">
        <v>150</v>
      </c>
      <c r="Q545">
        <v>1000</v>
      </c>
      <c r="W545">
        <v>0</v>
      </c>
      <c r="X545">
        <v>1737333692</v>
      </c>
      <c r="Y545">
        <v>1.6E-2</v>
      </c>
      <c r="AA545">
        <v>63430.02</v>
      </c>
      <c r="AB545">
        <v>0</v>
      </c>
      <c r="AC545">
        <v>0</v>
      </c>
      <c r="AD545">
        <v>0</v>
      </c>
      <c r="AE545">
        <v>63430.02</v>
      </c>
      <c r="AF545">
        <v>0</v>
      </c>
      <c r="AG545">
        <v>0</v>
      </c>
      <c r="AH545">
        <v>0</v>
      </c>
      <c r="AI545">
        <v>1</v>
      </c>
      <c r="AJ545">
        <v>1</v>
      </c>
      <c r="AK545">
        <v>1</v>
      </c>
      <c r="AL545">
        <v>1</v>
      </c>
      <c r="AN545">
        <v>0</v>
      </c>
      <c r="AO545">
        <v>1</v>
      </c>
      <c r="AP545">
        <v>0</v>
      </c>
      <c r="AQ545">
        <v>0</v>
      </c>
      <c r="AR545">
        <v>0</v>
      </c>
      <c r="AS545" t="s">
        <v>0</v>
      </c>
      <c r="AT545">
        <v>1.6E-2</v>
      </c>
      <c r="AU545" t="s">
        <v>0</v>
      </c>
      <c r="AV545">
        <v>0</v>
      </c>
      <c r="AW545">
        <v>2</v>
      </c>
      <c r="AX545">
        <v>31142934</v>
      </c>
      <c r="AY545">
        <v>1</v>
      </c>
      <c r="AZ545">
        <v>0</v>
      </c>
      <c r="BA545">
        <v>539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CX545">
        <f>Y545*Source!I825</f>
        <v>4.8000000000000001E-4</v>
      </c>
      <c r="CY545">
        <f>AA545</f>
        <v>63430.02</v>
      </c>
      <c r="CZ545">
        <f>AE545</f>
        <v>63430.02</v>
      </c>
      <c r="DA545">
        <f>AI545</f>
        <v>1</v>
      </c>
      <c r="DB545">
        <v>0</v>
      </c>
    </row>
    <row r="546" spans="1:106" x14ac:dyDescent="0.2">
      <c r="A546">
        <f>ROW(Source!A825)</f>
        <v>825</v>
      </c>
      <c r="B546">
        <v>31140108</v>
      </c>
      <c r="C546">
        <v>31142932</v>
      </c>
      <c r="D546">
        <v>30907301</v>
      </c>
      <c r="E546">
        <v>1</v>
      </c>
      <c r="F546">
        <v>1</v>
      </c>
      <c r="G546">
        <v>28875167</v>
      </c>
      <c r="H546">
        <v>3</v>
      </c>
      <c r="I546" t="s">
        <v>751</v>
      </c>
      <c r="J546" t="s">
        <v>752</v>
      </c>
      <c r="K546" t="s">
        <v>753</v>
      </c>
      <c r="L546">
        <v>1346</v>
      </c>
      <c r="N546">
        <v>1009</v>
      </c>
      <c r="O546" t="s">
        <v>422</v>
      </c>
      <c r="P546" t="s">
        <v>422</v>
      </c>
      <c r="Q546">
        <v>1</v>
      </c>
      <c r="W546">
        <v>0</v>
      </c>
      <c r="X546">
        <v>994708884</v>
      </c>
      <c r="Y546">
        <v>8.9</v>
      </c>
      <c r="AA546">
        <v>67.64</v>
      </c>
      <c r="AB546">
        <v>0</v>
      </c>
      <c r="AC546">
        <v>0</v>
      </c>
      <c r="AD546">
        <v>0</v>
      </c>
      <c r="AE546">
        <v>67.64</v>
      </c>
      <c r="AF546">
        <v>0</v>
      </c>
      <c r="AG546">
        <v>0</v>
      </c>
      <c r="AH546">
        <v>0</v>
      </c>
      <c r="AI546">
        <v>1</v>
      </c>
      <c r="AJ546">
        <v>1</v>
      </c>
      <c r="AK546">
        <v>1</v>
      </c>
      <c r="AL546">
        <v>1</v>
      </c>
      <c r="AN546">
        <v>0</v>
      </c>
      <c r="AO546">
        <v>1</v>
      </c>
      <c r="AP546">
        <v>0</v>
      </c>
      <c r="AQ546">
        <v>0</v>
      </c>
      <c r="AR546">
        <v>0</v>
      </c>
      <c r="AS546" t="s">
        <v>0</v>
      </c>
      <c r="AT546">
        <v>8.9</v>
      </c>
      <c r="AU546" t="s">
        <v>0</v>
      </c>
      <c r="AV546">
        <v>0</v>
      </c>
      <c r="AW546">
        <v>2</v>
      </c>
      <c r="AX546">
        <v>31142935</v>
      </c>
      <c r="AY546">
        <v>1</v>
      </c>
      <c r="AZ546">
        <v>0</v>
      </c>
      <c r="BA546">
        <v>540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CX546">
        <f>Y546*Source!I825</f>
        <v>0.26700000000000002</v>
      </c>
      <c r="CY546">
        <f>AA546</f>
        <v>67.64</v>
      </c>
      <c r="CZ546">
        <f>AE546</f>
        <v>67.64</v>
      </c>
      <c r="DA546">
        <f>AI546</f>
        <v>1</v>
      </c>
      <c r="DB546">
        <v>0</v>
      </c>
    </row>
    <row r="547" spans="1:106" x14ac:dyDescent="0.2">
      <c r="A547">
        <f>ROW(Source!A826)</f>
        <v>826</v>
      </c>
      <c r="B547">
        <v>31140108</v>
      </c>
      <c r="C547">
        <v>31142937</v>
      </c>
      <c r="D547">
        <v>30895155</v>
      </c>
      <c r="E547">
        <v>28875167</v>
      </c>
      <c r="F547">
        <v>1</v>
      </c>
      <c r="G547">
        <v>28875167</v>
      </c>
      <c r="H547">
        <v>1</v>
      </c>
      <c r="I547" t="s">
        <v>391</v>
      </c>
      <c r="J547" t="s">
        <v>0</v>
      </c>
      <c r="K547" t="s">
        <v>392</v>
      </c>
      <c r="L547">
        <v>1191</v>
      </c>
      <c r="N547">
        <v>1013</v>
      </c>
      <c r="O547" t="s">
        <v>393</v>
      </c>
      <c r="P547" t="s">
        <v>393</v>
      </c>
      <c r="Q547">
        <v>1</v>
      </c>
      <c r="W547">
        <v>0</v>
      </c>
      <c r="X547">
        <v>476480486</v>
      </c>
      <c r="Y547">
        <v>61.54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1</v>
      </c>
      <c r="AJ547">
        <v>1</v>
      </c>
      <c r="AK547">
        <v>1</v>
      </c>
      <c r="AL547">
        <v>1</v>
      </c>
      <c r="AN547">
        <v>0</v>
      </c>
      <c r="AO547">
        <v>1</v>
      </c>
      <c r="AP547">
        <v>0</v>
      </c>
      <c r="AQ547">
        <v>0</v>
      </c>
      <c r="AR547">
        <v>0</v>
      </c>
      <c r="AS547" t="s">
        <v>0</v>
      </c>
      <c r="AT547">
        <v>61.54</v>
      </c>
      <c r="AU547" t="s">
        <v>0</v>
      </c>
      <c r="AV547">
        <v>1</v>
      </c>
      <c r="AW547">
        <v>2</v>
      </c>
      <c r="AX547">
        <v>31142938</v>
      </c>
      <c r="AY547">
        <v>1</v>
      </c>
      <c r="AZ547">
        <v>0</v>
      </c>
      <c r="BA547">
        <v>541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CX547">
        <f>Y547*Source!I826</f>
        <v>4.3078000000000003</v>
      </c>
      <c r="CY547">
        <f>AD547</f>
        <v>0</v>
      </c>
      <c r="CZ547">
        <f>AH547</f>
        <v>0</v>
      </c>
      <c r="DA547">
        <f>AL547</f>
        <v>1</v>
      </c>
      <c r="DB547">
        <v>0</v>
      </c>
    </row>
    <row r="548" spans="1:106" x14ac:dyDescent="0.2">
      <c r="A548">
        <f>ROW(Source!A826)</f>
        <v>826</v>
      </c>
      <c r="B548">
        <v>31140108</v>
      </c>
      <c r="C548">
        <v>31142937</v>
      </c>
      <c r="D548">
        <v>30907175</v>
      </c>
      <c r="E548">
        <v>1</v>
      </c>
      <c r="F548">
        <v>1</v>
      </c>
      <c r="G548">
        <v>28875167</v>
      </c>
      <c r="H548">
        <v>3</v>
      </c>
      <c r="I548" t="s">
        <v>538</v>
      </c>
      <c r="J548" t="s">
        <v>539</v>
      </c>
      <c r="K548" t="s">
        <v>540</v>
      </c>
      <c r="L548">
        <v>1356</v>
      </c>
      <c r="N548">
        <v>1010</v>
      </c>
      <c r="O548" t="s">
        <v>486</v>
      </c>
      <c r="P548" t="s">
        <v>486</v>
      </c>
      <c r="Q548">
        <v>1000</v>
      </c>
      <c r="W548">
        <v>0</v>
      </c>
      <c r="X548">
        <v>573698201</v>
      </c>
      <c r="Y548">
        <v>0.52</v>
      </c>
      <c r="AA548">
        <v>10205.92</v>
      </c>
      <c r="AB548">
        <v>0</v>
      </c>
      <c r="AC548">
        <v>0</v>
      </c>
      <c r="AD548">
        <v>0</v>
      </c>
      <c r="AE548">
        <v>10205.92</v>
      </c>
      <c r="AF548">
        <v>0</v>
      </c>
      <c r="AG548">
        <v>0</v>
      </c>
      <c r="AH548">
        <v>0</v>
      </c>
      <c r="AI548">
        <v>1</v>
      </c>
      <c r="AJ548">
        <v>1</v>
      </c>
      <c r="AK548">
        <v>1</v>
      </c>
      <c r="AL548">
        <v>1</v>
      </c>
      <c r="AN548">
        <v>0</v>
      </c>
      <c r="AO548">
        <v>1</v>
      </c>
      <c r="AP548">
        <v>0</v>
      </c>
      <c r="AQ548">
        <v>0</v>
      </c>
      <c r="AR548">
        <v>0</v>
      </c>
      <c r="AS548" t="s">
        <v>0</v>
      </c>
      <c r="AT548">
        <v>0.52</v>
      </c>
      <c r="AU548" t="s">
        <v>0</v>
      </c>
      <c r="AV548">
        <v>0</v>
      </c>
      <c r="AW548">
        <v>2</v>
      </c>
      <c r="AX548">
        <v>31142939</v>
      </c>
      <c r="AY548">
        <v>1</v>
      </c>
      <c r="AZ548">
        <v>0</v>
      </c>
      <c r="BA548">
        <v>542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CX548">
        <f>Y548*Source!I826</f>
        <v>3.6400000000000002E-2</v>
      </c>
      <c r="CY548">
        <f>AA548</f>
        <v>10205.92</v>
      </c>
      <c r="CZ548">
        <f>AE548</f>
        <v>10205.92</v>
      </c>
      <c r="DA548">
        <f>AI548</f>
        <v>1</v>
      </c>
      <c r="DB548">
        <v>0</v>
      </c>
    </row>
    <row r="549" spans="1:106" x14ac:dyDescent="0.2">
      <c r="A549">
        <f>ROW(Source!A826)</f>
        <v>826</v>
      </c>
      <c r="B549">
        <v>31140108</v>
      </c>
      <c r="C549">
        <v>31142937</v>
      </c>
      <c r="D549">
        <v>30909706</v>
      </c>
      <c r="E549">
        <v>1</v>
      </c>
      <c r="F549">
        <v>1</v>
      </c>
      <c r="G549">
        <v>28875167</v>
      </c>
      <c r="H549">
        <v>3</v>
      </c>
      <c r="I549" t="s">
        <v>541</v>
      </c>
      <c r="J549" t="s">
        <v>542</v>
      </c>
      <c r="K549" t="s">
        <v>543</v>
      </c>
      <c r="L549">
        <v>1339</v>
      </c>
      <c r="N549">
        <v>1007</v>
      </c>
      <c r="O549" t="s">
        <v>16</v>
      </c>
      <c r="P549" t="s">
        <v>16</v>
      </c>
      <c r="Q549">
        <v>1</v>
      </c>
      <c r="W549">
        <v>0</v>
      </c>
      <c r="X549">
        <v>907702308</v>
      </c>
      <c r="Y549">
        <v>0.36</v>
      </c>
      <c r="AA549">
        <v>3455.09</v>
      </c>
      <c r="AB549">
        <v>0</v>
      </c>
      <c r="AC549">
        <v>0</v>
      </c>
      <c r="AD549">
        <v>0</v>
      </c>
      <c r="AE549">
        <v>3455.09</v>
      </c>
      <c r="AF549">
        <v>0</v>
      </c>
      <c r="AG549">
        <v>0</v>
      </c>
      <c r="AH549">
        <v>0</v>
      </c>
      <c r="AI549">
        <v>1</v>
      </c>
      <c r="AJ549">
        <v>1</v>
      </c>
      <c r="AK549">
        <v>1</v>
      </c>
      <c r="AL549">
        <v>1</v>
      </c>
      <c r="AN549">
        <v>0</v>
      </c>
      <c r="AO549">
        <v>1</v>
      </c>
      <c r="AP549">
        <v>0</v>
      </c>
      <c r="AQ549">
        <v>0</v>
      </c>
      <c r="AR549">
        <v>0</v>
      </c>
      <c r="AS549" t="s">
        <v>0</v>
      </c>
      <c r="AT549">
        <v>0.36</v>
      </c>
      <c r="AU549" t="s">
        <v>0</v>
      </c>
      <c r="AV549">
        <v>0</v>
      </c>
      <c r="AW549">
        <v>2</v>
      </c>
      <c r="AX549">
        <v>31142940</v>
      </c>
      <c r="AY549">
        <v>1</v>
      </c>
      <c r="AZ549">
        <v>0</v>
      </c>
      <c r="BA549">
        <v>543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CX549">
        <f>Y549*Source!I826</f>
        <v>2.52E-2</v>
      </c>
      <c r="CY549">
        <f>AA549</f>
        <v>3455.09</v>
      </c>
      <c r="CZ549">
        <f>AE549</f>
        <v>3455.09</v>
      </c>
      <c r="DA549">
        <f>AI549</f>
        <v>1</v>
      </c>
      <c r="DB549">
        <v>0</v>
      </c>
    </row>
    <row r="550" spans="1:106" x14ac:dyDescent="0.2">
      <c r="A550">
        <f>ROW(Source!A826)</f>
        <v>826</v>
      </c>
      <c r="B550">
        <v>31140108</v>
      </c>
      <c r="C550">
        <v>31142937</v>
      </c>
      <c r="D550">
        <v>30896783</v>
      </c>
      <c r="E550">
        <v>28875167</v>
      </c>
      <c r="F550">
        <v>1</v>
      </c>
      <c r="G550">
        <v>28875167</v>
      </c>
      <c r="H550">
        <v>3</v>
      </c>
      <c r="I550" t="s">
        <v>448</v>
      </c>
      <c r="J550" t="s">
        <v>0</v>
      </c>
      <c r="K550" t="s">
        <v>449</v>
      </c>
      <c r="L550">
        <v>1348</v>
      </c>
      <c r="N550">
        <v>1009</v>
      </c>
      <c r="O550" t="s">
        <v>150</v>
      </c>
      <c r="P550" t="s">
        <v>150</v>
      </c>
      <c r="Q550">
        <v>1000</v>
      </c>
      <c r="W550">
        <v>0</v>
      </c>
      <c r="X550">
        <v>1489638031</v>
      </c>
      <c r="Y550">
        <v>2.48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1</v>
      </c>
      <c r="AJ550">
        <v>1</v>
      </c>
      <c r="AK550">
        <v>1</v>
      </c>
      <c r="AL550">
        <v>1</v>
      </c>
      <c r="AN550">
        <v>0</v>
      </c>
      <c r="AO550">
        <v>1</v>
      </c>
      <c r="AP550">
        <v>0</v>
      </c>
      <c r="AQ550">
        <v>0</v>
      </c>
      <c r="AR550">
        <v>0</v>
      </c>
      <c r="AS550" t="s">
        <v>0</v>
      </c>
      <c r="AT550">
        <v>2.48</v>
      </c>
      <c r="AU550" t="s">
        <v>0</v>
      </c>
      <c r="AV550">
        <v>0</v>
      </c>
      <c r="AW550">
        <v>2</v>
      </c>
      <c r="AX550">
        <v>31142941</v>
      </c>
      <c r="AY550">
        <v>1</v>
      </c>
      <c r="AZ550">
        <v>0</v>
      </c>
      <c r="BA550">
        <v>544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CX550">
        <f>Y550*Source!I826</f>
        <v>0.1736</v>
      </c>
      <c r="CY550">
        <f>AA550</f>
        <v>0</v>
      </c>
      <c r="CZ550">
        <f>AE550</f>
        <v>0</v>
      </c>
      <c r="DA550">
        <f>AI550</f>
        <v>1</v>
      </c>
      <c r="DB550">
        <v>0</v>
      </c>
    </row>
    <row r="551" spans="1:106" x14ac:dyDescent="0.2">
      <c r="A551">
        <f>ROW(Source!A827)</f>
        <v>827</v>
      </c>
      <c r="B551">
        <v>31140108</v>
      </c>
      <c r="C551">
        <v>31142739</v>
      </c>
      <c r="D551">
        <v>30895155</v>
      </c>
      <c r="E551">
        <v>28875167</v>
      </c>
      <c r="F551">
        <v>1</v>
      </c>
      <c r="G551">
        <v>28875167</v>
      </c>
      <c r="H551">
        <v>1</v>
      </c>
      <c r="I551" t="s">
        <v>391</v>
      </c>
      <c r="J551" t="s">
        <v>0</v>
      </c>
      <c r="K551" t="s">
        <v>392</v>
      </c>
      <c r="L551">
        <v>1191</v>
      </c>
      <c r="N551">
        <v>1013</v>
      </c>
      <c r="O551" t="s">
        <v>393</v>
      </c>
      <c r="P551" t="s">
        <v>393</v>
      </c>
      <c r="Q551">
        <v>1</v>
      </c>
      <c r="W551">
        <v>0</v>
      </c>
      <c r="X551">
        <v>476480486</v>
      </c>
      <c r="Y551">
        <v>16.559999999999999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1</v>
      </c>
      <c r="AJ551">
        <v>1</v>
      </c>
      <c r="AK551">
        <v>1</v>
      </c>
      <c r="AL551">
        <v>1</v>
      </c>
      <c r="AN551">
        <v>0</v>
      </c>
      <c r="AO551">
        <v>1</v>
      </c>
      <c r="AP551">
        <v>0</v>
      </c>
      <c r="AQ551">
        <v>0</v>
      </c>
      <c r="AR551">
        <v>0</v>
      </c>
      <c r="AS551" t="s">
        <v>0</v>
      </c>
      <c r="AT551">
        <v>16.559999999999999</v>
      </c>
      <c r="AU551" t="s">
        <v>0</v>
      </c>
      <c r="AV551">
        <v>1</v>
      </c>
      <c r="AW551">
        <v>2</v>
      </c>
      <c r="AX551">
        <v>31142742</v>
      </c>
      <c r="AY551">
        <v>1</v>
      </c>
      <c r="AZ551">
        <v>0</v>
      </c>
      <c r="BA551">
        <v>545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CX551">
        <f>Y551*Source!I827</f>
        <v>0.66239999999999999</v>
      </c>
      <c r="CY551">
        <f>AD551</f>
        <v>0</v>
      </c>
      <c r="CZ551">
        <f>AH551</f>
        <v>0</v>
      </c>
      <c r="DA551">
        <f>AL551</f>
        <v>1</v>
      </c>
      <c r="DB551">
        <v>0</v>
      </c>
    </row>
    <row r="552" spans="1:106" x14ac:dyDescent="0.2">
      <c r="A552">
        <f>ROW(Source!A827)</f>
        <v>827</v>
      </c>
      <c r="B552">
        <v>31140108</v>
      </c>
      <c r="C552">
        <v>31142739</v>
      </c>
      <c r="D552">
        <v>30907279</v>
      </c>
      <c r="E552">
        <v>1</v>
      </c>
      <c r="F552">
        <v>1</v>
      </c>
      <c r="G552">
        <v>28875167</v>
      </c>
      <c r="H552">
        <v>3</v>
      </c>
      <c r="I552" t="s">
        <v>853</v>
      </c>
      <c r="J552" t="s">
        <v>854</v>
      </c>
      <c r="K552" t="s">
        <v>855</v>
      </c>
      <c r="L552">
        <v>1348</v>
      </c>
      <c r="N552">
        <v>1009</v>
      </c>
      <c r="O552" t="s">
        <v>150</v>
      </c>
      <c r="P552" t="s">
        <v>150</v>
      </c>
      <c r="Q552">
        <v>1000</v>
      </c>
      <c r="W552">
        <v>0</v>
      </c>
      <c r="X552">
        <v>1377841966</v>
      </c>
      <c r="Y552">
        <v>4.4999999999999997E-3</v>
      </c>
      <c r="AA552">
        <v>43224.84</v>
      </c>
      <c r="AB552">
        <v>0</v>
      </c>
      <c r="AC552">
        <v>0</v>
      </c>
      <c r="AD552">
        <v>0</v>
      </c>
      <c r="AE552">
        <v>43224.84</v>
      </c>
      <c r="AF552">
        <v>0</v>
      </c>
      <c r="AG552">
        <v>0</v>
      </c>
      <c r="AH552">
        <v>0</v>
      </c>
      <c r="AI552">
        <v>1</v>
      </c>
      <c r="AJ552">
        <v>1</v>
      </c>
      <c r="AK552">
        <v>1</v>
      </c>
      <c r="AL552">
        <v>1</v>
      </c>
      <c r="AN552">
        <v>0</v>
      </c>
      <c r="AO552">
        <v>1</v>
      </c>
      <c r="AP552">
        <v>0</v>
      </c>
      <c r="AQ552">
        <v>0</v>
      </c>
      <c r="AR552">
        <v>0</v>
      </c>
      <c r="AS552" t="s">
        <v>0</v>
      </c>
      <c r="AT552">
        <v>4.4999999999999997E-3</v>
      </c>
      <c r="AU552" t="s">
        <v>0</v>
      </c>
      <c r="AV552">
        <v>0</v>
      </c>
      <c r="AW552">
        <v>2</v>
      </c>
      <c r="AX552">
        <v>31142743</v>
      </c>
      <c r="AY552">
        <v>1</v>
      </c>
      <c r="AZ552">
        <v>0</v>
      </c>
      <c r="BA552">
        <v>546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CX552">
        <f>Y552*Source!I827</f>
        <v>1.7999999999999998E-4</v>
      </c>
      <c r="CY552">
        <f>AA552</f>
        <v>43224.84</v>
      </c>
      <c r="CZ552">
        <f>AE552</f>
        <v>43224.84</v>
      </c>
      <c r="DA552">
        <f>AI552</f>
        <v>1</v>
      </c>
      <c r="DB552">
        <v>0</v>
      </c>
    </row>
    <row r="553" spans="1:106" x14ac:dyDescent="0.2">
      <c r="A553">
        <f>ROW(Source!A828)</f>
        <v>828</v>
      </c>
      <c r="B553">
        <v>31140108</v>
      </c>
      <c r="C553">
        <v>31142778</v>
      </c>
      <c r="D553">
        <v>30895155</v>
      </c>
      <c r="E553">
        <v>28875167</v>
      </c>
      <c r="F553">
        <v>1</v>
      </c>
      <c r="G553">
        <v>28875167</v>
      </c>
      <c r="H553">
        <v>1</v>
      </c>
      <c r="I553" t="s">
        <v>391</v>
      </c>
      <c r="J553" t="s">
        <v>0</v>
      </c>
      <c r="K553" t="s">
        <v>392</v>
      </c>
      <c r="L553">
        <v>1191</v>
      </c>
      <c r="N553">
        <v>1013</v>
      </c>
      <c r="O553" t="s">
        <v>393</v>
      </c>
      <c r="P553" t="s">
        <v>393</v>
      </c>
      <c r="Q553">
        <v>1</v>
      </c>
      <c r="W553">
        <v>0</v>
      </c>
      <c r="X553">
        <v>476480486</v>
      </c>
      <c r="Y553">
        <v>0.14000000000000001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1</v>
      </c>
      <c r="AJ553">
        <v>1</v>
      </c>
      <c r="AK553">
        <v>1</v>
      </c>
      <c r="AL553">
        <v>1</v>
      </c>
      <c r="AN553">
        <v>0</v>
      </c>
      <c r="AO553">
        <v>1</v>
      </c>
      <c r="AP553">
        <v>0</v>
      </c>
      <c r="AQ553">
        <v>0</v>
      </c>
      <c r="AR553">
        <v>0</v>
      </c>
      <c r="AS553" t="s">
        <v>0</v>
      </c>
      <c r="AT553">
        <v>0.14000000000000001</v>
      </c>
      <c r="AU553" t="s">
        <v>0</v>
      </c>
      <c r="AV553">
        <v>1</v>
      </c>
      <c r="AW553">
        <v>2</v>
      </c>
      <c r="AX553">
        <v>31142781</v>
      </c>
      <c r="AY553">
        <v>1</v>
      </c>
      <c r="AZ553">
        <v>0</v>
      </c>
      <c r="BA553">
        <v>547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CX553">
        <f>Y553*Source!I828</f>
        <v>0.42000000000000004</v>
      </c>
      <c r="CY553">
        <f>AD553</f>
        <v>0</v>
      </c>
      <c r="CZ553">
        <f>AH553</f>
        <v>0</v>
      </c>
      <c r="DA553">
        <f>AL553</f>
        <v>1</v>
      </c>
      <c r="DB553">
        <v>0</v>
      </c>
    </row>
    <row r="554" spans="1:106" x14ac:dyDescent="0.2">
      <c r="A554">
        <f>ROW(Source!A828)</f>
        <v>828</v>
      </c>
      <c r="B554">
        <v>31140108</v>
      </c>
      <c r="C554">
        <v>31142778</v>
      </c>
      <c r="D554">
        <v>30907454</v>
      </c>
      <c r="E554">
        <v>1</v>
      </c>
      <c r="F554">
        <v>1</v>
      </c>
      <c r="G554">
        <v>28875167</v>
      </c>
      <c r="H554">
        <v>3</v>
      </c>
      <c r="I554" t="s">
        <v>856</v>
      </c>
      <c r="J554" t="s">
        <v>857</v>
      </c>
      <c r="K554" t="s">
        <v>858</v>
      </c>
      <c r="L554">
        <v>1339</v>
      </c>
      <c r="N554">
        <v>1007</v>
      </c>
      <c r="O554" t="s">
        <v>16</v>
      </c>
      <c r="P554" t="s">
        <v>16</v>
      </c>
      <c r="Q554">
        <v>1</v>
      </c>
      <c r="W554">
        <v>0</v>
      </c>
      <c r="X554">
        <v>-1598522892</v>
      </c>
      <c r="Y554">
        <v>4.0000000000000001E-3</v>
      </c>
      <c r="AA554">
        <v>22400.7</v>
      </c>
      <c r="AB554">
        <v>0</v>
      </c>
      <c r="AC554">
        <v>0</v>
      </c>
      <c r="AD554">
        <v>0</v>
      </c>
      <c r="AE554">
        <v>22400.7</v>
      </c>
      <c r="AF554">
        <v>0</v>
      </c>
      <c r="AG554">
        <v>0</v>
      </c>
      <c r="AH554">
        <v>0</v>
      </c>
      <c r="AI554">
        <v>1</v>
      </c>
      <c r="AJ554">
        <v>1</v>
      </c>
      <c r="AK554">
        <v>1</v>
      </c>
      <c r="AL554">
        <v>1</v>
      </c>
      <c r="AN554">
        <v>0</v>
      </c>
      <c r="AO554">
        <v>1</v>
      </c>
      <c r="AP554">
        <v>0</v>
      </c>
      <c r="AQ554">
        <v>0</v>
      </c>
      <c r="AR554">
        <v>0</v>
      </c>
      <c r="AS554" t="s">
        <v>0</v>
      </c>
      <c r="AT554">
        <v>4.0000000000000001E-3</v>
      </c>
      <c r="AU554" t="s">
        <v>0</v>
      </c>
      <c r="AV554">
        <v>0</v>
      </c>
      <c r="AW554">
        <v>2</v>
      </c>
      <c r="AX554">
        <v>31142782</v>
      </c>
      <c r="AY554">
        <v>1</v>
      </c>
      <c r="AZ554">
        <v>0</v>
      </c>
      <c r="BA554">
        <v>548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CX554">
        <f>Y554*Source!I828</f>
        <v>1.2E-2</v>
      </c>
      <c r="CY554">
        <f>AA554</f>
        <v>22400.7</v>
      </c>
      <c r="CZ554">
        <f>AE554</f>
        <v>22400.7</v>
      </c>
      <c r="DA554">
        <f>AI554</f>
        <v>1</v>
      </c>
      <c r="DB554">
        <v>0</v>
      </c>
    </row>
    <row r="555" spans="1:106" x14ac:dyDescent="0.2">
      <c r="A555">
        <f>ROW(Source!A829)</f>
        <v>829</v>
      </c>
      <c r="B555">
        <v>31140108</v>
      </c>
      <c r="C555">
        <v>31142783</v>
      </c>
      <c r="D555">
        <v>30895155</v>
      </c>
      <c r="E555">
        <v>28875167</v>
      </c>
      <c r="F555">
        <v>1</v>
      </c>
      <c r="G555">
        <v>28875167</v>
      </c>
      <c r="H555">
        <v>1</v>
      </c>
      <c r="I555" t="s">
        <v>391</v>
      </c>
      <c r="J555" t="s">
        <v>0</v>
      </c>
      <c r="K555" t="s">
        <v>392</v>
      </c>
      <c r="L555">
        <v>1191</v>
      </c>
      <c r="N555">
        <v>1013</v>
      </c>
      <c r="O555" t="s">
        <v>393</v>
      </c>
      <c r="P555" t="s">
        <v>393</v>
      </c>
      <c r="Q555">
        <v>1</v>
      </c>
      <c r="W555">
        <v>0</v>
      </c>
      <c r="X555">
        <v>476480486</v>
      </c>
      <c r="Y555">
        <v>8.0399999999999991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1</v>
      </c>
      <c r="AJ555">
        <v>1</v>
      </c>
      <c r="AK555">
        <v>1</v>
      </c>
      <c r="AL555">
        <v>1</v>
      </c>
      <c r="AN555">
        <v>0</v>
      </c>
      <c r="AO555">
        <v>1</v>
      </c>
      <c r="AP555">
        <v>0</v>
      </c>
      <c r="AQ555">
        <v>0</v>
      </c>
      <c r="AR555">
        <v>0</v>
      </c>
      <c r="AS555" t="s">
        <v>0</v>
      </c>
      <c r="AT555">
        <v>8.0399999999999991</v>
      </c>
      <c r="AU555" t="s">
        <v>0</v>
      </c>
      <c r="AV555">
        <v>1</v>
      </c>
      <c r="AW555">
        <v>2</v>
      </c>
      <c r="AX555">
        <v>31142788</v>
      </c>
      <c r="AY555">
        <v>1</v>
      </c>
      <c r="AZ555">
        <v>0</v>
      </c>
      <c r="BA555">
        <v>549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CX555">
        <f>Y555*Source!I829</f>
        <v>0.41807999999999995</v>
      </c>
      <c r="CY555">
        <f>AD555</f>
        <v>0</v>
      </c>
      <c r="CZ555">
        <f>AH555</f>
        <v>0</v>
      </c>
      <c r="DA555">
        <f>AL555</f>
        <v>1</v>
      </c>
      <c r="DB555">
        <v>0</v>
      </c>
    </row>
    <row r="556" spans="1:106" x14ac:dyDescent="0.2">
      <c r="A556">
        <f>ROW(Source!A829)</f>
        <v>829</v>
      </c>
      <c r="B556">
        <v>31140108</v>
      </c>
      <c r="C556">
        <v>31142783</v>
      </c>
      <c r="D556">
        <v>30906858</v>
      </c>
      <c r="E556">
        <v>1</v>
      </c>
      <c r="F556">
        <v>1</v>
      </c>
      <c r="G556">
        <v>28875167</v>
      </c>
      <c r="H556">
        <v>2</v>
      </c>
      <c r="I556" t="s">
        <v>471</v>
      </c>
      <c r="J556" t="s">
        <v>472</v>
      </c>
      <c r="K556" t="s">
        <v>473</v>
      </c>
      <c r="L556">
        <v>1368</v>
      </c>
      <c r="N556">
        <v>1011</v>
      </c>
      <c r="O556" t="s">
        <v>397</v>
      </c>
      <c r="P556" t="s">
        <v>397</v>
      </c>
      <c r="Q556">
        <v>1</v>
      </c>
      <c r="W556">
        <v>0</v>
      </c>
      <c r="X556">
        <v>-1418982918</v>
      </c>
      <c r="Y556">
        <v>0.08</v>
      </c>
      <c r="AA556">
        <v>0</v>
      </c>
      <c r="AB556">
        <v>7.36</v>
      </c>
      <c r="AC556">
        <v>0.74</v>
      </c>
      <c r="AD556">
        <v>0</v>
      </c>
      <c r="AE556">
        <v>0</v>
      </c>
      <c r="AF556">
        <v>7.36</v>
      </c>
      <c r="AG556">
        <v>0.74</v>
      </c>
      <c r="AH556">
        <v>0</v>
      </c>
      <c r="AI556">
        <v>1</v>
      </c>
      <c r="AJ556">
        <v>1</v>
      </c>
      <c r="AK556">
        <v>1</v>
      </c>
      <c r="AL556">
        <v>1</v>
      </c>
      <c r="AN556">
        <v>0</v>
      </c>
      <c r="AO556">
        <v>1</v>
      </c>
      <c r="AP556">
        <v>0</v>
      </c>
      <c r="AQ556">
        <v>0</v>
      </c>
      <c r="AR556">
        <v>0</v>
      </c>
      <c r="AS556" t="s">
        <v>0</v>
      </c>
      <c r="AT556">
        <v>0.08</v>
      </c>
      <c r="AU556" t="s">
        <v>0</v>
      </c>
      <c r="AV556">
        <v>0</v>
      </c>
      <c r="AW556">
        <v>2</v>
      </c>
      <c r="AX556">
        <v>31142789</v>
      </c>
      <c r="AY556">
        <v>1</v>
      </c>
      <c r="AZ556">
        <v>0</v>
      </c>
      <c r="BA556">
        <v>550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CX556">
        <f>Y556*Source!I829</f>
        <v>4.1599999999999996E-3</v>
      </c>
      <c r="CY556">
        <f>AB556</f>
        <v>7.36</v>
      </c>
      <c r="CZ556">
        <f>AF556</f>
        <v>7.36</v>
      </c>
      <c r="DA556">
        <f>AJ556</f>
        <v>1</v>
      </c>
      <c r="DB556">
        <v>0</v>
      </c>
    </row>
    <row r="557" spans="1:106" x14ac:dyDescent="0.2">
      <c r="A557">
        <f>ROW(Source!A829)</f>
        <v>829</v>
      </c>
      <c r="B557">
        <v>31140108</v>
      </c>
      <c r="C557">
        <v>31142783</v>
      </c>
      <c r="D557">
        <v>30907876</v>
      </c>
      <c r="E557">
        <v>1</v>
      </c>
      <c r="F557">
        <v>1</v>
      </c>
      <c r="G557">
        <v>28875167</v>
      </c>
      <c r="H557">
        <v>3</v>
      </c>
      <c r="I557" t="s">
        <v>667</v>
      </c>
      <c r="J557" t="s">
        <v>668</v>
      </c>
      <c r="K557" t="s">
        <v>669</v>
      </c>
      <c r="L557">
        <v>1348</v>
      </c>
      <c r="N557">
        <v>1009</v>
      </c>
      <c r="O557" t="s">
        <v>150</v>
      </c>
      <c r="P557" t="s">
        <v>150</v>
      </c>
      <c r="Q557">
        <v>1000</v>
      </c>
      <c r="W557">
        <v>0</v>
      </c>
      <c r="X557">
        <v>1574046373</v>
      </c>
      <c r="Y557">
        <v>3.5E-4</v>
      </c>
      <c r="AA557">
        <v>45454.3</v>
      </c>
      <c r="AB557">
        <v>0</v>
      </c>
      <c r="AC557">
        <v>0</v>
      </c>
      <c r="AD557">
        <v>0</v>
      </c>
      <c r="AE557">
        <v>45454.3</v>
      </c>
      <c r="AF557">
        <v>0</v>
      </c>
      <c r="AG557">
        <v>0</v>
      </c>
      <c r="AH557">
        <v>0</v>
      </c>
      <c r="AI557">
        <v>1</v>
      </c>
      <c r="AJ557">
        <v>1</v>
      </c>
      <c r="AK557">
        <v>1</v>
      </c>
      <c r="AL557">
        <v>1</v>
      </c>
      <c r="AN557">
        <v>0</v>
      </c>
      <c r="AO557">
        <v>1</v>
      </c>
      <c r="AP557">
        <v>0</v>
      </c>
      <c r="AQ557">
        <v>0</v>
      </c>
      <c r="AR557">
        <v>0</v>
      </c>
      <c r="AS557" t="s">
        <v>0</v>
      </c>
      <c r="AT557">
        <v>3.5E-4</v>
      </c>
      <c r="AU557" t="s">
        <v>0</v>
      </c>
      <c r="AV557">
        <v>0</v>
      </c>
      <c r="AW557">
        <v>2</v>
      </c>
      <c r="AX557">
        <v>31142790</v>
      </c>
      <c r="AY557">
        <v>1</v>
      </c>
      <c r="AZ557">
        <v>0</v>
      </c>
      <c r="BA557">
        <v>551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CX557">
        <f>Y557*Source!I829</f>
        <v>1.8199999999999999E-5</v>
      </c>
      <c r="CY557">
        <f>AA557</f>
        <v>45454.3</v>
      </c>
      <c r="CZ557">
        <f>AE557</f>
        <v>45454.3</v>
      </c>
      <c r="DA557">
        <f>AI557</f>
        <v>1</v>
      </c>
      <c r="DB557">
        <v>0</v>
      </c>
    </row>
    <row r="558" spans="1:106" x14ac:dyDescent="0.2">
      <c r="A558">
        <f>ROW(Source!A829)</f>
        <v>829</v>
      </c>
      <c r="B558">
        <v>31140108</v>
      </c>
      <c r="C558">
        <v>31142783</v>
      </c>
      <c r="D558">
        <v>30911436</v>
      </c>
      <c r="E558">
        <v>1</v>
      </c>
      <c r="F558">
        <v>1</v>
      </c>
      <c r="G558">
        <v>28875167</v>
      </c>
      <c r="H558">
        <v>3</v>
      </c>
      <c r="I558" t="s">
        <v>356</v>
      </c>
      <c r="J558" t="s">
        <v>359</v>
      </c>
      <c r="K558" t="s">
        <v>357</v>
      </c>
      <c r="L558">
        <v>1301</v>
      </c>
      <c r="N558">
        <v>1003</v>
      </c>
      <c r="O558" t="s">
        <v>358</v>
      </c>
      <c r="P558" t="s">
        <v>358</v>
      </c>
      <c r="Q558">
        <v>1</v>
      </c>
      <c r="W558">
        <v>0</v>
      </c>
      <c r="X558">
        <v>1178497843</v>
      </c>
      <c r="Y558">
        <v>110</v>
      </c>
      <c r="AA558">
        <v>38.049999999999997</v>
      </c>
      <c r="AB558">
        <v>0</v>
      </c>
      <c r="AC558">
        <v>0</v>
      </c>
      <c r="AD558">
        <v>0</v>
      </c>
      <c r="AE558">
        <v>38.049999999999997</v>
      </c>
      <c r="AF558">
        <v>0</v>
      </c>
      <c r="AG558">
        <v>0</v>
      </c>
      <c r="AH558">
        <v>0</v>
      </c>
      <c r="AI558">
        <v>1</v>
      </c>
      <c r="AJ558">
        <v>1</v>
      </c>
      <c r="AK558">
        <v>1</v>
      </c>
      <c r="AL558">
        <v>1</v>
      </c>
      <c r="AN558">
        <v>0</v>
      </c>
      <c r="AO558">
        <v>1</v>
      </c>
      <c r="AP558">
        <v>0</v>
      </c>
      <c r="AQ558">
        <v>0</v>
      </c>
      <c r="AR558">
        <v>0</v>
      </c>
      <c r="AS558" t="s">
        <v>0</v>
      </c>
      <c r="AT558">
        <v>110</v>
      </c>
      <c r="AU558" t="s">
        <v>0</v>
      </c>
      <c r="AV558">
        <v>0</v>
      </c>
      <c r="AW558">
        <v>2</v>
      </c>
      <c r="AX558">
        <v>31142791</v>
      </c>
      <c r="AY558">
        <v>1</v>
      </c>
      <c r="AZ558">
        <v>0</v>
      </c>
      <c r="BA558">
        <v>552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CX558">
        <f>Y558*Source!I829</f>
        <v>5.72</v>
      </c>
      <c r="CY558">
        <f>AA558</f>
        <v>38.049999999999997</v>
      </c>
      <c r="CZ558">
        <f>AE558</f>
        <v>38.049999999999997</v>
      </c>
      <c r="DA558">
        <f>AI558</f>
        <v>1</v>
      </c>
      <c r="DB558">
        <v>0</v>
      </c>
    </row>
    <row r="559" spans="1:106" x14ac:dyDescent="0.2">
      <c r="A559">
        <f>ROW(Source!A830)</f>
        <v>830</v>
      </c>
      <c r="B559">
        <v>31140108</v>
      </c>
      <c r="C559">
        <v>31142943</v>
      </c>
      <c r="D559">
        <v>30895155</v>
      </c>
      <c r="E559">
        <v>28875167</v>
      </c>
      <c r="F559">
        <v>1</v>
      </c>
      <c r="G559">
        <v>28875167</v>
      </c>
      <c r="H559">
        <v>1</v>
      </c>
      <c r="I559" t="s">
        <v>391</v>
      </c>
      <c r="J559" t="s">
        <v>0</v>
      </c>
      <c r="K559" t="s">
        <v>392</v>
      </c>
      <c r="L559">
        <v>1191</v>
      </c>
      <c r="N559">
        <v>1013</v>
      </c>
      <c r="O559" t="s">
        <v>393</v>
      </c>
      <c r="P559" t="s">
        <v>393</v>
      </c>
      <c r="Q559">
        <v>1</v>
      </c>
      <c r="W559">
        <v>0</v>
      </c>
      <c r="X559">
        <v>476480486</v>
      </c>
      <c r="Y559">
        <v>107.1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1</v>
      </c>
      <c r="AJ559">
        <v>1</v>
      </c>
      <c r="AK559">
        <v>1</v>
      </c>
      <c r="AL559">
        <v>1</v>
      </c>
      <c r="AN559">
        <v>0</v>
      </c>
      <c r="AO559">
        <v>1</v>
      </c>
      <c r="AP559">
        <v>0</v>
      </c>
      <c r="AQ559">
        <v>0</v>
      </c>
      <c r="AR559">
        <v>0</v>
      </c>
      <c r="AS559" t="s">
        <v>0</v>
      </c>
      <c r="AT559">
        <v>107.1</v>
      </c>
      <c r="AU559" t="s">
        <v>0</v>
      </c>
      <c r="AV559">
        <v>1</v>
      </c>
      <c r="AW559">
        <v>2</v>
      </c>
      <c r="AX559">
        <v>31142944</v>
      </c>
      <c r="AY559">
        <v>1</v>
      </c>
      <c r="AZ559">
        <v>0</v>
      </c>
      <c r="BA559">
        <v>553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CX559">
        <f>Y559*Source!I830</f>
        <v>4.6052999999999997</v>
      </c>
      <c r="CY559">
        <f>AD559</f>
        <v>0</v>
      </c>
      <c r="CZ559">
        <f>AH559</f>
        <v>0</v>
      </c>
      <c r="DA559">
        <f>AL559</f>
        <v>1</v>
      </c>
      <c r="DB559">
        <v>0</v>
      </c>
    </row>
    <row r="560" spans="1:106" x14ac:dyDescent="0.2">
      <c r="A560">
        <f>ROW(Source!A830)</f>
        <v>830</v>
      </c>
      <c r="B560">
        <v>31140108</v>
      </c>
      <c r="C560">
        <v>31142943</v>
      </c>
      <c r="D560">
        <v>30906858</v>
      </c>
      <c r="E560">
        <v>1</v>
      </c>
      <c r="F560">
        <v>1</v>
      </c>
      <c r="G560">
        <v>28875167</v>
      </c>
      <c r="H560">
        <v>2</v>
      </c>
      <c r="I560" t="s">
        <v>471</v>
      </c>
      <c r="J560" t="s">
        <v>472</v>
      </c>
      <c r="K560" t="s">
        <v>473</v>
      </c>
      <c r="L560">
        <v>1368</v>
      </c>
      <c r="N560">
        <v>1011</v>
      </c>
      <c r="O560" t="s">
        <v>397</v>
      </c>
      <c r="P560" t="s">
        <v>397</v>
      </c>
      <c r="Q560">
        <v>1</v>
      </c>
      <c r="W560">
        <v>0</v>
      </c>
      <c r="X560">
        <v>-1418982918</v>
      </c>
      <c r="Y560">
        <v>44.34</v>
      </c>
      <c r="AA560">
        <v>0</v>
      </c>
      <c r="AB560">
        <v>7.36</v>
      </c>
      <c r="AC560">
        <v>0.74</v>
      </c>
      <c r="AD560">
        <v>0</v>
      </c>
      <c r="AE560">
        <v>0</v>
      </c>
      <c r="AF560">
        <v>7.36</v>
      </c>
      <c r="AG560">
        <v>0.74</v>
      </c>
      <c r="AH560">
        <v>0</v>
      </c>
      <c r="AI560">
        <v>1</v>
      </c>
      <c r="AJ560">
        <v>1</v>
      </c>
      <c r="AK560">
        <v>1</v>
      </c>
      <c r="AL560">
        <v>1</v>
      </c>
      <c r="AN560">
        <v>0</v>
      </c>
      <c r="AO560">
        <v>1</v>
      </c>
      <c r="AP560">
        <v>0</v>
      </c>
      <c r="AQ560">
        <v>0</v>
      </c>
      <c r="AR560">
        <v>0</v>
      </c>
      <c r="AS560" t="s">
        <v>0</v>
      </c>
      <c r="AT560">
        <v>44.34</v>
      </c>
      <c r="AU560" t="s">
        <v>0</v>
      </c>
      <c r="AV560">
        <v>0</v>
      </c>
      <c r="AW560">
        <v>2</v>
      </c>
      <c r="AX560">
        <v>31142945</v>
      </c>
      <c r="AY560">
        <v>1</v>
      </c>
      <c r="AZ560">
        <v>0</v>
      </c>
      <c r="BA560">
        <v>554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CX560">
        <f>Y560*Source!I830</f>
        <v>1.90662</v>
      </c>
      <c r="CY560">
        <f>AB560</f>
        <v>7.36</v>
      </c>
      <c r="CZ560">
        <f>AF560</f>
        <v>7.36</v>
      </c>
      <c r="DA560">
        <f>AJ560</f>
        <v>1</v>
      </c>
      <c r="DB560">
        <v>0</v>
      </c>
    </row>
    <row r="561" spans="1:106" x14ac:dyDescent="0.2">
      <c r="A561">
        <f>ROW(Source!A830)</f>
        <v>830</v>
      </c>
      <c r="B561">
        <v>31140108</v>
      </c>
      <c r="C561">
        <v>31142943</v>
      </c>
      <c r="D561">
        <v>30906836</v>
      </c>
      <c r="E561">
        <v>1</v>
      </c>
      <c r="F561">
        <v>1</v>
      </c>
      <c r="G561">
        <v>28875167</v>
      </c>
      <c r="H561">
        <v>2</v>
      </c>
      <c r="I561" t="s">
        <v>775</v>
      </c>
      <c r="J561" t="s">
        <v>776</v>
      </c>
      <c r="K561" t="s">
        <v>777</v>
      </c>
      <c r="L561">
        <v>1368</v>
      </c>
      <c r="N561">
        <v>1011</v>
      </c>
      <c r="O561" t="s">
        <v>397</v>
      </c>
      <c r="P561" t="s">
        <v>397</v>
      </c>
      <c r="Q561">
        <v>1</v>
      </c>
      <c r="W561">
        <v>0</v>
      </c>
      <c r="X561">
        <v>1061940301</v>
      </c>
      <c r="Y561">
        <v>0.39</v>
      </c>
      <c r="AA561">
        <v>0</v>
      </c>
      <c r="AB561">
        <v>386.3</v>
      </c>
      <c r="AC561">
        <v>303.31</v>
      </c>
      <c r="AD561">
        <v>0</v>
      </c>
      <c r="AE561">
        <v>0</v>
      </c>
      <c r="AF561">
        <v>386.3</v>
      </c>
      <c r="AG561">
        <v>303.31</v>
      </c>
      <c r="AH561">
        <v>0</v>
      </c>
      <c r="AI561">
        <v>1</v>
      </c>
      <c r="AJ561">
        <v>1</v>
      </c>
      <c r="AK561">
        <v>1</v>
      </c>
      <c r="AL561">
        <v>1</v>
      </c>
      <c r="AN561">
        <v>0</v>
      </c>
      <c r="AO561">
        <v>1</v>
      </c>
      <c r="AP561">
        <v>0</v>
      </c>
      <c r="AQ561">
        <v>0</v>
      </c>
      <c r="AR561">
        <v>0</v>
      </c>
      <c r="AS561" t="s">
        <v>0</v>
      </c>
      <c r="AT561">
        <v>0.39</v>
      </c>
      <c r="AU561" t="s">
        <v>0</v>
      </c>
      <c r="AV561">
        <v>0</v>
      </c>
      <c r="AW561">
        <v>2</v>
      </c>
      <c r="AX561">
        <v>31142946</v>
      </c>
      <c r="AY561">
        <v>1</v>
      </c>
      <c r="AZ561">
        <v>0</v>
      </c>
      <c r="BA561">
        <v>555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CX561">
        <f>Y561*Source!I830</f>
        <v>1.677E-2</v>
      </c>
      <c r="CY561">
        <f>AB561</f>
        <v>386.3</v>
      </c>
      <c r="CZ561">
        <f>AF561</f>
        <v>386.3</v>
      </c>
      <c r="DA561">
        <f>AJ561</f>
        <v>1</v>
      </c>
      <c r="DB561">
        <v>0</v>
      </c>
    </row>
    <row r="562" spans="1:106" x14ac:dyDescent="0.2">
      <c r="A562">
        <f>ROW(Source!A830)</f>
        <v>830</v>
      </c>
      <c r="B562">
        <v>31140108</v>
      </c>
      <c r="C562">
        <v>31142943</v>
      </c>
      <c r="D562">
        <v>30908781</v>
      </c>
      <c r="E562">
        <v>1</v>
      </c>
      <c r="F562">
        <v>1</v>
      </c>
      <c r="G562">
        <v>28875167</v>
      </c>
      <c r="H562">
        <v>3</v>
      </c>
      <c r="I562" t="s">
        <v>407</v>
      </c>
      <c r="J562" t="s">
        <v>408</v>
      </c>
      <c r="K562" t="s">
        <v>409</v>
      </c>
      <c r="L562">
        <v>1339</v>
      </c>
      <c r="N562">
        <v>1007</v>
      </c>
      <c r="O562" t="s">
        <v>16</v>
      </c>
      <c r="P562" t="s">
        <v>16</v>
      </c>
      <c r="Q562">
        <v>1</v>
      </c>
      <c r="W562">
        <v>0</v>
      </c>
      <c r="X562">
        <v>1653821073</v>
      </c>
      <c r="Y562">
        <v>0.16600000000000001</v>
      </c>
      <c r="AA562">
        <v>29.98</v>
      </c>
      <c r="AB562">
        <v>0</v>
      </c>
      <c r="AC562">
        <v>0</v>
      </c>
      <c r="AD562">
        <v>0</v>
      </c>
      <c r="AE562">
        <v>29.98</v>
      </c>
      <c r="AF562">
        <v>0</v>
      </c>
      <c r="AG562">
        <v>0</v>
      </c>
      <c r="AH562">
        <v>0</v>
      </c>
      <c r="AI562">
        <v>1</v>
      </c>
      <c r="AJ562">
        <v>1</v>
      </c>
      <c r="AK562">
        <v>1</v>
      </c>
      <c r="AL562">
        <v>1</v>
      </c>
      <c r="AN562">
        <v>0</v>
      </c>
      <c r="AO562">
        <v>1</v>
      </c>
      <c r="AP562">
        <v>0</v>
      </c>
      <c r="AQ562">
        <v>0</v>
      </c>
      <c r="AR562">
        <v>0</v>
      </c>
      <c r="AS562" t="s">
        <v>0</v>
      </c>
      <c r="AT562">
        <v>0.16600000000000001</v>
      </c>
      <c r="AU562" t="s">
        <v>0</v>
      </c>
      <c r="AV562">
        <v>0</v>
      </c>
      <c r="AW562">
        <v>2</v>
      </c>
      <c r="AX562">
        <v>31142947</v>
      </c>
      <c r="AY562">
        <v>1</v>
      </c>
      <c r="AZ562">
        <v>0</v>
      </c>
      <c r="BA562">
        <v>556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CX562">
        <f>Y562*Source!I830</f>
        <v>7.1379999999999994E-3</v>
      </c>
      <c r="CY562">
        <f>AA562</f>
        <v>29.98</v>
      </c>
      <c r="CZ562">
        <f>AE562</f>
        <v>29.98</v>
      </c>
      <c r="DA562">
        <f>AI562</f>
        <v>1</v>
      </c>
      <c r="DB562">
        <v>0</v>
      </c>
    </row>
    <row r="563" spans="1:106" x14ac:dyDescent="0.2">
      <c r="A563">
        <f>ROW(Source!A830)</f>
        <v>830</v>
      </c>
      <c r="B563">
        <v>31140108</v>
      </c>
      <c r="C563">
        <v>31142943</v>
      </c>
      <c r="D563">
        <v>30907179</v>
      </c>
      <c r="E563">
        <v>1</v>
      </c>
      <c r="F563">
        <v>1</v>
      </c>
      <c r="G563">
        <v>28875167</v>
      </c>
      <c r="H563">
        <v>3</v>
      </c>
      <c r="I563" t="s">
        <v>784</v>
      </c>
      <c r="J563" t="s">
        <v>785</v>
      </c>
      <c r="K563" t="s">
        <v>786</v>
      </c>
      <c r="L563">
        <v>1327</v>
      </c>
      <c r="N563">
        <v>1005</v>
      </c>
      <c r="O563" t="s">
        <v>441</v>
      </c>
      <c r="P563" t="s">
        <v>441</v>
      </c>
      <c r="Q563">
        <v>1</v>
      </c>
      <c r="W563">
        <v>0</v>
      </c>
      <c r="X563">
        <v>496570782</v>
      </c>
      <c r="Y563">
        <v>102</v>
      </c>
      <c r="AA563">
        <v>633.91</v>
      </c>
      <c r="AB563">
        <v>0</v>
      </c>
      <c r="AC563">
        <v>0</v>
      </c>
      <c r="AD563">
        <v>0</v>
      </c>
      <c r="AE563">
        <v>633.91</v>
      </c>
      <c r="AF563">
        <v>0</v>
      </c>
      <c r="AG563">
        <v>0</v>
      </c>
      <c r="AH563">
        <v>0</v>
      </c>
      <c r="AI563">
        <v>1</v>
      </c>
      <c r="AJ563">
        <v>1</v>
      </c>
      <c r="AK563">
        <v>1</v>
      </c>
      <c r="AL563">
        <v>1</v>
      </c>
      <c r="AN563">
        <v>0</v>
      </c>
      <c r="AO563">
        <v>1</v>
      </c>
      <c r="AP563">
        <v>0</v>
      </c>
      <c r="AQ563">
        <v>0</v>
      </c>
      <c r="AR563">
        <v>0</v>
      </c>
      <c r="AS563" t="s">
        <v>0</v>
      </c>
      <c r="AT563">
        <v>102</v>
      </c>
      <c r="AU563" t="s">
        <v>0</v>
      </c>
      <c r="AV563">
        <v>0</v>
      </c>
      <c r="AW563">
        <v>2</v>
      </c>
      <c r="AX563">
        <v>31142948</v>
      </c>
      <c r="AY563">
        <v>1</v>
      </c>
      <c r="AZ563">
        <v>0</v>
      </c>
      <c r="BA563">
        <v>557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CX563">
        <f>Y563*Source!I830</f>
        <v>4.3859999999999992</v>
      </c>
      <c r="CY563">
        <f>AA563</f>
        <v>633.91</v>
      </c>
      <c r="CZ563">
        <f>AE563</f>
        <v>633.91</v>
      </c>
      <c r="DA563">
        <f>AI563</f>
        <v>1</v>
      </c>
      <c r="DB563">
        <v>0</v>
      </c>
    </row>
    <row r="564" spans="1:106" x14ac:dyDescent="0.2">
      <c r="A564">
        <f>ROW(Source!A830)</f>
        <v>830</v>
      </c>
      <c r="B564">
        <v>31140108</v>
      </c>
      <c r="C564">
        <v>31142943</v>
      </c>
      <c r="D564">
        <v>30907225</v>
      </c>
      <c r="E564">
        <v>1</v>
      </c>
      <c r="F564">
        <v>1</v>
      </c>
      <c r="G564">
        <v>28875167</v>
      </c>
      <c r="H564">
        <v>3</v>
      </c>
      <c r="I564" t="s">
        <v>859</v>
      </c>
      <c r="J564" t="s">
        <v>860</v>
      </c>
      <c r="K564" t="s">
        <v>861</v>
      </c>
      <c r="L564">
        <v>1348</v>
      </c>
      <c r="N564">
        <v>1009</v>
      </c>
      <c r="O564" t="s">
        <v>150</v>
      </c>
      <c r="P564" t="s">
        <v>150</v>
      </c>
      <c r="Q564">
        <v>1000</v>
      </c>
      <c r="W564">
        <v>0</v>
      </c>
      <c r="X564">
        <v>-1047297428</v>
      </c>
      <c r="Y564">
        <v>0.01</v>
      </c>
      <c r="AA564">
        <v>108319.66</v>
      </c>
      <c r="AB564">
        <v>0</v>
      </c>
      <c r="AC564">
        <v>0</v>
      </c>
      <c r="AD564">
        <v>0</v>
      </c>
      <c r="AE564">
        <v>108319.66</v>
      </c>
      <c r="AF564">
        <v>0</v>
      </c>
      <c r="AG564">
        <v>0</v>
      </c>
      <c r="AH564">
        <v>0</v>
      </c>
      <c r="AI564">
        <v>1</v>
      </c>
      <c r="AJ564">
        <v>1</v>
      </c>
      <c r="AK564">
        <v>1</v>
      </c>
      <c r="AL564">
        <v>1</v>
      </c>
      <c r="AN564">
        <v>0</v>
      </c>
      <c r="AO564">
        <v>1</v>
      </c>
      <c r="AP564">
        <v>0</v>
      </c>
      <c r="AQ564">
        <v>0</v>
      </c>
      <c r="AR564">
        <v>0</v>
      </c>
      <c r="AS564" t="s">
        <v>0</v>
      </c>
      <c r="AT564">
        <v>0.01</v>
      </c>
      <c r="AU564" t="s">
        <v>0</v>
      </c>
      <c r="AV564">
        <v>0</v>
      </c>
      <c r="AW564">
        <v>2</v>
      </c>
      <c r="AX564">
        <v>31142949</v>
      </c>
      <c r="AY564">
        <v>1</v>
      </c>
      <c r="AZ564">
        <v>0</v>
      </c>
      <c r="BA564">
        <v>558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CX564">
        <f>Y564*Source!I830</f>
        <v>4.2999999999999999E-4</v>
      </c>
      <c r="CY564">
        <f>AA564</f>
        <v>108319.66</v>
      </c>
      <c r="CZ564">
        <f>AE564</f>
        <v>108319.66</v>
      </c>
      <c r="DA564">
        <f>AI564</f>
        <v>1</v>
      </c>
      <c r="DB564">
        <v>0</v>
      </c>
    </row>
    <row r="565" spans="1:106" x14ac:dyDescent="0.2">
      <c r="A565">
        <f>ROW(Source!A830)</f>
        <v>830</v>
      </c>
      <c r="B565">
        <v>31140108</v>
      </c>
      <c r="C565">
        <v>31142943</v>
      </c>
      <c r="D565">
        <v>30909798</v>
      </c>
      <c r="E565">
        <v>1</v>
      </c>
      <c r="F565">
        <v>1</v>
      </c>
      <c r="G565">
        <v>28875167</v>
      </c>
      <c r="H565">
        <v>3</v>
      </c>
      <c r="I565" t="s">
        <v>790</v>
      </c>
      <c r="J565" t="s">
        <v>791</v>
      </c>
      <c r="K565" t="s">
        <v>792</v>
      </c>
      <c r="L565">
        <v>1348</v>
      </c>
      <c r="N565">
        <v>1009</v>
      </c>
      <c r="O565" t="s">
        <v>150</v>
      </c>
      <c r="P565" t="s">
        <v>150</v>
      </c>
      <c r="Q565">
        <v>1000</v>
      </c>
      <c r="W565">
        <v>0</v>
      </c>
      <c r="X565">
        <v>-119176890</v>
      </c>
      <c r="Y565">
        <v>0.59</v>
      </c>
      <c r="AA565">
        <v>8102.61</v>
      </c>
      <c r="AB565">
        <v>0</v>
      </c>
      <c r="AC565">
        <v>0</v>
      </c>
      <c r="AD565">
        <v>0</v>
      </c>
      <c r="AE565">
        <v>8102.61</v>
      </c>
      <c r="AF565">
        <v>0</v>
      </c>
      <c r="AG565">
        <v>0</v>
      </c>
      <c r="AH565">
        <v>0</v>
      </c>
      <c r="AI565">
        <v>1</v>
      </c>
      <c r="AJ565">
        <v>1</v>
      </c>
      <c r="AK565">
        <v>1</v>
      </c>
      <c r="AL565">
        <v>1</v>
      </c>
      <c r="AN565">
        <v>0</v>
      </c>
      <c r="AO565">
        <v>1</v>
      </c>
      <c r="AP565">
        <v>0</v>
      </c>
      <c r="AQ565">
        <v>0</v>
      </c>
      <c r="AR565">
        <v>0</v>
      </c>
      <c r="AS565" t="s">
        <v>0</v>
      </c>
      <c r="AT565">
        <v>0.59</v>
      </c>
      <c r="AU565" t="s">
        <v>0</v>
      </c>
      <c r="AV565">
        <v>0</v>
      </c>
      <c r="AW565">
        <v>2</v>
      </c>
      <c r="AX565">
        <v>31142950</v>
      </c>
      <c r="AY565">
        <v>1</v>
      </c>
      <c r="AZ565">
        <v>0</v>
      </c>
      <c r="BA565">
        <v>559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CX565">
        <f>Y565*Source!I830</f>
        <v>2.5369999999999997E-2</v>
      </c>
      <c r="CY565">
        <f>AA565</f>
        <v>8102.61</v>
      </c>
      <c r="CZ565">
        <f>AE565</f>
        <v>8102.61</v>
      </c>
      <c r="DA565">
        <f>AI565</f>
        <v>1</v>
      </c>
      <c r="DB565">
        <v>0</v>
      </c>
    </row>
    <row r="566" spans="1:106" x14ac:dyDescent="0.2">
      <c r="A566">
        <f>ROW(Source!A830)</f>
        <v>830</v>
      </c>
      <c r="B566">
        <v>31140108</v>
      </c>
      <c r="C566">
        <v>31142943</v>
      </c>
      <c r="D566">
        <v>30909800</v>
      </c>
      <c r="E566">
        <v>1</v>
      </c>
      <c r="F566">
        <v>1</v>
      </c>
      <c r="G566">
        <v>28875167</v>
      </c>
      <c r="H566">
        <v>3</v>
      </c>
      <c r="I566" t="s">
        <v>793</v>
      </c>
      <c r="J566" t="s">
        <v>794</v>
      </c>
      <c r="K566" t="s">
        <v>795</v>
      </c>
      <c r="L566">
        <v>1348</v>
      </c>
      <c r="N566">
        <v>1009</v>
      </c>
      <c r="O566" t="s">
        <v>150</v>
      </c>
      <c r="P566" t="s">
        <v>150</v>
      </c>
      <c r="Q566">
        <v>1000</v>
      </c>
      <c r="W566">
        <v>0</v>
      </c>
      <c r="X566">
        <v>-1483621562</v>
      </c>
      <c r="Y566">
        <v>4.8000000000000001E-2</v>
      </c>
      <c r="AA566">
        <v>22088.45</v>
      </c>
      <c r="AB566">
        <v>0</v>
      </c>
      <c r="AC566">
        <v>0</v>
      </c>
      <c r="AD566">
        <v>0</v>
      </c>
      <c r="AE566">
        <v>22088.45</v>
      </c>
      <c r="AF566">
        <v>0</v>
      </c>
      <c r="AG566">
        <v>0</v>
      </c>
      <c r="AH566">
        <v>0</v>
      </c>
      <c r="AI566">
        <v>1</v>
      </c>
      <c r="AJ566">
        <v>1</v>
      </c>
      <c r="AK566">
        <v>1</v>
      </c>
      <c r="AL566">
        <v>1</v>
      </c>
      <c r="AN566">
        <v>0</v>
      </c>
      <c r="AO566">
        <v>1</v>
      </c>
      <c r="AP566">
        <v>0</v>
      </c>
      <c r="AQ566">
        <v>0</v>
      </c>
      <c r="AR566">
        <v>0</v>
      </c>
      <c r="AS566" t="s">
        <v>0</v>
      </c>
      <c r="AT566">
        <v>4.8000000000000001E-2</v>
      </c>
      <c r="AU566" t="s">
        <v>0</v>
      </c>
      <c r="AV566">
        <v>0</v>
      </c>
      <c r="AW566">
        <v>2</v>
      </c>
      <c r="AX566">
        <v>31142951</v>
      </c>
      <c r="AY566">
        <v>1</v>
      </c>
      <c r="AZ566">
        <v>0</v>
      </c>
      <c r="BA566">
        <v>560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CX566">
        <f>Y566*Source!I830</f>
        <v>2.0639999999999999E-3</v>
      </c>
      <c r="CY566">
        <f>AA566</f>
        <v>22088.45</v>
      </c>
      <c r="CZ566">
        <f>AE566</f>
        <v>22088.45</v>
      </c>
      <c r="DA566">
        <f>AI566</f>
        <v>1</v>
      </c>
      <c r="DB566">
        <v>0</v>
      </c>
    </row>
    <row r="567" spans="1:106" x14ac:dyDescent="0.2">
      <c r="A567">
        <f>ROW(Source!A831)</f>
        <v>831</v>
      </c>
      <c r="B567">
        <v>31140108</v>
      </c>
      <c r="C567">
        <v>31142953</v>
      </c>
      <c r="D567">
        <v>30895155</v>
      </c>
      <c r="E567">
        <v>28875167</v>
      </c>
      <c r="F567">
        <v>1</v>
      </c>
      <c r="G567">
        <v>28875167</v>
      </c>
      <c r="H567">
        <v>1</v>
      </c>
      <c r="I567" t="s">
        <v>391</v>
      </c>
      <c r="J567" t="s">
        <v>0</v>
      </c>
      <c r="K567" t="s">
        <v>392</v>
      </c>
      <c r="L567">
        <v>1191</v>
      </c>
      <c r="N567">
        <v>1013</v>
      </c>
      <c r="O567" t="s">
        <v>393</v>
      </c>
      <c r="P567" t="s">
        <v>393</v>
      </c>
      <c r="Q567">
        <v>1</v>
      </c>
      <c r="W567">
        <v>0</v>
      </c>
      <c r="X567">
        <v>476480486</v>
      </c>
      <c r="Y567">
        <v>116.6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1</v>
      </c>
      <c r="AJ567">
        <v>1</v>
      </c>
      <c r="AK567">
        <v>1</v>
      </c>
      <c r="AL567">
        <v>1</v>
      </c>
      <c r="AN567">
        <v>0</v>
      </c>
      <c r="AO567">
        <v>1</v>
      </c>
      <c r="AP567">
        <v>0</v>
      </c>
      <c r="AQ567">
        <v>0</v>
      </c>
      <c r="AR567">
        <v>0</v>
      </c>
      <c r="AS567" t="s">
        <v>0</v>
      </c>
      <c r="AT567">
        <v>116.6</v>
      </c>
      <c r="AU567" t="s">
        <v>0</v>
      </c>
      <c r="AV567">
        <v>1</v>
      </c>
      <c r="AW567">
        <v>2</v>
      </c>
      <c r="AX567">
        <v>31142954</v>
      </c>
      <c r="AY567">
        <v>1</v>
      </c>
      <c r="AZ567">
        <v>0</v>
      </c>
      <c r="BA567">
        <v>561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CX567">
        <f>Y567*Source!I831</f>
        <v>6.4712999999999994</v>
      </c>
      <c r="CY567">
        <f>AD567</f>
        <v>0</v>
      </c>
      <c r="CZ567">
        <f>AH567</f>
        <v>0</v>
      </c>
      <c r="DA567">
        <f>AL567</f>
        <v>1</v>
      </c>
      <c r="DB567">
        <v>0</v>
      </c>
    </row>
    <row r="568" spans="1:106" x14ac:dyDescent="0.2">
      <c r="A568">
        <f>ROW(Source!A831)</f>
        <v>831</v>
      </c>
      <c r="B568">
        <v>31140108</v>
      </c>
      <c r="C568">
        <v>31142953</v>
      </c>
      <c r="D568">
        <v>30906858</v>
      </c>
      <c r="E568">
        <v>1</v>
      </c>
      <c r="F568">
        <v>1</v>
      </c>
      <c r="G568">
        <v>28875167</v>
      </c>
      <c r="H568">
        <v>2</v>
      </c>
      <c r="I568" t="s">
        <v>471</v>
      </c>
      <c r="J568" t="s">
        <v>472</v>
      </c>
      <c r="K568" t="s">
        <v>473</v>
      </c>
      <c r="L568">
        <v>1368</v>
      </c>
      <c r="N568">
        <v>1011</v>
      </c>
      <c r="O568" t="s">
        <v>397</v>
      </c>
      <c r="P568" t="s">
        <v>397</v>
      </c>
      <c r="Q568">
        <v>1</v>
      </c>
      <c r="W568">
        <v>0</v>
      </c>
      <c r="X568">
        <v>-1418982918</v>
      </c>
      <c r="Y568">
        <v>0.85</v>
      </c>
      <c r="AA568">
        <v>0</v>
      </c>
      <c r="AB568">
        <v>7.36</v>
      </c>
      <c r="AC568">
        <v>0.74</v>
      </c>
      <c r="AD568">
        <v>0</v>
      </c>
      <c r="AE568">
        <v>0</v>
      </c>
      <c r="AF568">
        <v>7.36</v>
      </c>
      <c r="AG568">
        <v>0.74</v>
      </c>
      <c r="AH568">
        <v>0</v>
      </c>
      <c r="AI568">
        <v>1</v>
      </c>
      <c r="AJ568">
        <v>1</v>
      </c>
      <c r="AK568">
        <v>1</v>
      </c>
      <c r="AL568">
        <v>1</v>
      </c>
      <c r="AN568">
        <v>0</v>
      </c>
      <c r="AO568">
        <v>1</v>
      </c>
      <c r="AP568">
        <v>0</v>
      </c>
      <c r="AQ568">
        <v>0</v>
      </c>
      <c r="AR568">
        <v>0</v>
      </c>
      <c r="AS568" t="s">
        <v>0</v>
      </c>
      <c r="AT568">
        <v>0.85</v>
      </c>
      <c r="AU568" t="s">
        <v>0</v>
      </c>
      <c r="AV568">
        <v>0</v>
      </c>
      <c r="AW568">
        <v>2</v>
      </c>
      <c r="AX568">
        <v>31142955</v>
      </c>
      <c r="AY568">
        <v>1</v>
      </c>
      <c r="AZ568">
        <v>0</v>
      </c>
      <c r="BA568">
        <v>562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CX568">
        <f>Y568*Source!I831</f>
        <v>4.7175000000000002E-2</v>
      </c>
      <c r="CY568">
        <f>AB568</f>
        <v>7.36</v>
      </c>
      <c r="CZ568">
        <f>AF568</f>
        <v>7.36</v>
      </c>
      <c r="DA568">
        <f>AJ568</f>
        <v>1</v>
      </c>
      <c r="DB568">
        <v>0</v>
      </c>
    </row>
    <row r="569" spans="1:106" x14ac:dyDescent="0.2">
      <c r="A569">
        <f>ROW(Source!A831)</f>
        <v>831</v>
      </c>
      <c r="B569">
        <v>31140108</v>
      </c>
      <c r="C569">
        <v>31142953</v>
      </c>
      <c r="D569">
        <v>30906836</v>
      </c>
      <c r="E569">
        <v>1</v>
      </c>
      <c r="F569">
        <v>1</v>
      </c>
      <c r="G569">
        <v>28875167</v>
      </c>
      <c r="H569">
        <v>2</v>
      </c>
      <c r="I569" t="s">
        <v>775</v>
      </c>
      <c r="J569" t="s">
        <v>776</v>
      </c>
      <c r="K569" t="s">
        <v>777</v>
      </c>
      <c r="L569">
        <v>1368</v>
      </c>
      <c r="N569">
        <v>1011</v>
      </c>
      <c r="O569" t="s">
        <v>397</v>
      </c>
      <c r="P569" t="s">
        <v>397</v>
      </c>
      <c r="Q569">
        <v>1</v>
      </c>
      <c r="W569">
        <v>0</v>
      </c>
      <c r="X569">
        <v>1061940301</v>
      </c>
      <c r="Y569">
        <v>4.16</v>
      </c>
      <c r="AA569">
        <v>0</v>
      </c>
      <c r="AB569">
        <v>386.3</v>
      </c>
      <c r="AC569">
        <v>303.31</v>
      </c>
      <c r="AD569">
        <v>0</v>
      </c>
      <c r="AE569">
        <v>0</v>
      </c>
      <c r="AF569">
        <v>386.3</v>
      </c>
      <c r="AG569">
        <v>303.31</v>
      </c>
      <c r="AH569">
        <v>0</v>
      </c>
      <c r="AI569">
        <v>1</v>
      </c>
      <c r="AJ569">
        <v>1</v>
      </c>
      <c r="AK569">
        <v>1</v>
      </c>
      <c r="AL569">
        <v>1</v>
      </c>
      <c r="AN569">
        <v>0</v>
      </c>
      <c r="AO569">
        <v>1</v>
      </c>
      <c r="AP569">
        <v>0</v>
      </c>
      <c r="AQ569">
        <v>0</v>
      </c>
      <c r="AR569">
        <v>0</v>
      </c>
      <c r="AS569" t="s">
        <v>0</v>
      </c>
      <c r="AT569">
        <v>4.16</v>
      </c>
      <c r="AU569" t="s">
        <v>0</v>
      </c>
      <c r="AV569">
        <v>0</v>
      </c>
      <c r="AW569">
        <v>2</v>
      </c>
      <c r="AX569">
        <v>31142956</v>
      </c>
      <c r="AY569">
        <v>1</v>
      </c>
      <c r="AZ569">
        <v>0</v>
      </c>
      <c r="BA569">
        <v>563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CX569">
        <f>Y569*Source!I831</f>
        <v>0.23088</v>
      </c>
      <c r="CY569">
        <f>AB569</f>
        <v>386.3</v>
      </c>
      <c r="CZ569">
        <f>AF569</f>
        <v>386.3</v>
      </c>
      <c r="DA569">
        <f>AJ569</f>
        <v>1</v>
      </c>
      <c r="DB569">
        <v>0</v>
      </c>
    </row>
    <row r="570" spans="1:106" x14ac:dyDescent="0.2">
      <c r="A570">
        <f>ROW(Source!A831)</f>
        <v>831</v>
      </c>
      <c r="B570">
        <v>31140108</v>
      </c>
      <c r="C570">
        <v>31142953</v>
      </c>
      <c r="D570">
        <v>30906153</v>
      </c>
      <c r="E570">
        <v>1</v>
      </c>
      <c r="F570">
        <v>1</v>
      </c>
      <c r="G570">
        <v>28875167</v>
      </c>
      <c r="H570">
        <v>2</v>
      </c>
      <c r="I570" t="s">
        <v>778</v>
      </c>
      <c r="J570" t="s">
        <v>779</v>
      </c>
      <c r="K570" t="s">
        <v>780</v>
      </c>
      <c r="L570">
        <v>1368</v>
      </c>
      <c r="N570">
        <v>1011</v>
      </c>
      <c r="O570" t="s">
        <v>397</v>
      </c>
      <c r="P570" t="s">
        <v>397</v>
      </c>
      <c r="Q570">
        <v>1</v>
      </c>
      <c r="W570">
        <v>0</v>
      </c>
      <c r="X570">
        <v>1483315828</v>
      </c>
      <c r="Y570">
        <v>0.1</v>
      </c>
      <c r="AA570">
        <v>0</v>
      </c>
      <c r="AB570">
        <v>566.44000000000005</v>
      </c>
      <c r="AC570">
        <v>281.27999999999997</v>
      </c>
      <c r="AD570">
        <v>0</v>
      </c>
      <c r="AE570">
        <v>0</v>
      </c>
      <c r="AF570">
        <v>566.44000000000005</v>
      </c>
      <c r="AG570">
        <v>281.27999999999997</v>
      </c>
      <c r="AH570">
        <v>0</v>
      </c>
      <c r="AI570">
        <v>1</v>
      </c>
      <c r="AJ570">
        <v>1</v>
      </c>
      <c r="AK570">
        <v>1</v>
      </c>
      <c r="AL570">
        <v>1</v>
      </c>
      <c r="AN570">
        <v>0</v>
      </c>
      <c r="AO570">
        <v>1</v>
      </c>
      <c r="AP570">
        <v>0</v>
      </c>
      <c r="AQ570">
        <v>0</v>
      </c>
      <c r="AR570">
        <v>0</v>
      </c>
      <c r="AS570" t="s">
        <v>0</v>
      </c>
      <c r="AT570">
        <v>0.1</v>
      </c>
      <c r="AU570" t="s">
        <v>0</v>
      </c>
      <c r="AV570">
        <v>0</v>
      </c>
      <c r="AW570">
        <v>2</v>
      </c>
      <c r="AX570">
        <v>31142957</v>
      </c>
      <c r="AY570">
        <v>1</v>
      </c>
      <c r="AZ570">
        <v>0</v>
      </c>
      <c r="BA570">
        <v>564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CX570">
        <f>Y570*Source!I831</f>
        <v>5.5500000000000002E-3</v>
      </c>
      <c r="CY570">
        <f>AB570</f>
        <v>566.44000000000005</v>
      </c>
      <c r="CZ570">
        <f>AF570</f>
        <v>566.44000000000005</v>
      </c>
      <c r="DA570">
        <f>AJ570</f>
        <v>1</v>
      </c>
      <c r="DB570">
        <v>0</v>
      </c>
    </row>
    <row r="571" spans="1:106" x14ac:dyDescent="0.2">
      <c r="A571">
        <f>ROW(Source!A831)</f>
        <v>831</v>
      </c>
      <c r="B571">
        <v>31140108</v>
      </c>
      <c r="C571">
        <v>31142953</v>
      </c>
      <c r="D571">
        <v>30906327</v>
      </c>
      <c r="E571">
        <v>1</v>
      </c>
      <c r="F571">
        <v>1</v>
      </c>
      <c r="G571">
        <v>28875167</v>
      </c>
      <c r="H571">
        <v>2</v>
      </c>
      <c r="I571" t="s">
        <v>781</v>
      </c>
      <c r="J571" t="s">
        <v>782</v>
      </c>
      <c r="K571" t="s">
        <v>783</v>
      </c>
      <c r="L571">
        <v>1368</v>
      </c>
      <c r="N571">
        <v>1011</v>
      </c>
      <c r="O571" t="s">
        <v>397</v>
      </c>
      <c r="P571" t="s">
        <v>397</v>
      </c>
      <c r="Q571">
        <v>1</v>
      </c>
      <c r="W571">
        <v>0</v>
      </c>
      <c r="X571">
        <v>-292913656</v>
      </c>
      <c r="Y571">
        <v>14.29</v>
      </c>
      <c r="AA571">
        <v>0</v>
      </c>
      <c r="AB571">
        <v>9.15</v>
      </c>
      <c r="AC571">
        <v>1.1599999999999999</v>
      </c>
      <c r="AD571">
        <v>0</v>
      </c>
      <c r="AE571">
        <v>0</v>
      </c>
      <c r="AF571">
        <v>9.15</v>
      </c>
      <c r="AG571">
        <v>1.1599999999999999</v>
      </c>
      <c r="AH571">
        <v>0</v>
      </c>
      <c r="AI571">
        <v>1</v>
      </c>
      <c r="AJ571">
        <v>1</v>
      </c>
      <c r="AK571">
        <v>1</v>
      </c>
      <c r="AL571">
        <v>1</v>
      </c>
      <c r="AN571">
        <v>0</v>
      </c>
      <c r="AO571">
        <v>1</v>
      </c>
      <c r="AP571">
        <v>0</v>
      </c>
      <c r="AQ571">
        <v>0</v>
      </c>
      <c r="AR571">
        <v>0</v>
      </c>
      <c r="AS571" t="s">
        <v>0</v>
      </c>
      <c r="AT571">
        <v>14.29</v>
      </c>
      <c r="AU571" t="s">
        <v>0</v>
      </c>
      <c r="AV571">
        <v>0</v>
      </c>
      <c r="AW571">
        <v>2</v>
      </c>
      <c r="AX571">
        <v>31142958</v>
      </c>
      <c r="AY571">
        <v>1</v>
      </c>
      <c r="AZ571">
        <v>0</v>
      </c>
      <c r="BA571">
        <v>565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CX571">
        <f>Y571*Source!I831</f>
        <v>0.79309499999999999</v>
      </c>
      <c r="CY571">
        <f>AB571</f>
        <v>9.15</v>
      </c>
      <c r="CZ571">
        <f>AF571</f>
        <v>9.15</v>
      </c>
      <c r="DA571">
        <f>AJ571</f>
        <v>1</v>
      </c>
      <c r="DB571">
        <v>0</v>
      </c>
    </row>
    <row r="572" spans="1:106" x14ac:dyDescent="0.2">
      <c r="A572">
        <f>ROW(Source!A831)</f>
        <v>831</v>
      </c>
      <c r="B572">
        <v>31140108</v>
      </c>
      <c r="C572">
        <v>31142953</v>
      </c>
      <c r="D572">
        <v>30908604</v>
      </c>
      <c r="E572">
        <v>1</v>
      </c>
      <c r="F572">
        <v>1</v>
      </c>
      <c r="G572">
        <v>28875167</v>
      </c>
      <c r="H572">
        <v>3</v>
      </c>
      <c r="I572" t="s">
        <v>419</v>
      </c>
      <c r="J572" t="s">
        <v>420</v>
      </c>
      <c r="K572" t="s">
        <v>421</v>
      </c>
      <c r="L572">
        <v>1346</v>
      </c>
      <c r="N572">
        <v>1009</v>
      </c>
      <c r="O572" t="s">
        <v>422</v>
      </c>
      <c r="P572" t="s">
        <v>422</v>
      </c>
      <c r="Q572">
        <v>1</v>
      </c>
      <c r="W572">
        <v>0</v>
      </c>
      <c r="X572">
        <v>-613561335</v>
      </c>
      <c r="Y572">
        <v>0.5</v>
      </c>
      <c r="AA572">
        <v>28.66</v>
      </c>
      <c r="AB572">
        <v>0</v>
      </c>
      <c r="AC572">
        <v>0</v>
      </c>
      <c r="AD572">
        <v>0</v>
      </c>
      <c r="AE572">
        <v>28.66</v>
      </c>
      <c r="AF572">
        <v>0</v>
      </c>
      <c r="AG572">
        <v>0</v>
      </c>
      <c r="AH572">
        <v>0</v>
      </c>
      <c r="AI572">
        <v>1</v>
      </c>
      <c r="AJ572">
        <v>1</v>
      </c>
      <c r="AK572">
        <v>1</v>
      </c>
      <c r="AL572">
        <v>1</v>
      </c>
      <c r="AN572">
        <v>0</v>
      </c>
      <c r="AO572">
        <v>1</v>
      </c>
      <c r="AP572">
        <v>0</v>
      </c>
      <c r="AQ572">
        <v>0</v>
      </c>
      <c r="AR572">
        <v>0</v>
      </c>
      <c r="AS572" t="s">
        <v>0</v>
      </c>
      <c r="AT572">
        <v>0.5</v>
      </c>
      <c r="AU572" t="s">
        <v>0</v>
      </c>
      <c r="AV572">
        <v>0</v>
      </c>
      <c r="AW572">
        <v>2</v>
      </c>
      <c r="AX572">
        <v>31142959</v>
      </c>
      <c r="AY572">
        <v>1</v>
      </c>
      <c r="AZ572">
        <v>0</v>
      </c>
      <c r="BA572">
        <v>566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CX572">
        <f>Y572*Source!I831</f>
        <v>2.775E-2</v>
      </c>
      <c r="CY572">
        <f t="shared" ref="CY572:CY577" si="57">AA572</f>
        <v>28.66</v>
      </c>
      <c r="CZ572">
        <f t="shared" ref="CZ572:CZ577" si="58">AE572</f>
        <v>28.66</v>
      </c>
      <c r="DA572">
        <f t="shared" ref="DA572:DA577" si="59">AI572</f>
        <v>1</v>
      </c>
      <c r="DB572">
        <v>0</v>
      </c>
    </row>
    <row r="573" spans="1:106" x14ac:dyDescent="0.2">
      <c r="A573">
        <f>ROW(Source!A831)</f>
        <v>831</v>
      </c>
      <c r="B573">
        <v>31140108</v>
      </c>
      <c r="C573">
        <v>31142953</v>
      </c>
      <c r="D573">
        <v>30908781</v>
      </c>
      <c r="E573">
        <v>1</v>
      </c>
      <c r="F573">
        <v>1</v>
      </c>
      <c r="G573">
        <v>28875167</v>
      </c>
      <c r="H573">
        <v>3</v>
      </c>
      <c r="I573" t="s">
        <v>407</v>
      </c>
      <c r="J573" t="s">
        <v>408</v>
      </c>
      <c r="K573" t="s">
        <v>409</v>
      </c>
      <c r="L573">
        <v>1339</v>
      </c>
      <c r="N573">
        <v>1007</v>
      </c>
      <c r="O573" t="s">
        <v>16</v>
      </c>
      <c r="P573" t="s">
        <v>16</v>
      </c>
      <c r="Q573">
        <v>1</v>
      </c>
      <c r="W573">
        <v>0</v>
      </c>
      <c r="X573">
        <v>1653821073</v>
      </c>
      <c r="Y573">
        <v>0.3</v>
      </c>
      <c r="AA573">
        <v>29.98</v>
      </c>
      <c r="AB573">
        <v>0</v>
      </c>
      <c r="AC573">
        <v>0</v>
      </c>
      <c r="AD573">
        <v>0</v>
      </c>
      <c r="AE573">
        <v>29.98</v>
      </c>
      <c r="AF573">
        <v>0</v>
      </c>
      <c r="AG573">
        <v>0</v>
      </c>
      <c r="AH573">
        <v>0</v>
      </c>
      <c r="AI573">
        <v>1</v>
      </c>
      <c r="AJ573">
        <v>1</v>
      </c>
      <c r="AK573">
        <v>1</v>
      </c>
      <c r="AL573">
        <v>1</v>
      </c>
      <c r="AN573">
        <v>0</v>
      </c>
      <c r="AO573">
        <v>1</v>
      </c>
      <c r="AP573">
        <v>0</v>
      </c>
      <c r="AQ573">
        <v>0</v>
      </c>
      <c r="AR573">
        <v>0</v>
      </c>
      <c r="AS573" t="s">
        <v>0</v>
      </c>
      <c r="AT573">
        <v>0.3</v>
      </c>
      <c r="AU573" t="s">
        <v>0</v>
      </c>
      <c r="AV573">
        <v>0</v>
      </c>
      <c r="AW573">
        <v>2</v>
      </c>
      <c r="AX573">
        <v>31142960</v>
      </c>
      <c r="AY573">
        <v>1</v>
      </c>
      <c r="AZ573">
        <v>0</v>
      </c>
      <c r="BA573">
        <v>567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CX573">
        <f>Y573*Source!I831</f>
        <v>1.6649999999999998E-2</v>
      </c>
      <c r="CY573">
        <f t="shared" si="57"/>
        <v>29.98</v>
      </c>
      <c r="CZ573">
        <f t="shared" si="58"/>
        <v>29.98</v>
      </c>
      <c r="DA573">
        <f t="shared" si="59"/>
        <v>1</v>
      </c>
      <c r="DB573">
        <v>0</v>
      </c>
    </row>
    <row r="574" spans="1:106" x14ac:dyDescent="0.2">
      <c r="A574">
        <f>ROW(Source!A831)</f>
        <v>831</v>
      </c>
      <c r="B574">
        <v>31140108</v>
      </c>
      <c r="C574">
        <v>31142953</v>
      </c>
      <c r="D574">
        <v>30907179</v>
      </c>
      <c r="E574">
        <v>1</v>
      </c>
      <c r="F574">
        <v>1</v>
      </c>
      <c r="G574">
        <v>28875167</v>
      </c>
      <c r="H574">
        <v>3</v>
      </c>
      <c r="I574" t="s">
        <v>784</v>
      </c>
      <c r="J574" t="s">
        <v>785</v>
      </c>
      <c r="K574" t="s">
        <v>786</v>
      </c>
      <c r="L574">
        <v>1327</v>
      </c>
      <c r="N574">
        <v>1005</v>
      </c>
      <c r="O574" t="s">
        <v>441</v>
      </c>
      <c r="P574" t="s">
        <v>441</v>
      </c>
      <c r="Q574">
        <v>1</v>
      </c>
      <c r="W574">
        <v>0</v>
      </c>
      <c r="X574">
        <v>496570782</v>
      </c>
      <c r="Y574">
        <v>100</v>
      </c>
      <c r="AA574">
        <v>633.91</v>
      </c>
      <c r="AB574">
        <v>0</v>
      </c>
      <c r="AC574">
        <v>0</v>
      </c>
      <c r="AD574">
        <v>0</v>
      </c>
      <c r="AE574">
        <v>633.91</v>
      </c>
      <c r="AF574">
        <v>0</v>
      </c>
      <c r="AG574">
        <v>0</v>
      </c>
      <c r="AH574">
        <v>0</v>
      </c>
      <c r="AI574">
        <v>1</v>
      </c>
      <c r="AJ574">
        <v>1</v>
      </c>
      <c r="AK574">
        <v>1</v>
      </c>
      <c r="AL574">
        <v>1</v>
      </c>
      <c r="AN574">
        <v>0</v>
      </c>
      <c r="AO574">
        <v>1</v>
      </c>
      <c r="AP574">
        <v>0</v>
      </c>
      <c r="AQ574">
        <v>0</v>
      </c>
      <c r="AR574">
        <v>0</v>
      </c>
      <c r="AS574" t="s">
        <v>0</v>
      </c>
      <c r="AT574">
        <v>100</v>
      </c>
      <c r="AU574" t="s">
        <v>0</v>
      </c>
      <c r="AV574">
        <v>0</v>
      </c>
      <c r="AW574">
        <v>2</v>
      </c>
      <c r="AX574">
        <v>31142961</v>
      </c>
      <c r="AY574">
        <v>1</v>
      </c>
      <c r="AZ574">
        <v>0</v>
      </c>
      <c r="BA574">
        <v>568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CX574">
        <f>Y574*Source!I831</f>
        <v>5.55</v>
      </c>
      <c r="CY574">
        <f t="shared" si="57"/>
        <v>633.91</v>
      </c>
      <c r="CZ574">
        <f t="shared" si="58"/>
        <v>633.91</v>
      </c>
      <c r="DA574">
        <f t="shared" si="59"/>
        <v>1</v>
      </c>
      <c r="DB574">
        <v>0</v>
      </c>
    </row>
    <row r="575" spans="1:106" x14ac:dyDescent="0.2">
      <c r="A575">
        <f>ROW(Source!A831)</f>
        <v>831</v>
      </c>
      <c r="B575">
        <v>31140108</v>
      </c>
      <c r="C575">
        <v>31142953</v>
      </c>
      <c r="D575">
        <v>30907223</v>
      </c>
      <c r="E575">
        <v>1</v>
      </c>
      <c r="F575">
        <v>1</v>
      </c>
      <c r="G575">
        <v>28875167</v>
      </c>
      <c r="H575">
        <v>3</v>
      </c>
      <c r="I575" t="s">
        <v>787</v>
      </c>
      <c r="J575" t="s">
        <v>788</v>
      </c>
      <c r="K575" t="s">
        <v>789</v>
      </c>
      <c r="L575">
        <v>1346</v>
      </c>
      <c r="N575">
        <v>1009</v>
      </c>
      <c r="O575" t="s">
        <v>422</v>
      </c>
      <c r="P575" t="s">
        <v>422</v>
      </c>
      <c r="Q575">
        <v>1</v>
      </c>
      <c r="W575">
        <v>0</v>
      </c>
      <c r="X575">
        <v>801287592</v>
      </c>
      <c r="Y575">
        <v>10.3</v>
      </c>
      <c r="AA575">
        <v>112.15</v>
      </c>
      <c r="AB575">
        <v>0</v>
      </c>
      <c r="AC575">
        <v>0</v>
      </c>
      <c r="AD575">
        <v>0</v>
      </c>
      <c r="AE575">
        <v>112.15</v>
      </c>
      <c r="AF575">
        <v>0</v>
      </c>
      <c r="AG575">
        <v>0</v>
      </c>
      <c r="AH575">
        <v>0</v>
      </c>
      <c r="AI575">
        <v>1</v>
      </c>
      <c r="AJ575">
        <v>1</v>
      </c>
      <c r="AK575">
        <v>1</v>
      </c>
      <c r="AL575">
        <v>1</v>
      </c>
      <c r="AN575">
        <v>0</v>
      </c>
      <c r="AO575">
        <v>1</v>
      </c>
      <c r="AP575">
        <v>0</v>
      </c>
      <c r="AQ575">
        <v>0</v>
      </c>
      <c r="AR575">
        <v>0</v>
      </c>
      <c r="AS575" t="s">
        <v>0</v>
      </c>
      <c r="AT575">
        <v>10.3</v>
      </c>
      <c r="AU575" t="s">
        <v>0</v>
      </c>
      <c r="AV575">
        <v>0</v>
      </c>
      <c r="AW575">
        <v>2</v>
      </c>
      <c r="AX575">
        <v>31142962</v>
      </c>
      <c r="AY575">
        <v>1</v>
      </c>
      <c r="AZ575">
        <v>0</v>
      </c>
      <c r="BA575">
        <v>569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CX575">
        <f>Y575*Source!I831</f>
        <v>0.57164999999999999</v>
      </c>
      <c r="CY575">
        <f t="shared" si="57"/>
        <v>112.15</v>
      </c>
      <c r="CZ575">
        <f t="shared" si="58"/>
        <v>112.15</v>
      </c>
      <c r="DA575">
        <f t="shared" si="59"/>
        <v>1</v>
      </c>
      <c r="DB575">
        <v>0</v>
      </c>
    </row>
    <row r="576" spans="1:106" x14ac:dyDescent="0.2">
      <c r="A576">
        <f>ROW(Source!A831)</f>
        <v>831</v>
      </c>
      <c r="B576">
        <v>31140108</v>
      </c>
      <c r="C576">
        <v>31142953</v>
      </c>
      <c r="D576">
        <v>30909798</v>
      </c>
      <c r="E576">
        <v>1</v>
      </c>
      <c r="F576">
        <v>1</v>
      </c>
      <c r="G576">
        <v>28875167</v>
      </c>
      <c r="H576">
        <v>3</v>
      </c>
      <c r="I576" t="s">
        <v>790</v>
      </c>
      <c r="J576" t="s">
        <v>791</v>
      </c>
      <c r="K576" t="s">
        <v>792</v>
      </c>
      <c r="L576">
        <v>1348</v>
      </c>
      <c r="N576">
        <v>1009</v>
      </c>
      <c r="O576" t="s">
        <v>150</v>
      </c>
      <c r="P576" t="s">
        <v>150</v>
      </c>
      <c r="Q576">
        <v>1000</v>
      </c>
      <c r="W576">
        <v>0</v>
      </c>
      <c r="X576">
        <v>-119176890</v>
      </c>
      <c r="Y576">
        <v>0.54600000000000004</v>
      </c>
      <c r="AA576">
        <v>8102.61</v>
      </c>
      <c r="AB576">
        <v>0</v>
      </c>
      <c r="AC576">
        <v>0</v>
      </c>
      <c r="AD576">
        <v>0</v>
      </c>
      <c r="AE576">
        <v>8102.61</v>
      </c>
      <c r="AF576">
        <v>0</v>
      </c>
      <c r="AG576">
        <v>0</v>
      </c>
      <c r="AH576">
        <v>0</v>
      </c>
      <c r="AI576">
        <v>1</v>
      </c>
      <c r="AJ576">
        <v>1</v>
      </c>
      <c r="AK576">
        <v>1</v>
      </c>
      <c r="AL576">
        <v>1</v>
      </c>
      <c r="AN576">
        <v>0</v>
      </c>
      <c r="AO576">
        <v>1</v>
      </c>
      <c r="AP576">
        <v>0</v>
      </c>
      <c r="AQ576">
        <v>0</v>
      </c>
      <c r="AR576">
        <v>0</v>
      </c>
      <c r="AS576" t="s">
        <v>0</v>
      </c>
      <c r="AT576">
        <v>0.54600000000000004</v>
      </c>
      <c r="AU576" t="s">
        <v>0</v>
      </c>
      <c r="AV576">
        <v>0</v>
      </c>
      <c r="AW576">
        <v>2</v>
      </c>
      <c r="AX576">
        <v>31142963</v>
      </c>
      <c r="AY576">
        <v>1</v>
      </c>
      <c r="AZ576">
        <v>0</v>
      </c>
      <c r="BA576">
        <v>570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CX576">
        <f>Y576*Source!I831</f>
        <v>3.0303000000000004E-2</v>
      </c>
      <c r="CY576">
        <f t="shared" si="57"/>
        <v>8102.61</v>
      </c>
      <c r="CZ576">
        <f t="shared" si="58"/>
        <v>8102.61</v>
      </c>
      <c r="DA576">
        <f t="shared" si="59"/>
        <v>1</v>
      </c>
      <c r="DB576">
        <v>0</v>
      </c>
    </row>
    <row r="577" spans="1:106" x14ac:dyDescent="0.2">
      <c r="A577">
        <f>ROW(Source!A831)</f>
        <v>831</v>
      </c>
      <c r="B577">
        <v>31140108</v>
      </c>
      <c r="C577">
        <v>31142953</v>
      </c>
      <c r="D577">
        <v>30909800</v>
      </c>
      <c r="E577">
        <v>1</v>
      </c>
      <c r="F577">
        <v>1</v>
      </c>
      <c r="G577">
        <v>28875167</v>
      </c>
      <c r="H577">
        <v>3</v>
      </c>
      <c r="I577" t="s">
        <v>793</v>
      </c>
      <c r="J577" t="s">
        <v>794</v>
      </c>
      <c r="K577" t="s">
        <v>795</v>
      </c>
      <c r="L577">
        <v>1348</v>
      </c>
      <c r="N577">
        <v>1009</v>
      </c>
      <c r="O577" t="s">
        <v>150</v>
      </c>
      <c r="P577" t="s">
        <v>150</v>
      </c>
      <c r="Q577">
        <v>1000</v>
      </c>
      <c r="W577">
        <v>0</v>
      </c>
      <c r="X577">
        <v>-1483621562</v>
      </c>
      <c r="Y577">
        <v>3.5999999999999997E-2</v>
      </c>
      <c r="AA577">
        <v>22088.45</v>
      </c>
      <c r="AB577">
        <v>0</v>
      </c>
      <c r="AC577">
        <v>0</v>
      </c>
      <c r="AD577">
        <v>0</v>
      </c>
      <c r="AE577">
        <v>22088.45</v>
      </c>
      <c r="AF577">
        <v>0</v>
      </c>
      <c r="AG577">
        <v>0</v>
      </c>
      <c r="AH577">
        <v>0</v>
      </c>
      <c r="AI577">
        <v>1</v>
      </c>
      <c r="AJ577">
        <v>1</v>
      </c>
      <c r="AK577">
        <v>1</v>
      </c>
      <c r="AL577">
        <v>1</v>
      </c>
      <c r="AN577">
        <v>0</v>
      </c>
      <c r="AO577">
        <v>1</v>
      </c>
      <c r="AP577">
        <v>0</v>
      </c>
      <c r="AQ577">
        <v>0</v>
      </c>
      <c r="AR577">
        <v>0</v>
      </c>
      <c r="AS577" t="s">
        <v>0</v>
      </c>
      <c r="AT577">
        <v>3.5999999999999997E-2</v>
      </c>
      <c r="AU577" t="s">
        <v>0</v>
      </c>
      <c r="AV577">
        <v>0</v>
      </c>
      <c r="AW577">
        <v>2</v>
      </c>
      <c r="AX577">
        <v>31142964</v>
      </c>
      <c r="AY577">
        <v>1</v>
      </c>
      <c r="AZ577">
        <v>0</v>
      </c>
      <c r="BA577">
        <v>571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CX577">
        <f>Y577*Source!I831</f>
        <v>1.9979999999999998E-3</v>
      </c>
      <c r="CY577">
        <f t="shared" si="57"/>
        <v>22088.45</v>
      </c>
      <c r="CZ577">
        <f t="shared" si="58"/>
        <v>22088.45</v>
      </c>
      <c r="DA577">
        <f t="shared" si="59"/>
        <v>1</v>
      </c>
      <c r="DB577">
        <v>0</v>
      </c>
    </row>
    <row r="578" spans="1:106" x14ac:dyDescent="0.2">
      <c r="A578">
        <f>ROW(Source!A832)</f>
        <v>832</v>
      </c>
      <c r="B578">
        <v>31140108</v>
      </c>
      <c r="C578">
        <v>31142966</v>
      </c>
      <c r="D578">
        <v>30895155</v>
      </c>
      <c r="E578">
        <v>28875167</v>
      </c>
      <c r="F578">
        <v>1</v>
      </c>
      <c r="G578">
        <v>28875167</v>
      </c>
      <c r="H578">
        <v>1</v>
      </c>
      <c r="I578" t="s">
        <v>391</v>
      </c>
      <c r="J578" t="s">
        <v>0</v>
      </c>
      <c r="K578" t="s">
        <v>392</v>
      </c>
      <c r="L578">
        <v>1191</v>
      </c>
      <c r="N578">
        <v>1013</v>
      </c>
      <c r="O578" t="s">
        <v>393</v>
      </c>
      <c r="P578" t="s">
        <v>393</v>
      </c>
      <c r="Q578">
        <v>1</v>
      </c>
      <c r="W578">
        <v>0</v>
      </c>
      <c r="X578">
        <v>476480486</v>
      </c>
      <c r="Y578">
        <v>50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1</v>
      </c>
      <c r="AJ578">
        <v>1</v>
      </c>
      <c r="AK578">
        <v>1</v>
      </c>
      <c r="AL578">
        <v>1</v>
      </c>
      <c r="AN578">
        <v>0</v>
      </c>
      <c r="AO578">
        <v>1</v>
      </c>
      <c r="AP578">
        <v>0</v>
      </c>
      <c r="AQ578">
        <v>0</v>
      </c>
      <c r="AR578">
        <v>0</v>
      </c>
      <c r="AS578" t="s">
        <v>0</v>
      </c>
      <c r="AT578">
        <v>50</v>
      </c>
      <c r="AU578" t="s">
        <v>0</v>
      </c>
      <c r="AV578">
        <v>1</v>
      </c>
      <c r="AW578">
        <v>2</v>
      </c>
      <c r="AX578">
        <v>31142967</v>
      </c>
      <c r="AY578">
        <v>1</v>
      </c>
      <c r="AZ578">
        <v>0</v>
      </c>
      <c r="BA578">
        <v>572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CX578">
        <f>Y578*Source!I832</f>
        <v>4</v>
      </c>
      <c r="CY578">
        <f>AD578</f>
        <v>0</v>
      </c>
      <c r="CZ578">
        <f>AH578</f>
        <v>0</v>
      </c>
      <c r="DA578">
        <f>AL578</f>
        <v>1</v>
      </c>
      <c r="DB578">
        <v>0</v>
      </c>
    </row>
    <row r="579" spans="1:106" x14ac:dyDescent="0.2">
      <c r="A579">
        <f>ROW(Source!A832)</f>
        <v>832</v>
      </c>
      <c r="B579">
        <v>31140108</v>
      </c>
      <c r="C579">
        <v>31142966</v>
      </c>
      <c r="D579">
        <v>30907714</v>
      </c>
      <c r="E579">
        <v>1</v>
      </c>
      <c r="F579">
        <v>1</v>
      </c>
      <c r="G579">
        <v>28875167</v>
      </c>
      <c r="H579">
        <v>3</v>
      </c>
      <c r="I579" t="s">
        <v>676</v>
      </c>
      <c r="J579" t="s">
        <v>677</v>
      </c>
      <c r="K579" t="s">
        <v>678</v>
      </c>
      <c r="L579">
        <v>1348</v>
      </c>
      <c r="N579">
        <v>1009</v>
      </c>
      <c r="O579" t="s">
        <v>150</v>
      </c>
      <c r="P579" t="s">
        <v>150</v>
      </c>
      <c r="Q579">
        <v>1000</v>
      </c>
      <c r="W579">
        <v>0</v>
      </c>
      <c r="X579">
        <v>291612274</v>
      </c>
      <c r="Y579">
        <v>0.46</v>
      </c>
      <c r="AA579">
        <v>50407.79</v>
      </c>
      <c r="AB579">
        <v>0</v>
      </c>
      <c r="AC579">
        <v>0</v>
      </c>
      <c r="AD579">
        <v>0</v>
      </c>
      <c r="AE579">
        <v>50407.79</v>
      </c>
      <c r="AF579">
        <v>0</v>
      </c>
      <c r="AG579">
        <v>0</v>
      </c>
      <c r="AH579">
        <v>0</v>
      </c>
      <c r="AI579">
        <v>1</v>
      </c>
      <c r="AJ579">
        <v>1</v>
      </c>
      <c r="AK579">
        <v>1</v>
      </c>
      <c r="AL579">
        <v>1</v>
      </c>
      <c r="AN579">
        <v>0</v>
      </c>
      <c r="AO579">
        <v>1</v>
      </c>
      <c r="AP579">
        <v>0</v>
      </c>
      <c r="AQ579">
        <v>0</v>
      </c>
      <c r="AR579">
        <v>0</v>
      </c>
      <c r="AS579" t="s">
        <v>0</v>
      </c>
      <c r="AT579">
        <v>0.46</v>
      </c>
      <c r="AU579" t="s">
        <v>0</v>
      </c>
      <c r="AV579">
        <v>0</v>
      </c>
      <c r="AW579">
        <v>2</v>
      </c>
      <c r="AX579">
        <v>31142968</v>
      </c>
      <c r="AY579">
        <v>1</v>
      </c>
      <c r="AZ579">
        <v>0</v>
      </c>
      <c r="BA579">
        <v>573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CX579">
        <f>Y579*Source!I832</f>
        <v>3.6799999999999999E-2</v>
      </c>
      <c r="CY579">
        <f>AA579</f>
        <v>50407.79</v>
      </c>
      <c r="CZ579">
        <f>AE579</f>
        <v>50407.79</v>
      </c>
      <c r="DA579">
        <f>AI579</f>
        <v>1</v>
      </c>
      <c r="DB579">
        <v>0</v>
      </c>
    </row>
    <row r="580" spans="1:106" x14ac:dyDescent="0.2">
      <c r="A580">
        <f>ROW(Source!A832)</f>
        <v>832</v>
      </c>
      <c r="B580">
        <v>31140108</v>
      </c>
      <c r="C580">
        <v>31142966</v>
      </c>
      <c r="D580">
        <v>30907876</v>
      </c>
      <c r="E580">
        <v>1</v>
      </c>
      <c r="F580">
        <v>1</v>
      </c>
      <c r="G580">
        <v>28875167</v>
      </c>
      <c r="H580">
        <v>3</v>
      </c>
      <c r="I580" t="s">
        <v>667</v>
      </c>
      <c r="J580" t="s">
        <v>668</v>
      </c>
      <c r="K580" t="s">
        <v>669</v>
      </c>
      <c r="L580">
        <v>1348</v>
      </c>
      <c r="N580">
        <v>1009</v>
      </c>
      <c r="O580" t="s">
        <v>150</v>
      </c>
      <c r="P580" t="s">
        <v>150</v>
      </c>
      <c r="Q580">
        <v>1000</v>
      </c>
      <c r="W580">
        <v>0</v>
      </c>
      <c r="X580">
        <v>1574046373</v>
      </c>
      <c r="Y580">
        <v>1E-3</v>
      </c>
      <c r="AA580">
        <v>45454.3</v>
      </c>
      <c r="AB580">
        <v>0</v>
      </c>
      <c r="AC580">
        <v>0</v>
      </c>
      <c r="AD580">
        <v>0</v>
      </c>
      <c r="AE580">
        <v>45454.3</v>
      </c>
      <c r="AF580">
        <v>0</v>
      </c>
      <c r="AG580">
        <v>0</v>
      </c>
      <c r="AH580">
        <v>0</v>
      </c>
      <c r="AI580">
        <v>1</v>
      </c>
      <c r="AJ580">
        <v>1</v>
      </c>
      <c r="AK580">
        <v>1</v>
      </c>
      <c r="AL580">
        <v>1</v>
      </c>
      <c r="AN580">
        <v>0</v>
      </c>
      <c r="AO580">
        <v>1</v>
      </c>
      <c r="AP580">
        <v>0</v>
      </c>
      <c r="AQ580">
        <v>0</v>
      </c>
      <c r="AR580">
        <v>0</v>
      </c>
      <c r="AS580" t="s">
        <v>0</v>
      </c>
      <c r="AT580">
        <v>1E-3</v>
      </c>
      <c r="AU580" t="s">
        <v>0</v>
      </c>
      <c r="AV580">
        <v>0</v>
      </c>
      <c r="AW580">
        <v>2</v>
      </c>
      <c r="AX580">
        <v>31142969</v>
      </c>
      <c r="AY580">
        <v>1</v>
      </c>
      <c r="AZ580">
        <v>0</v>
      </c>
      <c r="BA580">
        <v>574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CX580">
        <f>Y580*Source!I832</f>
        <v>8.0000000000000007E-5</v>
      </c>
      <c r="CY580">
        <f>AA580</f>
        <v>45454.3</v>
      </c>
      <c r="CZ580">
        <f>AE580</f>
        <v>45454.3</v>
      </c>
      <c r="DA580">
        <f>AI580</f>
        <v>1</v>
      </c>
      <c r="DB580">
        <v>0</v>
      </c>
    </row>
    <row r="581" spans="1:106" x14ac:dyDescent="0.2">
      <c r="A581">
        <f>ROW(Source!A832)</f>
        <v>832</v>
      </c>
      <c r="B581">
        <v>31140108</v>
      </c>
      <c r="C581">
        <v>31142966</v>
      </c>
      <c r="D581">
        <v>30907914</v>
      </c>
      <c r="E581">
        <v>1</v>
      </c>
      <c r="F581">
        <v>1</v>
      </c>
      <c r="G581">
        <v>28875167</v>
      </c>
      <c r="H581">
        <v>3</v>
      </c>
      <c r="I581" t="s">
        <v>679</v>
      </c>
      <c r="J581" t="s">
        <v>680</v>
      </c>
      <c r="K581" t="s">
        <v>681</v>
      </c>
      <c r="L581">
        <v>1348</v>
      </c>
      <c r="N581">
        <v>1009</v>
      </c>
      <c r="O581" t="s">
        <v>150</v>
      </c>
      <c r="P581" t="s">
        <v>150</v>
      </c>
      <c r="Q581">
        <v>1000</v>
      </c>
      <c r="W581">
        <v>0</v>
      </c>
      <c r="X581">
        <v>-1253251386</v>
      </c>
      <c r="Y581">
        <v>5.1999999999999998E-2</v>
      </c>
      <c r="AA581">
        <v>39990.42</v>
      </c>
      <c r="AB581">
        <v>0</v>
      </c>
      <c r="AC581">
        <v>0</v>
      </c>
      <c r="AD581">
        <v>0</v>
      </c>
      <c r="AE581">
        <v>39990.42</v>
      </c>
      <c r="AF581">
        <v>0</v>
      </c>
      <c r="AG581">
        <v>0</v>
      </c>
      <c r="AH581">
        <v>0</v>
      </c>
      <c r="AI581">
        <v>1</v>
      </c>
      <c r="AJ581">
        <v>1</v>
      </c>
      <c r="AK581">
        <v>1</v>
      </c>
      <c r="AL581">
        <v>1</v>
      </c>
      <c r="AN581">
        <v>0</v>
      </c>
      <c r="AO581">
        <v>1</v>
      </c>
      <c r="AP581">
        <v>0</v>
      </c>
      <c r="AQ581">
        <v>0</v>
      </c>
      <c r="AR581">
        <v>0</v>
      </c>
      <c r="AS581" t="s">
        <v>0</v>
      </c>
      <c r="AT581">
        <v>5.1999999999999998E-2</v>
      </c>
      <c r="AU581" t="s">
        <v>0</v>
      </c>
      <c r="AV581">
        <v>0</v>
      </c>
      <c r="AW581">
        <v>2</v>
      </c>
      <c r="AX581">
        <v>31142970</v>
      </c>
      <c r="AY581">
        <v>1</v>
      </c>
      <c r="AZ581">
        <v>0</v>
      </c>
      <c r="BA581">
        <v>575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CX581">
        <f>Y581*Source!I832</f>
        <v>4.1599999999999996E-3</v>
      </c>
      <c r="CY581">
        <f>AA581</f>
        <v>39990.42</v>
      </c>
      <c r="CZ581">
        <f>AE581</f>
        <v>39990.42</v>
      </c>
      <c r="DA581">
        <f>AI581</f>
        <v>1</v>
      </c>
      <c r="DB581">
        <v>0</v>
      </c>
    </row>
    <row r="582" spans="1:106" x14ac:dyDescent="0.2">
      <c r="A582">
        <f>ROW(Source!A833)</f>
        <v>833</v>
      </c>
      <c r="B582">
        <v>31140108</v>
      </c>
      <c r="C582">
        <v>31142972</v>
      </c>
      <c r="D582">
        <v>30895155</v>
      </c>
      <c r="E582">
        <v>28875167</v>
      </c>
      <c r="F582">
        <v>1</v>
      </c>
      <c r="G582">
        <v>28875167</v>
      </c>
      <c r="H582">
        <v>1</v>
      </c>
      <c r="I582" t="s">
        <v>391</v>
      </c>
      <c r="J582" t="s">
        <v>0</v>
      </c>
      <c r="K582" t="s">
        <v>392</v>
      </c>
      <c r="L582">
        <v>1191</v>
      </c>
      <c r="N582">
        <v>1013</v>
      </c>
      <c r="O582" t="s">
        <v>393</v>
      </c>
      <c r="P582" t="s">
        <v>393</v>
      </c>
      <c r="Q582">
        <v>1</v>
      </c>
      <c r="W582">
        <v>0</v>
      </c>
      <c r="X582">
        <v>476480486</v>
      </c>
      <c r="Y582">
        <v>85.11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1</v>
      </c>
      <c r="AJ582">
        <v>1</v>
      </c>
      <c r="AK582">
        <v>1</v>
      </c>
      <c r="AL582">
        <v>1</v>
      </c>
      <c r="AN582">
        <v>0</v>
      </c>
      <c r="AO582">
        <v>1</v>
      </c>
      <c r="AP582">
        <v>0</v>
      </c>
      <c r="AQ582">
        <v>0</v>
      </c>
      <c r="AR582">
        <v>0</v>
      </c>
      <c r="AS582" t="s">
        <v>0</v>
      </c>
      <c r="AT582">
        <v>85.11</v>
      </c>
      <c r="AU582" t="s">
        <v>0</v>
      </c>
      <c r="AV582">
        <v>1</v>
      </c>
      <c r="AW582">
        <v>2</v>
      </c>
      <c r="AX582">
        <v>31142973</v>
      </c>
      <c r="AY582">
        <v>1</v>
      </c>
      <c r="AZ582">
        <v>0</v>
      </c>
      <c r="BA582">
        <v>576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CX582">
        <f>Y582*Source!I833</f>
        <v>6.8087999999999997</v>
      </c>
      <c r="CY582">
        <f>AD582</f>
        <v>0</v>
      </c>
      <c r="CZ582">
        <f>AH582</f>
        <v>0</v>
      </c>
      <c r="DA582">
        <f>AL582</f>
        <v>1</v>
      </c>
      <c r="DB582">
        <v>0</v>
      </c>
    </row>
    <row r="583" spans="1:106" x14ac:dyDescent="0.2">
      <c r="A583">
        <f>ROW(Source!A833)</f>
        <v>833</v>
      </c>
      <c r="B583">
        <v>31140108</v>
      </c>
      <c r="C583">
        <v>31142972</v>
      </c>
      <c r="D583">
        <v>30906794</v>
      </c>
      <c r="E583">
        <v>1</v>
      </c>
      <c r="F583">
        <v>1</v>
      </c>
      <c r="G583">
        <v>28875167</v>
      </c>
      <c r="H583">
        <v>2</v>
      </c>
      <c r="I583" t="s">
        <v>571</v>
      </c>
      <c r="J583" t="s">
        <v>572</v>
      </c>
      <c r="K583" t="s">
        <v>573</v>
      </c>
      <c r="L583">
        <v>1368</v>
      </c>
      <c r="N583">
        <v>1011</v>
      </c>
      <c r="O583" t="s">
        <v>397</v>
      </c>
      <c r="P583" t="s">
        <v>397</v>
      </c>
      <c r="Q583">
        <v>1</v>
      </c>
      <c r="W583">
        <v>0</v>
      </c>
      <c r="X583">
        <v>1384422694</v>
      </c>
      <c r="Y583">
        <v>1.96</v>
      </c>
      <c r="AA583">
        <v>0</v>
      </c>
      <c r="AB583">
        <v>3.83</v>
      </c>
      <c r="AC583">
        <v>0.87</v>
      </c>
      <c r="AD583">
        <v>0</v>
      </c>
      <c r="AE583">
        <v>0</v>
      </c>
      <c r="AF583">
        <v>3.83</v>
      </c>
      <c r="AG583">
        <v>0.87</v>
      </c>
      <c r="AH583">
        <v>0</v>
      </c>
      <c r="AI583">
        <v>1</v>
      </c>
      <c r="AJ583">
        <v>1</v>
      </c>
      <c r="AK583">
        <v>1</v>
      </c>
      <c r="AL583">
        <v>1</v>
      </c>
      <c r="AN583">
        <v>0</v>
      </c>
      <c r="AO583">
        <v>1</v>
      </c>
      <c r="AP583">
        <v>0</v>
      </c>
      <c r="AQ583">
        <v>0</v>
      </c>
      <c r="AR583">
        <v>0</v>
      </c>
      <c r="AS583" t="s">
        <v>0</v>
      </c>
      <c r="AT583">
        <v>1.96</v>
      </c>
      <c r="AU583" t="s">
        <v>0</v>
      </c>
      <c r="AV583">
        <v>0</v>
      </c>
      <c r="AW583">
        <v>2</v>
      </c>
      <c r="AX583">
        <v>31142974</v>
      </c>
      <c r="AY583">
        <v>1</v>
      </c>
      <c r="AZ583">
        <v>0</v>
      </c>
      <c r="BA583">
        <v>577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CX583">
        <f>Y583*Source!I833</f>
        <v>0.15679999999999999</v>
      </c>
      <c r="CY583">
        <f>AB583</f>
        <v>3.83</v>
      </c>
      <c r="CZ583">
        <f>AF583</f>
        <v>3.83</v>
      </c>
      <c r="DA583">
        <f>AJ583</f>
        <v>1</v>
      </c>
      <c r="DB583">
        <v>0</v>
      </c>
    </row>
    <row r="584" spans="1:106" x14ac:dyDescent="0.2">
      <c r="A584">
        <f>ROW(Source!A833)</f>
        <v>833</v>
      </c>
      <c r="B584">
        <v>31140108</v>
      </c>
      <c r="C584">
        <v>31142972</v>
      </c>
      <c r="D584">
        <v>30906820</v>
      </c>
      <c r="E584">
        <v>1</v>
      </c>
      <c r="F584">
        <v>1</v>
      </c>
      <c r="G584">
        <v>28875167</v>
      </c>
      <c r="H584">
        <v>2</v>
      </c>
      <c r="I584" t="s">
        <v>574</v>
      </c>
      <c r="J584" t="s">
        <v>575</v>
      </c>
      <c r="K584" t="s">
        <v>576</v>
      </c>
      <c r="L584">
        <v>1368</v>
      </c>
      <c r="N584">
        <v>1011</v>
      </c>
      <c r="O584" t="s">
        <v>397</v>
      </c>
      <c r="P584" t="s">
        <v>397</v>
      </c>
      <c r="Q584">
        <v>1</v>
      </c>
      <c r="W584">
        <v>0</v>
      </c>
      <c r="X584">
        <v>1449628503</v>
      </c>
      <c r="Y584">
        <v>20.25</v>
      </c>
      <c r="AA584">
        <v>0</v>
      </c>
      <c r="AB584">
        <v>5.25</v>
      </c>
      <c r="AC584">
        <v>0.85</v>
      </c>
      <c r="AD584">
        <v>0</v>
      </c>
      <c r="AE584">
        <v>0</v>
      </c>
      <c r="AF584">
        <v>5.25</v>
      </c>
      <c r="AG584">
        <v>0.85</v>
      </c>
      <c r="AH584">
        <v>0</v>
      </c>
      <c r="AI584">
        <v>1</v>
      </c>
      <c r="AJ584">
        <v>1</v>
      </c>
      <c r="AK584">
        <v>1</v>
      </c>
      <c r="AL584">
        <v>1</v>
      </c>
      <c r="AN584">
        <v>0</v>
      </c>
      <c r="AO584">
        <v>1</v>
      </c>
      <c r="AP584">
        <v>0</v>
      </c>
      <c r="AQ584">
        <v>0</v>
      </c>
      <c r="AR584">
        <v>0</v>
      </c>
      <c r="AS584" t="s">
        <v>0</v>
      </c>
      <c r="AT584">
        <v>20.25</v>
      </c>
      <c r="AU584" t="s">
        <v>0</v>
      </c>
      <c r="AV584">
        <v>0</v>
      </c>
      <c r="AW584">
        <v>2</v>
      </c>
      <c r="AX584">
        <v>31142975</v>
      </c>
      <c r="AY584">
        <v>1</v>
      </c>
      <c r="AZ584">
        <v>0</v>
      </c>
      <c r="BA584">
        <v>578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CX584">
        <f>Y584*Source!I833</f>
        <v>1.62</v>
      </c>
      <c r="CY584">
        <f>AB584</f>
        <v>5.25</v>
      </c>
      <c r="CZ584">
        <f>AF584</f>
        <v>5.25</v>
      </c>
      <c r="DA584">
        <f>AJ584</f>
        <v>1</v>
      </c>
      <c r="DB584">
        <v>0</v>
      </c>
    </row>
    <row r="585" spans="1:106" x14ac:dyDescent="0.2">
      <c r="A585">
        <f>ROW(Source!A833)</f>
        <v>833</v>
      </c>
      <c r="B585">
        <v>31140108</v>
      </c>
      <c r="C585">
        <v>31142972</v>
      </c>
      <c r="D585">
        <v>30907959</v>
      </c>
      <c r="E585">
        <v>1</v>
      </c>
      <c r="F585">
        <v>1</v>
      </c>
      <c r="G585">
        <v>28875167</v>
      </c>
      <c r="H585">
        <v>3</v>
      </c>
      <c r="I585" t="s">
        <v>862</v>
      </c>
      <c r="J585" t="s">
        <v>863</v>
      </c>
      <c r="K585" t="s">
        <v>864</v>
      </c>
      <c r="L585">
        <v>1355</v>
      </c>
      <c r="N585">
        <v>1010</v>
      </c>
      <c r="O585" t="s">
        <v>79</v>
      </c>
      <c r="P585" t="s">
        <v>79</v>
      </c>
      <c r="Q585">
        <v>100</v>
      </c>
      <c r="W585">
        <v>0</v>
      </c>
      <c r="X585">
        <v>608268562</v>
      </c>
      <c r="Y585">
        <v>18</v>
      </c>
      <c r="AA585">
        <v>15.86</v>
      </c>
      <c r="AB585">
        <v>0</v>
      </c>
      <c r="AC585">
        <v>0</v>
      </c>
      <c r="AD585">
        <v>0</v>
      </c>
      <c r="AE585">
        <v>15.86</v>
      </c>
      <c r="AF585">
        <v>0</v>
      </c>
      <c r="AG585">
        <v>0</v>
      </c>
      <c r="AH585">
        <v>0</v>
      </c>
      <c r="AI585">
        <v>1</v>
      </c>
      <c r="AJ585">
        <v>1</v>
      </c>
      <c r="AK585">
        <v>1</v>
      </c>
      <c r="AL585">
        <v>1</v>
      </c>
      <c r="AN585">
        <v>0</v>
      </c>
      <c r="AO585">
        <v>1</v>
      </c>
      <c r="AP585">
        <v>0</v>
      </c>
      <c r="AQ585">
        <v>0</v>
      </c>
      <c r="AR585">
        <v>0</v>
      </c>
      <c r="AS585" t="s">
        <v>0</v>
      </c>
      <c r="AT585">
        <v>18</v>
      </c>
      <c r="AU585" t="s">
        <v>0</v>
      </c>
      <c r="AV585">
        <v>0</v>
      </c>
      <c r="AW585">
        <v>2</v>
      </c>
      <c r="AX585">
        <v>31142976</v>
      </c>
      <c r="AY585">
        <v>1</v>
      </c>
      <c r="AZ585">
        <v>0</v>
      </c>
      <c r="BA585">
        <v>579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CX585">
        <f>Y585*Source!I833</f>
        <v>1.44</v>
      </c>
      <c r="CY585">
        <f>AA585</f>
        <v>15.86</v>
      </c>
      <c r="CZ585">
        <f>AE585</f>
        <v>15.86</v>
      </c>
      <c r="DA585">
        <f>AI585</f>
        <v>1</v>
      </c>
      <c r="DB585">
        <v>0</v>
      </c>
    </row>
    <row r="586" spans="1:106" x14ac:dyDescent="0.2">
      <c r="A586">
        <f>ROW(Source!A833)</f>
        <v>833</v>
      </c>
      <c r="B586">
        <v>31140108</v>
      </c>
      <c r="C586">
        <v>31142972</v>
      </c>
      <c r="D586">
        <v>30907100</v>
      </c>
      <c r="E586">
        <v>1</v>
      </c>
      <c r="F586">
        <v>1</v>
      </c>
      <c r="G586">
        <v>28875167</v>
      </c>
      <c r="H586">
        <v>3</v>
      </c>
      <c r="I586" t="s">
        <v>865</v>
      </c>
      <c r="J586" t="s">
        <v>866</v>
      </c>
      <c r="K586" t="s">
        <v>867</v>
      </c>
      <c r="L586">
        <v>1327</v>
      </c>
      <c r="N586">
        <v>1005</v>
      </c>
      <c r="O586" t="s">
        <v>441</v>
      </c>
      <c r="P586" t="s">
        <v>441</v>
      </c>
      <c r="Q586">
        <v>1</v>
      </c>
      <c r="W586">
        <v>0</v>
      </c>
      <c r="X586">
        <v>-1693479582</v>
      </c>
      <c r="Y586">
        <v>116</v>
      </c>
      <c r="AA586">
        <v>51.55</v>
      </c>
      <c r="AB586">
        <v>0</v>
      </c>
      <c r="AC586">
        <v>0</v>
      </c>
      <c r="AD586">
        <v>0</v>
      </c>
      <c r="AE586">
        <v>51.55</v>
      </c>
      <c r="AF586">
        <v>0</v>
      </c>
      <c r="AG586">
        <v>0</v>
      </c>
      <c r="AH586">
        <v>0</v>
      </c>
      <c r="AI586">
        <v>1</v>
      </c>
      <c r="AJ586">
        <v>1</v>
      </c>
      <c r="AK586">
        <v>1</v>
      </c>
      <c r="AL586">
        <v>1</v>
      </c>
      <c r="AN586">
        <v>0</v>
      </c>
      <c r="AO586">
        <v>1</v>
      </c>
      <c r="AP586">
        <v>0</v>
      </c>
      <c r="AQ586">
        <v>0</v>
      </c>
      <c r="AR586">
        <v>0</v>
      </c>
      <c r="AS586" t="s">
        <v>0</v>
      </c>
      <c r="AT586">
        <v>116</v>
      </c>
      <c r="AU586" t="s">
        <v>0</v>
      </c>
      <c r="AV586">
        <v>0</v>
      </c>
      <c r="AW586">
        <v>2</v>
      </c>
      <c r="AX586">
        <v>31142977</v>
      </c>
      <c r="AY586">
        <v>1</v>
      </c>
      <c r="AZ586">
        <v>0</v>
      </c>
      <c r="BA586">
        <v>580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CX586">
        <f>Y586*Source!I833</f>
        <v>9.2799999999999994</v>
      </c>
      <c r="CY586">
        <f>AA586</f>
        <v>51.55</v>
      </c>
      <c r="CZ586">
        <f>AE586</f>
        <v>51.55</v>
      </c>
      <c r="DA586">
        <f>AI586</f>
        <v>1</v>
      </c>
      <c r="DB586">
        <v>0</v>
      </c>
    </row>
    <row r="587" spans="1:106" x14ac:dyDescent="0.2">
      <c r="A587">
        <f>ROW(Source!A833)</f>
        <v>833</v>
      </c>
      <c r="B587">
        <v>31140108</v>
      </c>
      <c r="C587">
        <v>31142972</v>
      </c>
      <c r="D587">
        <v>30910436</v>
      </c>
      <c r="E587">
        <v>1</v>
      </c>
      <c r="F587">
        <v>1</v>
      </c>
      <c r="G587">
        <v>28875167</v>
      </c>
      <c r="H587">
        <v>3</v>
      </c>
      <c r="I587" t="s">
        <v>868</v>
      </c>
      <c r="J587" t="s">
        <v>869</v>
      </c>
      <c r="K587" t="s">
        <v>870</v>
      </c>
      <c r="L587">
        <v>1301</v>
      </c>
      <c r="N587">
        <v>1003</v>
      </c>
      <c r="O587" t="s">
        <v>358</v>
      </c>
      <c r="P587" t="s">
        <v>358</v>
      </c>
      <c r="Q587">
        <v>1</v>
      </c>
      <c r="W587">
        <v>0</v>
      </c>
      <c r="X587">
        <v>-27580499</v>
      </c>
      <c r="Y587">
        <v>270</v>
      </c>
      <c r="AA587">
        <v>96.14</v>
      </c>
      <c r="AB587">
        <v>0</v>
      </c>
      <c r="AC587">
        <v>0</v>
      </c>
      <c r="AD587">
        <v>0</v>
      </c>
      <c r="AE587">
        <v>96.14</v>
      </c>
      <c r="AF587">
        <v>0</v>
      </c>
      <c r="AG587">
        <v>0</v>
      </c>
      <c r="AH587">
        <v>0</v>
      </c>
      <c r="AI587">
        <v>1</v>
      </c>
      <c r="AJ587">
        <v>1</v>
      </c>
      <c r="AK587">
        <v>1</v>
      </c>
      <c r="AL587">
        <v>1</v>
      </c>
      <c r="AN587">
        <v>0</v>
      </c>
      <c r="AO587">
        <v>1</v>
      </c>
      <c r="AP587">
        <v>0</v>
      </c>
      <c r="AQ587">
        <v>0</v>
      </c>
      <c r="AR587">
        <v>0</v>
      </c>
      <c r="AS587" t="s">
        <v>0</v>
      </c>
      <c r="AT587">
        <v>270</v>
      </c>
      <c r="AU587" t="s">
        <v>0</v>
      </c>
      <c r="AV587">
        <v>0</v>
      </c>
      <c r="AW587">
        <v>2</v>
      </c>
      <c r="AX587">
        <v>31142978</v>
      </c>
      <c r="AY587">
        <v>1</v>
      </c>
      <c r="AZ587">
        <v>0</v>
      </c>
      <c r="BA587">
        <v>581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CX587">
        <f>Y587*Source!I833</f>
        <v>21.6</v>
      </c>
      <c r="CY587">
        <f>AA587</f>
        <v>96.14</v>
      </c>
      <c r="CZ587">
        <f>AE587</f>
        <v>96.14</v>
      </c>
      <c r="DA587">
        <f>AI587</f>
        <v>1</v>
      </c>
      <c r="DB587">
        <v>0</v>
      </c>
    </row>
    <row r="588" spans="1:106" x14ac:dyDescent="0.2">
      <c r="A588">
        <f>ROW(Source!A834)</f>
        <v>834</v>
      </c>
      <c r="B588">
        <v>31140108</v>
      </c>
      <c r="C588">
        <v>31142979</v>
      </c>
      <c r="D588">
        <v>30895155</v>
      </c>
      <c r="E588">
        <v>28875167</v>
      </c>
      <c r="F588">
        <v>1</v>
      </c>
      <c r="G588">
        <v>28875167</v>
      </c>
      <c r="H588">
        <v>1</v>
      </c>
      <c r="I588" t="s">
        <v>391</v>
      </c>
      <c r="J588" t="s">
        <v>0</v>
      </c>
      <c r="K588" t="s">
        <v>392</v>
      </c>
      <c r="L588">
        <v>1191</v>
      </c>
      <c r="N588">
        <v>1013</v>
      </c>
      <c r="O588" t="s">
        <v>393</v>
      </c>
      <c r="P588" t="s">
        <v>393</v>
      </c>
      <c r="Q588">
        <v>1</v>
      </c>
      <c r="W588">
        <v>0</v>
      </c>
      <c r="X588">
        <v>476480486</v>
      </c>
      <c r="Y588">
        <v>14.45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1</v>
      </c>
      <c r="AJ588">
        <v>1</v>
      </c>
      <c r="AK588">
        <v>1</v>
      </c>
      <c r="AL588">
        <v>1</v>
      </c>
      <c r="AN588">
        <v>0</v>
      </c>
      <c r="AO588">
        <v>1</v>
      </c>
      <c r="AP588">
        <v>0</v>
      </c>
      <c r="AQ588">
        <v>0</v>
      </c>
      <c r="AR588">
        <v>0</v>
      </c>
      <c r="AS588" t="s">
        <v>0</v>
      </c>
      <c r="AT588">
        <v>14.45</v>
      </c>
      <c r="AU588" t="s">
        <v>0</v>
      </c>
      <c r="AV588">
        <v>1</v>
      </c>
      <c r="AW588">
        <v>2</v>
      </c>
      <c r="AX588">
        <v>31142984</v>
      </c>
      <c r="AY588">
        <v>1</v>
      </c>
      <c r="AZ588">
        <v>0</v>
      </c>
      <c r="BA588">
        <v>582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CX588">
        <f>Y588*Source!I834</f>
        <v>0.57799999999999996</v>
      </c>
      <c r="CY588">
        <f>AD588</f>
        <v>0</v>
      </c>
      <c r="CZ588">
        <f>AH588</f>
        <v>0</v>
      </c>
      <c r="DA588">
        <f>AL588</f>
        <v>1</v>
      </c>
      <c r="DB588">
        <v>0</v>
      </c>
    </row>
    <row r="589" spans="1:106" x14ac:dyDescent="0.2">
      <c r="A589">
        <f>ROW(Source!A834)</f>
        <v>834</v>
      </c>
      <c r="B589">
        <v>31140108</v>
      </c>
      <c r="C589">
        <v>31142979</v>
      </c>
      <c r="D589">
        <v>30907714</v>
      </c>
      <c r="E589">
        <v>1</v>
      </c>
      <c r="F589">
        <v>1</v>
      </c>
      <c r="G589">
        <v>28875167</v>
      </c>
      <c r="H589">
        <v>3</v>
      </c>
      <c r="I589" t="s">
        <v>676</v>
      </c>
      <c r="J589" t="s">
        <v>677</v>
      </c>
      <c r="K589" t="s">
        <v>678</v>
      </c>
      <c r="L589">
        <v>1348</v>
      </c>
      <c r="N589">
        <v>1009</v>
      </c>
      <c r="O589" t="s">
        <v>150</v>
      </c>
      <c r="P589" t="s">
        <v>150</v>
      </c>
      <c r="Q589">
        <v>1000</v>
      </c>
      <c r="W589">
        <v>0</v>
      </c>
      <c r="X589">
        <v>291612274</v>
      </c>
      <c r="Y589">
        <v>0.27700000000000002</v>
      </c>
      <c r="AA589">
        <v>50407.79</v>
      </c>
      <c r="AB589">
        <v>0</v>
      </c>
      <c r="AC589">
        <v>0</v>
      </c>
      <c r="AD589">
        <v>0</v>
      </c>
      <c r="AE589">
        <v>50407.79</v>
      </c>
      <c r="AF589">
        <v>0</v>
      </c>
      <c r="AG589">
        <v>0</v>
      </c>
      <c r="AH589">
        <v>0</v>
      </c>
      <c r="AI589">
        <v>1</v>
      </c>
      <c r="AJ589">
        <v>1</v>
      </c>
      <c r="AK589">
        <v>1</v>
      </c>
      <c r="AL589">
        <v>1</v>
      </c>
      <c r="AN589">
        <v>0</v>
      </c>
      <c r="AO589">
        <v>1</v>
      </c>
      <c r="AP589">
        <v>0</v>
      </c>
      <c r="AQ589">
        <v>0</v>
      </c>
      <c r="AR589">
        <v>0</v>
      </c>
      <c r="AS589" t="s">
        <v>0</v>
      </c>
      <c r="AT589">
        <v>0.27700000000000002</v>
      </c>
      <c r="AU589" t="s">
        <v>0</v>
      </c>
      <c r="AV589">
        <v>0</v>
      </c>
      <c r="AW589">
        <v>2</v>
      </c>
      <c r="AX589">
        <v>31142985</v>
      </c>
      <c r="AY589">
        <v>1</v>
      </c>
      <c r="AZ589">
        <v>0</v>
      </c>
      <c r="BA589">
        <v>583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CX589">
        <f>Y589*Source!I834</f>
        <v>1.1080000000000001E-2</v>
      </c>
      <c r="CY589">
        <f>AA589</f>
        <v>50407.79</v>
      </c>
      <c r="CZ589">
        <f>AE589</f>
        <v>50407.79</v>
      </c>
      <c r="DA589">
        <f>AI589</f>
        <v>1</v>
      </c>
      <c r="DB589">
        <v>0</v>
      </c>
    </row>
    <row r="590" spans="1:106" x14ac:dyDescent="0.2">
      <c r="A590">
        <f>ROW(Source!A834)</f>
        <v>834</v>
      </c>
      <c r="B590">
        <v>31140108</v>
      </c>
      <c r="C590">
        <v>31142979</v>
      </c>
      <c r="D590">
        <v>30907876</v>
      </c>
      <c r="E590">
        <v>1</v>
      </c>
      <c r="F590">
        <v>1</v>
      </c>
      <c r="G590">
        <v>28875167</v>
      </c>
      <c r="H590">
        <v>3</v>
      </c>
      <c r="I590" t="s">
        <v>667</v>
      </c>
      <c r="J590" t="s">
        <v>668</v>
      </c>
      <c r="K590" t="s">
        <v>669</v>
      </c>
      <c r="L590">
        <v>1348</v>
      </c>
      <c r="N590">
        <v>1009</v>
      </c>
      <c r="O590" t="s">
        <v>150</v>
      </c>
      <c r="P590" t="s">
        <v>150</v>
      </c>
      <c r="Q590">
        <v>1000</v>
      </c>
      <c r="W590">
        <v>0</v>
      </c>
      <c r="X590">
        <v>1574046373</v>
      </c>
      <c r="Y590">
        <v>1E-3</v>
      </c>
      <c r="AA590">
        <v>45454.3</v>
      </c>
      <c r="AB590">
        <v>0</v>
      </c>
      <c r="AC590">
        <v>0</v>
      </c>
      <c r="AD590">
        <v>0</v>
      </c>
      <c r="AE590">
        <v>45454.3</v>
      </c>
      <c r="AF590">
        <v>0</v>
      </c>
      <c r="AG590">
        <v>0</v>
      </c>
      <c r="AH590">
        <v>0</v>
      </c>
      <c r="AI590">
        <v>1</v>
      </c>
      <c r="AJ590">
        <v>1</v>
      </c>
      <c r="AK590">
        <v>1</v>
      </c>
      <c r="AL590">
        <v>1</v>
      </c>
      <c r="AN590">
        <v>0</v>
      </c>
      <c r="AO590">
        <v>1</v>
      </c>
      <c r="AP590">
        <v>0</v>
      </c>
      <c r="AQ590">
        <v>0</v>
      </c>
      <c r="AR590">
        <v>0</v>
      </c>
      <c r="AS590" t="s">
        <v>0</v>
      </c>
      <c r="AT590">
        <v>1E-3</v>
      </c>
      <c r="AU590" t="s">
        <v>0</v>
      </c>
      <c r="AV590">
        <v>0</v>
      </c>
      <c r="AW590">
        <v>2</v>
      </c>
      <c r="AX590">
        <v>31142986</v>
      </c>
      <c r="AY590">
        <v>1</v>
      </c>
      <c r="AZ590">
        <v>0</v>
      </c>
      <c r="BA590">
        <v>584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CX590">
        <f>Y590*Source!I834</f>
        <v>4.0000000000000003E-5</v>
      </c>
      <c r="CY590">
        <f>AA590</f>
        <v>45454.3</v>
      </c>
      <c r="CZ590">
        <f>AE590</f>
        <v>45454.3</v>
      </c>
      <c r="DA590">
        <f>AI590</f>
        <v>1</v>
      </c>
      <c r="DB590">
        <v>0</v>
      </c>
    </row>
    <row r="591" spans="1:106" x14ac:dyDescent="0.2">
      <c r="A591">
        <f>ROW(Source!A834)</f>
        <v>834</v>
      </c>
      <c r="B591">
        <v>31140108</v>
      </c>
      <c r="C591">
        <v>31142979</v>
      </c>
      <c r="D591">
        <v>30907913</v>
      </c>
      <c r="E591">
        <v>1</v>
      </c>
      <c r="F591">
        <v>1</v>
      </c>
      <c r="G591">
        <v>28875167</v>
      </c>
      <c r="H591">
        <v>3</v>
      </c>
      <c r="I591" t="s">
        <v>730</v>
      </c>
      <c r="J591" t="s">
        <v>731</v>
      </c>
      <c r="K591" t="s">
        <v>732</v>
      </c>
      <c r="L591">
        <v>1348</v>
      </c>
      <c r="N591">
        <v>1009</v>
      </c>
      <c r="O591" t="s">
        <v>150</v>
      </c>
      <c r="P591" t="s">
        <v>150</v>
      </c>
      <c r="Q591">
        <v>1000</v>
      </c>
      <c r="W591">
        <v>0</v>
      </c>
      <c r="X591">
        <v>-1857621765</v>
      </c>
      <c r="Y591">
        <v>0.127</v>
      </c>
      <c r="AA591">
        <v>44312.57</v>
      </c>
      <c r="AB591">
        <v>0</v>
      </c>
      <c r="AC591">
        <v>0</v>
      </c>
      <c r="AD591">
        <v>0</v>
      </c>
      <c r="AE591">
        <v>44312.57</v>
      </c>
      <c r="AF591">
        <v>0</v>
      </c>
      <c r="AG591">
        <v>0</v>
      </c>
      <c r="AH591">
        <v>0</v>
      </c>
      <c r="AI591">
        <v>1</v>
      </c>
      <c r="AJ591">
        <v>1</v>
      </c>
      <c r="AK591">
        <v>1</v>
      </c>
      <c r="AL591">
        <v>1</v>
      </c>
      <c r="AN591">
        <v>0</v>
      </c>
      <c r="AO591">
        <v>1</v>
      </c>
      <c r="AP591">
        <v>0</v>
      </c>
      <c r="AQ591">
        <v>0</v>
      </c>
      <c r="AR591">
        <v>0</v>
      </c>
      <c r="AS591" t="s">
        <v>0</v>
      </c>
      <c r="AT591">
        <v>0.127</v>
      </c>
      <c r="AU591" t="s">
        <v>0</v>
      </c>
      <c r="AV591">
        <v>0</v>
      </c>
      <c r="AW591">
        <v>2</v>
      </c>
      <c r="AX591">
        <v>31142987</v>
      </c>
      <c r="AY591">
        <v>1</v>
      </c>
      <c r="AZ591">
        <v>0</v>
      </c>
      <c r="BA591">
        <v>585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CX591">
        <f>Y591*Source!I834</f>
        <v>5.0800000000000003E-3</v>
      </c>
      <c r="CY591">
        <f>AA591</f>
        <v>44312.57</v>
      </c>
      <c r="CZ591">
        <f>AE591</f>
        <v>44312.57</v>
      </c>
      <c r="DA591">
        <f>AI591</f>
        <v>1</v>
      </c>
      <c r="DB591">
        <v>0</v>
      </c>
    </row>
    <row r="592" spans="1:106" x14ac:dyDescent="0.2">
      <c r="A592">
        <f>ROW(Source!A835)</f>
        <v>835</v>
      </c>
      <c r="B592">
        <v>31140108</v>
      </c>
      <c r="C592">
        <v>31142988</v>
      </c>
      <c r="D592">
        <v>30895155</v>
      </c>
      <c r="E592">
        <v>28875167</v>
      </c>
      <c r="F592">
        <v>1</v>
      </c>
      <c r="G592">
        <v>28875167</v>
      </c>
      <c r="H592">
        <v>1</v>
      </c>
      <c r="I592" t="s">
        <v>391</v>
      </c>
      <c r="J592" t="s">
        <v>0</v>
      </c>
      <c r="K592" t="s">
        <v>392</v>
      </c>
      <c r="L592">
        <v>1191</v>
      </c>
      <c r="N592">
        <v>1013</v>
      </c>
      <c r="O592" t="s">
        <v>393</v>
      </c>
      <c r="P592" t="s">
        <v>393</v>
      </c>
      <c r="Q592">
        <v>1</v>
      </c>
      <c r="W592">
        <v>0</v>
      </c>
      <c r="X592">
        <v>476480486</v>
      </c>
      <c r="Y592">
        <v>14.52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1</v>
      </c>
      <c r="AJ592">
        <v>1</v>
      </c>
      <c r="AK592">
        <v>1</v>
      </c>
      <c r="AL592">
        <v>1</v>
      </c>
      <c r="AN592">
        <v>0</v>
      </c>
      <c r="AO592">
        <v>1</v>
      </c>
      <c r="AP592">
        <v>0</v>
      </c>
      <c r="AQ592">
        <v>0</v>
      </c>
      <c r="AR592">
        <v>0</v>
      </c>
      <c r="AS592" t="s">
        <v>0</v>
      </c>
      <c r="AT592">
        <v>14.52</v>
      </c>
      <c r="AU592" t="s">
        <v>0</v>
      </c>
      <c r="AV592">
        <v>1</v>
      </c>
      <c r="AW592">
        <v>2</v>
      </c>
      <c r="AX592">
        <v>31142995</v>
      </c>
      <c r="AY592">
        <v>1</v>
      </c>
      <c r="AZ592">
        <v>0</v>
      </c>
      <c r="BA592">
        <v>586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CX592">
        <f>Y592*Source!I835</f>
        <v>0.43559999999999999</v>
      </c>
      <c r="CY592">
        <f>AD592</f>
        <v>0</v>
      </c>
      <c r="CZ592">
        <f>AH592</f>
        <v>0</v>
      </c>
      <c r="DA592">
        <f>AL592</f>
        <v>1</v>
      </c>
      <c r="DB592">
        <v>0</v>
      </c>
    </row>
    <row r="593" spans="1:106" x14ac:dyDescent="0.2">
      <c r="A593">
        <f>ROW(Source!A835)</f>
        <v>835</v>
      </c>
      <c r="B593">
        <v>31140108</v>
      </c>
      <c r="C593">
        <v>31142988</v>
      </c>
      <c r="D593">
        <v>30906858</v>
      </c>
      <c r="E593">
        <v>1</v>
      </c>
      <c r="F593">
        <v>1</v>
      </c>
      <c r="G593">
        <v>28875167</v>
      </c>
      <c r="H593">
        <v>2</v>
      </c>
      <c r="I593" t="s">
        <v>471</v>
      </c>
      <c r="J593" t="s">
        <v>472</v>
      </c>
      <c r="K593" t="s">
        <v>473</v>
      </c>
      <c r="L593">
        <v>1368</v>
      </c>
      <c r="N593">
        <v>1011</v>
      </c>
      <c r="O593" t="s">
        <v>397</v>
      </c>
      <c r="P593" t="s">
        <v>397</v>
      </c>
      <c r="Q593">
        <v>1</v>
      </c>
      <c r="W593">
        <v>0</v>
      </c>
      <c r="X593">
        <v>-1418982918</v>
      </c>
      <c r="Y593">
        <v>2.59</v>
      </c>
      <c r="AA593">
        <v>0</v>
      </c>
      <c r="AB593">
        <v>7.36</v>
      </c>
      <c r="AC593">
        <v>0.74</v>
      </c>
      <c r="AD593">
        <v>0</v>
      </c>
      <c r="AE593">
        <v>0</v>
      </c>
      <c r="AF593">
        <v>7.36</v>
      </c>
      <c r="AG593">
        <v>0.74</v>
      </c>
      <c r="AH593">
        <v>0</v>
      </c>
      <c r="AI593">
        <v>1</v>
      </c>
      <c r="AJ593">
        <v>1</v>
      </c>
      <c r="AK593">
        <v>1</v>
      </c>
      <c r="AL593">
        <v>1</v>
      </c>
      <c r="AN593">
        <v>0</v>
      </c>
      <c r="AO593">
        <v>1</v>
      </c>
      <c r="AP593">
        <v>0</v>
      </c>
      <c r="AQ593">
        <v>0</v>
      </c>
      <c r="AR593">
        <v>0</v>
      </c>
      <c r="AS593" t="s">
        <v>0</v>
      </c>
      <c r="AT593">
        <v>2.59</v>
      </c>
      <c r="AU593" t="s">
        <v>0</v>
      </c>
      <c r="AV593">
        <v>0</v>
      </c>
      <c r="AW593">
        <v>2</v>
      </c>
      <c r="AX593">
        <v>31142996</v>
      </c>
      <c r="AY593">
        <v>1</v>
      </c>
      <c r="AZ593">
        <v>0</v>
      </c>
      <c r="BA593">
        <v>587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CX593">
        <f>Y593*Source!I835</f>
        <v>7.7699999999999991E-2</v>
      </c>
      <c r="CY593">
        <f>AB593</f>
        <v>7.36</v>
      </c>
      <c r="CZ593">
        <f>AF593</f>
        <v>7.36</v>
      </c>
      <c r="DA593">
        <f>AJ593</f>
        <v>1</v>
      </c>
      <c r="DB593">
        <v>0</v>
      </c>
    </row>
    <row r="594" spans="1:106" x14ac:dyDescent="0.2">
      <c r="A594">
        <f>ROW(Source!A835)</f>
        <v>835</v>
      </c>
      <c r="B594">
        <v>31140108</v>
      </c>
      <c r="C594">
        <v>31142988</v>
      </c>
      <c r="D594">
        <v>30906820</v>
      </c>
      <c r="E594">
        <v>1</v>
      </c>
      <c r="F594">
        <v>1</v>
      </c>
      <c r="G594">
        <v>28875167</v>
      </c>
      <c r="H594">
        <v>2</v>
      </c>
      <c r="I594" t="s">
        <v>574</v>
      </c>
      <c r="J594" t="s">
        <v>575</v>
      </c>
      <c r="K594" t="s">
        <v>576</v>
      </c>
      <c r="L594">
        <v>1368</v>
      </c>
      <c r="N594">
        <v>1011</v>
      </c>
      <c r="O594" t="s">
        <v>397</v>
      </c>
      <c r="P594" t="s">
        <v>397</v>
      </c>
      <c r="Q594">
        <v>1</v>
      </c>
      <c r="W594">
        <v>0</v>
      </c>
      <c r="X594">
        <v>1449628503</v>
      </c>
      <c r="Y594">
        <v>1.01</v>
      </c>
      <c r="AA594">
        <v>0</v>
      </c>
      <c r="AB594">
        <v>5.25</v>
      </c>
      <c r="AC594">
        <v>0.85</v>
      </c>
      <c r="AD594">
        <v>0</v>
      </c>
      <c r="AE594">
        <v>0</v>
      </c>
      <c r="AF594">
        <v>5.25</v>
      </c>
      <c r="AG594">
        <v>0.85</v>
      </c>
      <c r="AH594">
        <v>0</v>
      </c>
      <c r="AI594">
        <v>1</v>
      </c>
      <c r="AJ594">
        <v>1</v>
      </c>
      <c r="AK594">
        <v>1</v>
      </c>
      <c r="AL594">
        <v>1</v>
      </c>
      <c r="AN594">
        <v>0</v>
      </c>
      <c r="AO594">
        <v>1</v>
      </c>
      <c r="AP594">
        <v>0</v>
      </c>
      <c r="AQ594">
        <v>0</v>
      </c>
      <c r="AR594">
        <v>0</v>
      </c>
      <c r="AS594" t="s">
        <v>0</v>
      </c>
      <c r="AT594">
        <v>1.01</v>
      </c>
      <c r="AU594" t="s">
        <v>0</v>
      </c>
      <c r="AV594">
        <v>0</v>
      </c>
      <c r="AW594">
        <v>2</v>
      </c>
      <c r="AX594">
        <v>31142997</v>
      </c>
      <c r="AY594">
        <v>1</v>
      </c>
      <c r="AZ594">
        <v>0</v>
      </c>
      <c r="BA594">
        <v>588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CX594">
        <f>Y594*Source!I835</f>
        <v>3.0300000000000001E-2</v>
      </c>
      <c r="CY594">
        <f>AB594</f>
        <v>5.25</v>
      </c>
      <c r="CZ594">
        <f>AF594</f>
        <v>5.25</v>
      </c>
      <c r="DA594">
        <f>AJ594</f>
        <v>1</v>
      </c>
      <c r="DB594">
        <v>0</v>
      </c>
    </row>
    <row r="595" spans="1:106" x14ac:dyDescent="0.2">
      <c r="A595">
        <f>ROW(Source!A835)</f>
        <v>835</v>
      </c>
      <c r="B595">
        <v>31140108</v>
      </c>
      <c r="C595">
        <v>31142988</v>
      </c>
      <c r="D595">
        <v>30907717</v>
      </c>
      <c r="E595">
        <v>1</v>
      </c>
      <c r="F595">
        <v>1</v>
      </c>
      <c r="G595">
        <v>28875167</v>
      </c>
      <c r="H595">
        <v>3</v>
      </c>
      <c r="I595" t="s">
        <v>736</v>
      </c>
      <c r="J595" t="s">
        <v>737</v>
      </c>
      <c r="K595" t="s">
        <v>738</v>
      </c>
      <c r="L595">
        <v>1348</v>
      </c>
      <c r="N595">
        <v>1009</v>
      </c>
      <c r="O595" t="s">
        <v>150</v>
      </c>
      <c r="P595" t="s">
        <v>150</v>
      </c>
      <c r="Q595">
        <v>1000</v>
      </c>
      <c r="W595">
        <v>0</v>
      </c>
      <c r="X595">
        <v>1854816045</v>
      </c>
      <c r="Y595">
        <v>4.0000000000000001E-3</v>
      </c>
      <c r="AA595">
        <v>47211.72</v>
      </c>
      <c r="AB595">
        <v>0</v>
      </c>
      <c r="AC595">
        <v>0</v>
      </c>
      <c r="AD595">
        <v>0</v>
      </c>
      <c r="AE595">
        <v>47211.72</v>
      </c>
      <c r="AF595">
        <v>0</v>
      </c>
      <c r="AG595">
        <v>0</v>
      </c>
      <c r="AH595">
        <v>0</v>
      </c>
      <c r="AI595">
        <v>1</v>
      </c>
      <c r="AJ595">
        <v>1</v>
      </c>
      <c r="AK595">
        <v>1</v>
      </c>
      <c r="AL595">
        <v>1</v>
      </c>
      <c r="AN595">
        <v>0</v>
      </c>
      <c r="AO595">
        <v>1</v>
      </c>
      <c r="AP595">
        <v>0</v>
      </c>
      <c r="AQ595">
        <v>0</v>
      </c>
      <c r="AR595">
        <v>0</v>
      </c>
      <c r="AS595" t="s">
        <v>0</v>
      </c>
      <c r="AT595">
        <v>4.0000000000000001E-3</v>
      </c>
      <c r="AU595" t="s">
        <v>0</v>
      </c>
      <c r="AV595">
        <v>0</v>
      </c>
      <c r="AW595">
        <v>2</v>
      </c>
      <c r="AX595">
        <v>31142998</v>
      </c>
      <c r="AY595">
        <v>1</v>
      </c>
      <c r="AZ595">
        <v>0</v>
      </c>
      <c r="BA595">
        <v>589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CX595">
        <f>Y595*Source!I835</f>
        <v>1.2E-4</v>
      </c>
      <c r="CY595">
        <f>AA595</f>
        <v>47211.72</v>
      </c>
      <c r="CZ595">
        <f>AE595</f>
        <v>47211.72</v>
      </c>
      <c r="DA595">
        <f>AI595</f>
        <v>1</v>
      </c>
      <c r="DB595">
        <v>0</v>
      </c>
    </row>
    <row r="596" spans="1:106" x14ac:dyDescent="0.2">
      <c r="A596">
        <f>ROW(Source!A835)</f>
        <v>835</v>
      </c>
      <c r="B596">
        <v>31140108</v>
      </c>
      <c r="C596">
        <v>31142988</v>
      </c>
      <c r="D596">
        <v>30907949</v>
      </c>
      <c r="E596">
        <v>1</v>
      </c>
      <c r="F596">
        <v>1</v>
      </c>
      <c r="G596">
        <v>28875167</v>
      </c>
      <c r="H596">
        <v>3</v>
      </c>
      <c r="I596" t="s">
        <v>739</v>
      </c>
      <c r="J596" t="s">
        <v>740</v>
      </c>
      <c r="K596" t="s">
        <v>741</v>
      </c>
      <c r="L596">
        <v>1348</v>
      </c>
      <c r="N596">
        <v>1009</v>
      </c>
      <c r="O596" t="s">
        <v>150</v>
      </c>
      <c r="P596" t="s">
        <v>150</v>
      </c>
      <c r="Q596">
        <v>1000</v>
      </c>
      <c r="W596">
        <v>0</v>
      </c>
      <c r="X596">
        <v>1516977171</v>
      </c>
      <c r="Y596">
        <v>7.5000000000000002E-4</v>
      </c>
      <c r="AA596">
        <v>132427.31</v>
      </c>
      <c r="AB596">
        <v>0</v>
      </c>
      <c r="AC596">
        <v>0</v>
      </c>
      <c r="AD596">
        <v>0</v>
      </c>
      <c r="AE596">
        <v>132427.31</v>
      </c>
      <c r="AF596">
        <v>0</v>
      </c>
      <c r="AG596">
        <v>0</v>
      </c>
      <c r="AH596">
        <v>0</v>
      </c>
      <c r="AI596">
        <v>1</v>
      </c>
      <c r="AJ596">
        <v>1</v>
      </c>
      <c r="AK596">
        <v>1</v>
      </c>
      <c r="AL596">
        <v>1</v>
      </c>
      <c r="AN596">
        <v>0</v>
      </c>
      <c r="AO596">
        <v>1</v>
      </c>
      <c r="AP596">
        <v>0</v>
      </c>
      <c r="AQ596">
        <v>0</v>
      </c>
      <c r="AR596">
        <v>0</v>
      </c>
      <c r="AS596" t="s">
        <v>0</v>
      </c>
      <c r="AT596">
        <v>7.5000000000000002E-4</v>
      </c>
      <c r="AU596" t="s">
        <v>0</v>
      </c>
      <c r="AV596">
        <v>0</v>
      </c>
      <c r="AW596">
        <v>2</v>
      </c>
      <c r="AX596">
        <v>31142999</v>
      </c>
      <c r="AY596">
        <v>1</v>
      </c>
      <c r="AZ596">
        <v>0</v>
      </c>
      <c r="BA596">
        <v>590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CX596">
        <f>Y596*Source!I835</f>
        <v>2.2499999999999998E-5</v>
      </c>
      <c r="CY596">
        <f>AA596</f>
        <v>132427.31</v>
      </c>
      <c r="CZ596">
        <f>AE596</f>
        <v>132427.31</v>
      </c>
      <c r="DA596">
        <f>AI596</f>
        <v>1</v>
      </c>
      <c r="DB596">
        <v>0</v>
      </c>
    </row>
    <row r="597" spans="1:106" x14ac:dyDescent="0.2">
      <c r="A597">
        <f>ROW(Source!A835)</f>
        <v>835</v>
      </c>
      <c r="B597">
        <v>31140108</v>
      </c>
      <c r="C597">
        <v>31142988</v>
      </c>
      <c r="D597">
        <v>30910981</v>
      </c>
      <c r="E597">
        <v>1</v>
      </c>
      <c r="F597">
        <v>1</v>
      </c>
      <c r="G597">
        <v>28875167</v>
      </c>
      <c r="H597">
        <v>3</v>
      </c>
      <c r="I597" t="s">
        <v>742</v>
      </c>
      <c r="J597" t="s">
        <v>743</v>
      </c>
      <c r="K597" t="s">
        <v>744</v>
      </c>
      <c r="L597">
        <v>1301</v>
      </c>
      <c r="N597">
        <v>1003</v>
      </c>
      <c r="O597" t="s">
        <v>358</v>
      </c>
      <c r="P597" t="s">
        <v>358</v>
      </c>
      <c r="Q597">
        <v>1</v>
      </c>
      <c r="W597">
        <v>0</v>
      </c>
      <c r="X597">
        <v>-857667456</v>
      </c>
      <c r="Y597">
        <v>102</v>
      </c>
      <c r="AA597">
        <v>104.32</v>
      </c>
      <c r="AB597">
        <v>0</v>
      </c>
      <c r="AC597">
        <v>0</v>
      </c>
      <c r="AD597">
        <v>0</v>
      </c>
      <c r="AE597">
        <v>104.32</v>
      </c>
      <c r="AF597">
        <v>0</v>
      </c>
      <c r="AG597">
        <v>0</v>
      </c>
      <c r="AH597">
        <v>0</v>
      </c>
      <c r="AI597">
        <v>1</v>
      </c>
      <c r="AJ597">
        <v>1</v>
      </c>
      <c r="AK597">
        <v>1</v>
      </c>
      <c r="AL597">
        <v>1</v>
      </c>
      <c r="AN597">
        <v>0</v>
      </c>
      <c r="AO597">
        <v>1</v>
      </c>
      <c r="AP597">
        <v>0</v>
      </c>
      <c r="AQ597">
        <v>0</v>
      </c>
      <c r="AR597">
        <v>0</v>
      </c>
      <c r="AS597" t="s">
        <v>0</v>
      </c>
      <c r="AT597">
        <v>102</v>
      </c>
      <c r="AU597" t="s">
        <v>0</v>
      </c>
      <c r="AV597">
        <v>0</v>
      </c>
      <c r="AW597">
        <v>2</v>
      </c>
      <c r="AX597">
        <v>31143000</v>
      </c>
      <c r="AY597">
        <v>1</v>
      </c>
      <c r="AZ597">
        <v>0</v>
      </c>
      <c r="BA597">
        <v>591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CX597">
        <f>Y597*Source!I835</f>
        <v>3.06</v>
      </c>
      <c r="CY597">
        <f>AA597</f>
        <v>104.32</v>
      </c>
      <c r="CZ597">
        <f>AE597</f>
        <v>104.32</v>
      </c>
      <c r="DA597">
        <f>AI597</f>
        <v>1</v>
      </c>
      <c r="DB597">
        <v>0</v>
      </c>
    </row>
    <row r="598" spans="1:106" x14ac:dyDescent="0.2">
      <c r="A598">
        <f>ROW(Source!A836)</f>
        <v>836</v>
      </c>
      <c r="B598">
        <v>31140108</v>
      </c>
      <c r="C598">
        <v>31142880</v>
      </c>
      <c r="D598">
        <v>30895155</v>
      </c>
      <c r="E598">
        <v>28875167</v>
      </c>
      <c r="F598">
        <v>1</v>
      </c>
      <c r="G598">
        <v>28875167</v>
      </c>
      <c r="H598">
        <v>1</v>
      </c>
      <c r="I598" t="s">
        <v>391</v>
      </c>
      <c r="J598" t="s">
        <v>0</v>
      </c>
      <c r="K598" t="s">
        <v>392</v>
      </c>
      <c r="L598">
        <v>1191</v>
      </c>
      <c r="N598">
        <v>1013</v>
      </c>
      <c r="O598" t="s">
        <v>393</v>
      </c>
      <c r="P598" t="s">
        <v>393</v>
      </c>
      <c r="Q598">
        <v>1</v>
      </c>
      <c r="W598">
        <v>0</v>
      </c>
      <c r="X598">
        <v>476480486</v>
      </c>
      <c r="Y598">
        <v>67.459999999999994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1</v>
      </c>
      <c r="AJ598">
        <v>1</v>
      </c>
      <c r="AK598">
        <v>1</v>
      </c>
      <c r="AL598">
        <v>1</v>
      </c>
      <c r="AN598">
        <v>0</v>
      </c>
      <c r="AO598">
        <v>1</v>
      </c>
      <c r="AP598">
        <v>0</v>
      </c>
      <c r="AQ598">
        <v>0</v>
      </c>
      <c r="AR598">
        <v>0</v>
      </c>
      <c r="AS598" t="s">
        <v>0</v>
      </c>
      <c r="AT598">
        <v>67.459999999999994</v>
      </c>
      <c r="AU598" t="s">
        <v>0</v>
      </c>
      <c r="AV598">
        <v>1</v>
      </c>
      <c r="AW598">
        <v>2</v>
      </c>
      <c r="AX598">
        <v>31142890</v>
      </c>
      <c r="AY598">
        <v>1</v>
      </c>
      <c r="AZ598">
        <v>0</v>
      </c>
      <c r="BA598">
        <v>592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CX598">
        <f>Y598*Source!I836</f>
        <v>4.0475999999999992</v>
      </c>
      <c r="CY598">
        <f>AD598</f>
        <v>0</v>
      </c>
      <c r="CZ598">
        <f>AH598</f>
        <v>0</v>
      </c>
      <c r="DA598">
        <f>AL598</f>
        <v>1</v>
      </c>
      <c r="DB598">
        <v>0</v>
      </c>
    </row>
    <row r="599" spans="1:106" x14ac:dyDescent="0.2">
      <c r="A599">
        <f>ROW(Source!A836)</f>
        <v>836</v>
      </c>
      <c r="B599">
        <v>31140108</v>
      </c>
      <c r="C599">
        <v>31142880</v>
      </c>
      <c r="D599">
        <v>30906778</v>
      </c>
      <c r="E599">
        <v>1</v>
      </c>
      <c r="F599">
        <v>1</v>
      </c>
      <c r="G599">
        <v>28875167</v>
      </c>
      <c r="H599">
        <v>2</v>
      </c>
      <c r="I599" t="s">
        <v>468</v>
      </c>
      <c r="J599" t="s">
        <v>469</v>
      </c>
      <c r="K599" t="s">
        <v>470</v>
      </c>
      <c r="L599">
        <v>1368</v>
      </c>
      <c r="N599">
        <v>1011</v>
      </c>
      <c r="O599" t="s">
        <v>397</v>
      </c>
      <c r="P599" t="s">
        <v>397</v>
      </c>
      <c r="Q599">
        <v>1</v>
      </c>
      <c r="W599">
        <v>0</v>
      </c>
      <c r="X599">
        <v>1856524055</v>
      </c>
      <c r="Y599">
        <v>32.5</v>
      </c>
      <c r="AA599">
        <v>0</v>
      </c>
      <c r="AB599">
        <v>5.45</v>
      </c>
      <c r="AC599">
        <v>2.25</v>
      </c>
      <c r="AD599">
        <v>0</v>
      </c>
      <c r="AE599">
        <v>0</v>
      </c>
      <c r="AF599">
        <v>5.45</v>
      </c>
      <c r="AG599">
        <v>2.25</v>
      </c>
      <c r="AH599">
        <v>0</v>
      </c>
      <c r="AI599">
        <v>1</v>
      </c>
      <c r="AJ599">
        <v>1</v>
      </c>
      <c r="AK599">
        <v>1</v>
      </c>
      <c r="AL599">
        <v>1</v>
      </c>
      <c r="AN599">
        <v>0</v>
      </c>
      <c r="AO599">
        <v>1</v>
      </c>
      <c r="AP599">
        <v>0</v>
      </c>
      <c r="AQ599">
        <v>0</v>
      </c>
      <c r="AR599">
        <v>0</v>
      </c>
      <c r="AS599" t="s">
        <v>0</v>
      </c>
      <c r="AT599">
        <v>32.5</v>
      </c>
      <c r="AU599" t="s">
        <v>0</v>
      </c>
      <c r="AV599">
        <v>0</v>
      </c>
      <c r="AW599">
        <v>2</v>
      </c>
      <c r="AX599">
        <v>31142891</v>
      </c>
      <c r="AY599">
        <v>1</v>
      </c>
      <c r="AZ599">
        <v>0</v>
      </c>
      <c r="BA599">
        <v>593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CX599">
        <f>Y599*Source!I836</f>
        <v>1.95</v>
      </c>
      <c r="CY599">
        <f>AB599</f>
        <v>5.45</v>
      </c>
      <c r="CZ599">
        <f>AF599</f>
        <v>5.45</v>
      </c>
      <c r="DA599">
        <f>AJ599</f>
        <v>1</v>
      </c>
      <c r="DB599">
        <v>0</v>
      </c>
    </row>
    <row r="600" spans="1:106" x14ac:dyDescent="0.2">
      <c r="A600">
        <f>ROW(Source!A836)</f>
        <v>836</v>
      </c>
      <c r="B600">
        <v>31140108</v>
      </c>
      <c r="C600">
        <v>31142880</v>
      </c>
      <c r="D600">
        <v>30907562</v>
      </c>
      <c r="E600">
        <v>1</v>
      </c>
      <c r="F600">
        <v>1</v>
      </c>
      <c r="G600">
        <v>28875167</v>
      </c>
      <c r="H600">
        <v>3</v>
      </c>
      <c r="I600" t="s">
        <v>826</v>
      </c>
      <c r="J600" t="s">
        <v>827</v>
      </c>
      <c r="K600" t="s">
        <v>828</v>
      </c>
      <c r="L600">
        <v>1348</v>
      </c>
      <c r="N600">
        <v>1009</v>
      </c>
      <c r="O600" t="s">
        <v>150</v>
      </c>
      <c r="P600" t="s">
        <v>150</v>
      </c>
      <c r="Q600">
        <v>1000</v>
      </c>
      <c r="W600">
        <v>0</v>
      </c>
      <c r="X600">
        <v>-1627600750</v>
      </c>
      <c r="Y600">
        <v>2.06E-2</v>
      </c>
      <c r="AA600">
        <v>42581.03</v>
      </c>
      <c r="AB600">
        <v>0</v>
      </c>
      <c r="AC600">
        <v>0</v>
      </c>
      <c r="AD600">
        <v>0</v>
      </c>
      <c r="AE600">
        <v>42581.03</v>
      </c>
      <c r="AF600">
        <v>0</v>
      </c>
      <c r="AG600">
        <v>0</v>
      </c>
      <c r="AH600">
        <v>0</v>
      </c>
      <c r="AI600">
        <v>1</v>
      </c>
      <c r="AJ600">
        <v>1</v>
      </c>
      <c r="AK600">
        <v>1</v>
      </c>
      <c r="AL600">
        <v>1</v>
      </c>
      <c r="AN600">
        <v>0</v>
      </c>
      <c r="AO600">
        <v>1</v>
      </c>
      <c r="AP600">
        <v>0</v>
      </c>
      <c r="AQ600">
        <v>0</v>
      </c>
      <c r="AR600">
        <v>0</v>
      </c>
      <c r="AS600" t="s">
        <v>0</v>
      </c>
      <c r="AT600">
        <v>2.06E-2</v>
      </c>
      <c r="AU600" t="s">
        <v>0</v>
      </c>
      <c r="AV600">
        <v>0</v>
      </c>
      <c r="AW600">
        <v>2</v>
      </c>
      <c r="AX600">
        <v>31142892</v>
      </c>
      <c r="AY600">
        <v>1</v>
      </c>
      <c r="AZ600">
        <v>0</v>
      </c>
      <c r="BA600">
        <v>594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CX600">
        <f>Y600*Source!I836</f>
        <v>1.2359999999999999E-3</v>
      </c>
      <c r="CY600">
        <f t="shared" ref="CY600:CY606" si="60">AA600</f>
        <v>42581.03</v>
      </c>
      <c r="CZ600">
        <f t="shared" ref="CZ600:CZ606" si="61">AE600</f>
        <v>42581.03</v>
      </c>
      <c r="DA600">
        <f t="shared" ref="DA600:DA606" si="62">AI600</f>
        <v>1</v>
      </c>
      <c r="DB600">
        <v>0</v>
      </c>
    </row>
    <row r="601" spans="1:106" x14ac:dyDescent="0.2">
      <c r="A601">
        <f>ROW(Source!A836)</f>
        <v>836</v>
      </c>
      <c r="B601">
        <v>31140108</v>
      </c>
      <c r="C601">
        <v>31142880</v>
      </c>
      <c r="D601">
        <v>30907958</v>
      </c>
      <c r="E601">
        <v>1</v>
      </c>
      <c r="F601">
        <v>1</v>
      </c>
      <c r="G601">
        <v>28875167</v>
      </c>
      <c r="H601">
        <v>3</v>
      </c>
      <c r="I601" t="s">
        <v>829</v>
      </c>
      <c r="J601" t="s">
        <v>830</v>
      </c>
      <c r="K601" t="s">
        <v>831</v>
      </c>
      <c r="L601">
        <v>1346</v>
      </c>
      <c r="N601">
        <v>1009</v>
      </c>
      <c r="O601" t="s">
        <v>422</v>
      </c>
      <c r="P601" t="s">
        <v>422</v>
      </c>
      <c r="Q601">
        <v>1</v>
      </c>
      <c r="W601">
        <v>0</v>
      </c>
      <c r="X601">
        <v>-576885088</v>
      </c>
      <c r="Y601">
        <v>1.333</v>
      </c>
      <c r="AA601">
        <v>100.26</v>
      </c>
      <c r="AB601">
        <v>0</v>
      </c>
      <c r="AC601">
        <v>0</v>
      </c>
      <c r="AD601">
        <v>0</v>
      </c>
      <c r="AE601">
        <v>100.26</v>
      </c>
      <c r="AF601">
        <v>0</v>
      </c>
      <c r="AG601">
        <v>0</v>
      </c>
      <c r="AH601">
        <v>0</v>
      </c>
      <c r="AI601">
        <v>1</v>
      </c>
      <c r="AJ601">
        <v>1</v>
      </c>
      <c r="AK601">
        <v>1</v>
      </c>
      <c r="AL601">
        <v>1</v>
      </c>
      <c r="AN601">
        <v>0</v>
      </c>
      <c r="AO601">
        <v>1</v>
      </c>
      <c r="AP601">
        <v>0</v>
      </c>
      <c r="AQ601">
        <v>0</v>
      </c>
      <c r="AR601">
        <v>0</v>
      </c>
      <c r="AS601" t="s">
        <v>0</v>
      </c>
      <c r="AT601">
        <v>1.333</v>
      </c>
      <c r="AU601" t="s">
        <v>0</v>
      </c>
      <c r="AV601">
        <v>0</v>
      </c>
      <c r="AW601">
        <v>2</v>
      </c>
      <c r="AX601">
        <v>31142893</v>
      </c>
      <c r="AY601">
        <v>1</v>
      </c>
      <c r="AZ601">
        <v>0</v>
      </c>
      <c r="BA601">
        <v>595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CX601">
        <f>Y601*Source!I836</f>
        <v>7.9979999999999996E-2</v>
      </c>
      <c r="CY601">
        <f t="shared" si="60"/>
        <v>100.26</v>
      </c>
      <c r="CZ601">
        <f t="shared" si="61"/>
        <v>100.26</v>
      </c>
      <c r="DA601">
        <f t="shared" si="62"/>
        <v>1</v>
      </c>
      <c r="DB601">
        <v>0</v>
      </c>
    </row>
    <row r="602" spans="1:106" x14ac:dyDescent="0.2">
      <c r="A602">
        <f>ROW(Source!A836)</f>
        <v>836</v>
      </c>
      <c r="B602">
        <v>31140108</v>
      </c>
      <c r="C602">
        <v>31142880</v>
      </c>
      <c r="D602">
        <v>30908028</v>
      </c>
      <c r="E602">
        <v>1</v>
      </c>
      <c r="F602">
        <v>1</v>
      </c>
      <c r="G602">
        <v>28875167</v>
      </c>
      <c r="H602">
        <v>3</v>
      </c>
      <c r="I602" t="s">
        <v>832</v>
      </c>
      <c r="J602" t="s">
        <v>833</v>
      </c>
      <c r="K602" t="s">
        <v>834</v>
      </c>
      <c r="L602">
        <v>1354</v>
      </c>
      <c r="N602">
        <v>1010</v>
      </c>
      <c r="O602" t="s">
        <v>84</v>
      </c>
      <c r="P602" t="s">
        <v>84</v>
      </c>
      <c r="Q602">
        <v>1</v>
      </c>
      <c r="W602">
        <v>0</v>
      </c>
      <c r="X602">
        <v>-756916670</v>
      </c>
      <c r="Y602">
        <v>800</v>
      </c>
      <c r="AA602">
        <v>0.86</v>
      </c>
      <c r="AB602">
        <v>0</v>
      </c>
      <c r="AC602">
        <v>0</v>
      </c>
      <c r="AD602">
        <v>0</v>
      </c>
      <c r="AE602">
        <v>0.86</v>
      </c>
      <c r="AF602">
        <v>0</v>
      </c>
      <c r="AG602">
        <v>0</v>
      </c>
      <c r="AH602">
        <v>0</v>
      </c>
      <c r="AI602">
        <v>1</v>
      </c>
      <c r="AJ602">
        <v>1</v>
      </c>
      <c r="AK602">
        <v>1</v>
      </c>
      <c r="AL602">
        <v>1</v>
      </c>
      <c r="AN602">
        <v>0</v>
      </c>
      <c r="AO602">
        <v>1</v>
      </c>
      <c r="AP602">
        <v>0</v>
      </c>
      <c r="AQ602">
        <v>0</v>
      </c>
      <c r="AR602">
        <v>0</v>
      </c>
      <c r="AS602" t="s">
        <v>0</v>
      </c>
      <c r="AT602">
        <v>800</v>
      </c>
      <c r="AU602" t="s">
        <v>0</v>
      </c>
      <c r="AV602">
        <v>0</v>
      </c>
      <c r="AW602">
        <v>2</v>
      </c>
      <c r="AX602">
        <v>31142894</v>
      </c>
      <c r="AY602">
        <v>1</v>
      </c>
      <c r="AZ602">
        <v>0</v>
      </c>
      <c r="BA602">
        <v>596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CX602">
        <f>Y602*Source!I836</f>
        <v>48</v>
      </c>
      <c r="CY602">
        <f t="shared" si="60"/>
        <v>0.86</v>
      </c>
      <c r="CZ602">
        <f t="shared" si="61"/>
        <v>0.86</v>
      </c>
      <c r="DA602">
        <f t="shared" si="62"/>
        <v>1</v>
      </c>
      <c r="DB602">
        <v>0</v>
      </c>
    </row>
    <row r="603" spans="1:106" x14ac:dyDescent="0.2">
      <c r="A603">
        <f>ROW(Source!A836)</f>
        <v>836</v>
      </c>
      <c r="B603">
        <v>31140108</v>
      </c>
      <c r="C603">
        <v>31142880</v>
      </c>
      <c r="D603">
        <v>30912165</v>
      </c>
      <c r="E603">
        <v>1</v>
      </c>
      <c r="F603">
        <v>1</v>
      </c>
      <c r="G603">
        <v>28875167</v>
      </c>
      <c r="H603">
        <v>3</v>
      </c>
      <c r="I603" t="s">
        <v>835</v>
      </c>
      <c r="J603" t="s">
        <v>836</v>
      </c>
      <c r="K603" t="s">
        <v>837</v>
      </c>
      <c r="L603">
        <v>1301</v>
      </c>
      <c r="N603">
        <v>1003</v>
      </c>
      <c r="O603" t="s">
        <v>358</v>
      </c>
      <c r="P603" t="s">
        <v>358</v>
      </c>
      <c r="Q603">
        <v>1</v>
      </c>
      <c r="W603">
        <v>0</v>
      </c>
      <c r="X603">
        <v>1809741363</v>
      </c>
      <c r="Y603">
        <v>102</v>
      </c>
      <c r="AA603">
        <v>6.25</v>
      </c>
      <c r="AB603">
        <v>0</v>
      </c>
      <c r="AC603">
        <v>0</v>
      </c>
      <c r="AD603">
        <v>0</v>
      </c>
      <c r="AE603">
        <v>6.25</v>
      </c>
      <c r="AF603">
        <v>0</v>
      </c>
      <c r="AG603">
        <v>0</v>
      </c>
      <c r="AH603">
        <v>0</v>
      </c>
      <c r="AI603">
        <v>1</v>
      </c>
      <c r="AJ603">
        <v>1</v>
      </c>
      <c r="AK603">
        <v>1</v>
      </c>
      <c r="AL603">
        <v>1</v>
      </c>
      <c r="AN603">
        <v>0</v>
      </c>
      <c r="AO603">
        <v>1</v>
      </c>
      <c r="AP603">
        <v>0</v>
      </c>
      <c r="AQ603">
        <v>0</v>
      </c>
      <c r="AR603">
        <v>0</v>
      </c>
      <c r="AS603" t="s">
        <v>0</v>
      </c>
      <c r="AT603">
        <v>102</v>
      </c>
      <c r="AU603" t="s">
        <v>0</v>
      </c>
      <c r="AV603">
        <v>0</v>
      </c>
      <c r="AW603">
        <v>2</v>
      </c>
      <c r="AX603">
        <v>31142895</v>
      </c>
      <c r="AY603">
        <v>1</v>
      </c>
      <c r="AZ603">
        <v>0</v>
      </c>
      <c r="BA603">
        <v>597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CX603">
        <f>Y603*Source!I836</f>
        <v>6.12</v>
      </c>
      <c r="CY603">
        <f t="shared" si="60"/>
        <v>6.25</v>
      </c>
      <c r="CZ603">
        <f t="shared" si="61"/>
        <v>6.25</v>
      </c>
      <c r="DA603">
        <f t="shared" si="62"/>
        <v>1</v>
      </c>
      <c r="DB603">
        <v>0</v>
      </c>
    </row>
    <row r="604" spans="1:106" x14ac:dyDescent="0.2">
      <c r="A604">
        <f>ROW(Source!A836)</f>
        <v>836</v>
      </c>
      <c r="B604">
        <v>31140108</v>
      </c>
      <c r="C604">
        <v>31142880</v>
      </c>
      <c r="D604">
        <v>30914929</v>
      </c>
      <c r="E604">
        <v>1</v>
      </c>
      <c r="F604">
        <v>1</v>
      </c>
      <c r="G604">
        <v>28875167</v>
      </c>
      <c r="H604">
        <v>3</v>
      </c>
      <c r="I604" t="s">
        <v>838</v>
      </c>
      <c r="J604" t="s">
        <v>839</v>
      </c>
      <c r="K604" t="s">
        <v>840</v>
      </c>
      <c r="L604">
        <v>1354</v>
      </c>
      <c r="N604">
        <v>1010</v>
      </c>
      <c r="O604" t="s">
        <v>84</v>
      </c>
      <c r="P604" t="s">
        <v>84</v>
      </c>
      <c r="Q604">
        <v>1</v>
      </c>
      <c r="W604">
        <v>0</v>
      </c>
      <c r="X604">
        <v>1927192783</v>
      </c>
      <c r="Y604">
        <v>400</v>
      </c>
      <c r="AA604">
        <v>1.84</v>
      </c>
      <c r="AB604">
        <v>0</v>
      </c>
      <c r="AC604">
        <v>0</v>
      </c>
      <c r="AD604">
        <v>0</v>
      </c>
      <c r="AE604">
        <v>1.84</v>
      </c>
      <c r="AF604">
        <v>0</v>
      </c>
      <c r="AG604">
        <v>0</v>
      </c>
      <c r="AH604">
        <v>0</v>
      </c>
      <c r="AI604">
        <v>1</v>
      </c>
      <c r="AJ604">
        <v>1</v>
      </c>
      <c r="AK604">
        <v>1</v>
      </c>
      <c r="AL604">
        <v>1</v>
      </c>
      <c r="AN604">
        <v>0</v>
      </c>
      <c r="AO604">
        <v>1</v>
      </c>
      <c r="AP604">
        <v>0</v>
      </c>
      <c r="AQ604">
        <v>0</v>
      </c>
      <c r="AR604">
        <v>0</v>
      </c>
      <c r="AS604" t="s">
        <v>0</v>
      </c>
      <c r="AT604">
        <v>400</v>
      </c>
      <c r="AU604" t="s">
        <v>0</v>
      </c>
      <c r="AV604">
        <v>0</v>
      </c>
      <c r="AW604">
        <v>2</v>
      </c>
      <c r="AX604">
        <v>31142896</v>
      </c>
      <c r="AY604">
        <v>1</v>
      </c>
      <c r="AZ604">
        <v>0</v>
      </c>
      <c r="BA604">
        <v>598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CX604">
        <f>Y604*Source!I836</f>
        <v>24</v>
      </c>
      <c r="CY604">
        <f t="shared" si="60"/>
        <v>1.84</v>
      </c>
      <c r="CZ604">
        <f t="shared" si="61"/>
        <v>1.84</v>
      </c>
      <c r="DA604">
        <f t="shared" si="62"/>
        <v>1</v>
      </c>
      <c r="DB604">
        <v>0</v>
      </c>
    </row>
    <row r="605" spans="1:106" x14ac:dyDescent="0.2">
      <c r="A605">
        <f>ROW(Source!A836)</f>
        <v>836</v>
      </c>
      <c r="B605">
        <v>31140108</v>
      </c>
      <c r="C605">
        <v>31142880</v>
      </c>
      <c r="D605">
        <v>30914692</v>
      </c>
      <c r="E605">
        <v>1</v>
      </c>
      <c r="F605">
        <v>1</v>
      </c>
      <c r="G605">
        <v>28875167</v>
      </c>
      <c r="H605">
        <v>3</v>
      </c>
      <c r="I605" t="s">
        <v>841</v>
      </c>
      <c r="J605" t="s">
        <v>842</v>
      </c>
      <c r="K605" t="s">
        <v>843</v>
      </c>
      <c r="L605">
        <v>1354</v>
      </c>
      <c r="N605">
        <v>1010</v>
      </c>
      <c r="O605" t="s">
        <v>84</v>
      </c>
      <c r="P605" t="s">
        <v>84</v>
      </c>
      <c r="Q605">
        <v>1</v>
      </c>
      <c r="W605">
        <v>0</v>
      </c>
      <c r="X605">
        <v>281288500</v>
      </c>
      <c r="Y605">
        <v>10</v>
      </c>
      <c r="AA605">
        <v>18.09</v>
      </c>
      <c r="AB605">
        <v>0</v>
      </c>
      <c r="AC605">
        <v>0</v>
      </c>
      <c r="AD605">
        <v>0</v>
      </c>
      <c r="AE605">
        <v>18.09</v>
      </c>
      <c r="AF605">
        <v>0</v>
      </c>
      <c r="AG605">
        <v>0</v>
      </c>
      <c r="AH605">
        <v>0</v>
      </c>
      <c r="AI605">
        <v>1</v>
      </c>
      <c r="AJ605">
        <v>1</v>
      </c>
      <c r="AK605">
        <v>1</v>
      </c>
      <c r="AL605">
        <v>1</v>
      </c>
      <c r="AN605">
        <v>0</v>
      </c>
      <c r="AO605">
        <v>1</v>
      </c>
      <c r="AP605">
        <v>0</v>
      </c>
      <c r="AQ605">
        <v>0</v>
      </c>
      <c r="AR605">
        <v>0</v>
      </c>
      <c r="AS605" t="s">
        <v>0</v>
      </c>
      <c r="AT605">
        <v>10</v>
      </c>
      <c r="AU605" t="s">
        <v>0</v>
      </c>
      <c r="AV605">
        <v>0</v>
      </c>
      <c r="AW605">
        <v>2</v>
      </c>
      <c r="AX605">
        <v>31142897</v>
      </c>
      <c r="AY605">
        <v>1</v>
      </c>
      <c r="AZ605">
        <v>0</v>
      </c>
      <c r="BA605">
        <v>599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CX605">
        <f>Y605*Source!I836</f>
        <v>0.6</v>
      </c>
      <c r="CY605">
        <f t="shared" si="60"/>
        <v>18.09</v>
      </c>
      <c r="CZ605">
        <f t="shared" si="61"/>
        <v>18.09</v>
      </c>
      <c r="DA605">
        <f t="shared" si="62"/>
        <v>1</v>
      </c>
      <c r="DB605">
        <v>0</v>
      </c>
    </row>
    <row r="606" spans="1:106" x14ac:dyDescent="0.2">
      <c r="A606">
        <f>ROW(Source!A836)</f>
        <v>836</v>
      </c>
      <c r="B606">
        <v>31140108</v>
      </c>
      <c r="C606">
        <v>31142880</v>
      </c>
      <c r="D606">
        <v>30910500</v>
      </c>
      <c r="E606">
        <v>1</v>
      </c>
      <c r="F606">
        <v>1</v>
      </c>
      <c r="G606">
        <v>28875167</v>
      </c>
      <c r="H606">
        <v>3</v>
      </c>
      <c r="I606" t="s">
        <v>844</v>
      </c>
      <c r="J606" t="s">
        <v>845</v>
      </c>
      <c r="K606" t="s">
        <v>846</v>
      </c>
      <c r="L606">
        <v>1354</v>
      </c>
      <c r="N606">
        <v>1010</v>
      </c>
      <c r="O606" t="s">
        <v>84</v>
      </c>
      <c r="P606" t="s">
        <v>84</v>
      </c>
      <c r="Q606">
        <v>1</v>
      </c>
      <c r="W606">
        <v>0</v>
      </c>
      <c r="X606">
        <v>-1130168552</v>
      </c>
      <c r="Y606">
        <v>10</v>
      </c>
      <c r="AA606">
        <v>273.17</v>
      </c>
      <c r="AB606">
        <v>0</v>
      </c>
      <c r="AC606">
        <v>0</v>
      </c>
      <c r="AD606">
        <v>0</v>
      </c>
      <c r="AE606">
        <v>273.17</v>
      </c>
      <c r="AF606">
        <v>0</v>
      </c>
      <c r="AG606">
        <v>0</v>
      </c>
      <c r="AH606">
        <v>0</v>
      </c>
      <c r="AI606">
        <v>1</v>
      </c>
      <c r="AJ606">
        <v>1</v>
      </c>
      <c r="AK606">
        <v>1</v>
      </c>
      <c r="AL606">
        <v>1</v>
      </c>
      <c r="AN606">
        <v>0</v>
      </c>
      <c r="AO606">
        <v>1</v>
      </c>
      <c r="AP606">
        <v>0</v>
      </c>
      <c r="AQ606">
        <v>0</v>
      </c>
      <c r="AR606">
        <v>0</v>
      </c>
      <c r="AS606" t="s">
        <v>0</v>
      </c>
      <c r="AT606">
        <v>10</v>
      </c>
      <c r="AU606" t="s">
        <v>0</v>
      </c>
      <c r="AV606">
        <v>0</v>
      </c>
      <c r="AW606">
        <v>2</v>
      </c>
      <c r="AX606">
        <v>31142898</v>
      </c>
      <c r="AY606">
        <v>1</v>
      </c>
      <c r="AZ606">
        <v>0</v>
      </c>
      <c r="BA606">
        <v>600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CX606">
        <f>Y606*Source!I836</f>
        <v>0.6</v>
      </c>
      <c r="CY606">
        <f t="shared" si="60"/>
        <v>273.17</v>
      </c>
      <c r="CZ606">
        <f t="shared" si="61"/>
        <v>273.17</v>
      </c>
      <c r="DA606">
        <f t="shared" si="62"/>
        <v>1</v>
      </c>
      <c r="DB606">
        <v>0</v>
      </c>
    </row>
    <row r="607" spans="1:106" x14ac:dyDescent="0.2">
      <c r="A607">
        <f>ROW(Source!A837)</f>
        <v>837</v>
      </c>
      <c r="B607">
        <v>31140108</v>
      </c>
      <c r="C607">
        <v>31142899</v>
      </c>
      <c r="D607">
        <v>30895155</v>
      </c>
      <c r="E607">
        <v>28875167</v>
      </c>
      <c r="F607">
        <v>1</v>
      </c>
      <c r="G607">
        <v>28875167</v>
      </c>
      <c r="H607">
        <v>1</v>
      </c>
      <c r="I607" t="s">
        <v>391</v>
      </c>
      <c r="J607" t="s">
        <v>0</v>
      </c>
      <c r="K607" t="s">
        <v>392</v>
      </c>
      <c r="L607">
        <v>1191</v>
      </c>
      <c r="N607">
        <v>1013</v>
      </c>
      <c r="O607" t="s">
        <v>393</v>
      </c>
      <c r="P607" t="s">
        <v>393</v>
      </c>
      <c r="Q607">
        <v>1</v>
      </c>
      <c r="W607">
        <v>0</v>
      </c>
      <c r="X607">
        <v>476480486</v>
      </c>
      <c r="Y607">
        <v>3.55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1</v>
      </c>
      <c r="AJ607">
        <v>1</v>
      </c>
      <c r="AK607">
        <v>1</v>
      </c>
      <c r="AL607">
        <v>1</v>
      </c>
      <c r="AN607">
        <v>0</v>
      </c>
      <c r="AO607">
        <v>1</v>
      </c>
      <c r="AP607">
        <v>0</v>
      </c>
      <c r="AQ607">
        <v>0</v>
      </c>
      <c r="AR607">
        <v>0</v>
      </c>
      <c r="AS607" t="s">
        <v>0</v>
      </c>
      <c r="AT607">
        <v>3.55</v>
      </c>
      <c r="AU607" t="s">
        <v>0</v>
      </c>
      <c r="AV607">
        <v>1</v>
      </c>
      <c r="AW607">
        <v>2</v>
      </c>
      <c r="AX607">
        <v>31142909</v>
      </c>
      <c r="AY607">
        <v>1</v>
      </c>
      <c r="AZ607">
        <v>0</v>
      </c>
      <c r="BA607">
        <v>601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CX607">
        <f>Y607*Source!I837</f>
        <v>0.21299999999999999</v>
      </c>
      <c r="CY607">
        <f>AD607</f>
        <v>0</v>
      </c>
      <c r="CZ607">
        <f>AH607</f>
        <v>0</v>
      </c>
      <c r="DA607">
        <f>AL607</f>
        <v>1</v>
      </c>
      <c r="DB607">
        <v>0</v>
      </c>
    </row>
    <row r="608" spans="1:106" x14ac:dyDescent="0.2">
      <c r="A608">
        <f>ROW(Source!A837)</f>
        <v>837</v>
      </c>
      <c r="B608">
        <v>31140108</v>
      </c>
      <c r="C608">
        <v>31142899</v>
      </c>
      <c r="D608">
        <v>30908607</v>
      </c>
      <c r="E608">
        <v>1</v>
      </c>
      <c r="F608">
        <v>1</v>
      </c>
      <c r="G608">
        <v>28875167</v>
      </c>
      <c r="H608">
        <v>3</v>
      </c>
      <c r="I608" t="s">
        <v>505</v>
      </c>
      <c r="J608" t="s">
        <v>506</v>
      </c>
      <c r="K608" t="s">
        <v>507</v>
      </c>
      <c r="L608">
        <v>1346</v>
      </c>
      <c r="N608">
        <v>1009</v>
      </c>
      <c r="O608" t="s">
        <v>422</v>
      </c>
      <c r="P608" t="s">
        <v>422</v>
      </c>
      <c r="Q608">
        <v>1</v>
      </c>
      <c r="W608">
        <v>0</v>
      </c>
      <c r="X608">
        <v>1224238716</v>
      </c>
      <c r="Y608">
        <v>0.16</v>
      </c>
      <c r="AA608">
        <v>135.63</v>
      </c>
      <c r="AB608">
        <v>0</v>
      </c>
      <c r="AC608">
        <v>0</v>
      </c>
      <c r="AD608">
        <v>0</v>
      </c>
      <c r="AE608">
        <v>135.63</v>
      </c>
      <c r="AF608">
        <v>0</v>
      </c>
      <c r="AG608">
        <v>0</v>
      </c>
      <c r="AH608">
        <v>0</v>
      </c>
      <c r="AI608">
        <v>1</v>
      </c>
      <c r="AJ608">
        <v>1</v>
      </c>
      <c r="AK608">
        <v>1</v>
      </c>
      <c r="AL608">
        <v>1</v>
      </c>
      <c r="AN608">
        <v>0</v>
      </c>
      <c r="AO608">
        <v>1</v>
      </c>
      <c r="AP608">
        <v>0</v>
      </c>
      <c r="AQ608">
        <v>0</v>
      </c>
      <c r="AR608">
        <v>0</v>
      </c>
      <c r="AS608" t="s">
        <v>0</v>
      </c>
      <c r="AT608">
        <v>0.16</v>
      </c>
      <c r="AU608" t="s">
        <v>0</v>
      </c>
      <c r="AV608">
        <v>0</v>
      </c>
      <c r="AW608">
        <v>2</v>
      </c>
      <c r="AX608">
        <v>31142910</v>
      </c>
      <c r="AY608">
        <v>1</v>
      </c>
      <c r="AZ608">
        <v>0</v>
      </c>
      <c r="BA608">
        <v>602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CX608">
        <f>Y608*Source!I837</f>
        <v>9.5999999999999992E-3</v>
      </c>
      <c r="CY608">
        <f t="shared" ref="CY608:CY615" si="63">AA608</f>
        <v>135.63</v>
      </c>
      <c r="CZ608">
        <f t="shared" ref="CZ608:CZ615" si="64">AE608</f>
        <v>135.63</v>
      </c>
      <c r="DA608">
        <f t="shared" ref="DA608:DA615" si="65">AI608</f>
        <v>1</v>
      </c>
      <c r="DB608">
        <v>0</v>
      </c>
    </row>
    <row r="609" spans="1:106" x14ac:dyDescent="0.2">
      <c r="A609">
        <f>ROW(Source!A837)</f>
        <v>837</v>
      </c>
      <c r="B609">
        <v>31140108</v>
      </c>
      <c r="C609">
        <v>31142899</v>
      </c>
      <c r="D609">
        <v>30914742</v>
      </c>
      <c r="E609">
        <v>1</v>
      </c>
      <c r="F609">
        <v>1</v>
      </c>
      <c r="G609">
        <v>28875167</v>
      </c>
      <c r="H609">
        <v>3</v>
      </c>
      <c r="I609" t="s">
        <v>508</v>
      </c>
      <c r="J609" t="s">
        <v>509</v>
      </c>
      <c r="K609" t="s">
        <v>510</v>
      </c>
      <c r="L609">
        <v>1301</v>
      </c>
      <c r="N609">
        <v>1003</v>
      </c>
      <c r="O609" t="s">
        <v>358</v>
      </c>
      <c r="P609" t="s">
        <v>358</v>
      </c>
      <c r="Q609">
        <v>1</v>
      </c>
      <c r="W609">
        <v>0</v>
      </c>
      <c r="X609">
        <v>1043042085</v>
      </c>
      <c r="Y609">
        <v>5</v>
      </c>
      <c r="AA609">
        <v>3.23</v>
      </c>
      <c r="AB609">
        <v>0</v>
      </c>
      <c r="AC609">
        <v>0</v>
      </c>
      <c r="AD609">
        <v>0</v>
      </c>
      <c r="AE609">
        <v>3.23</v>
      </c>
      <c r="AF609">
        <v>0</v>
      </c>
      <c r="AG609">
        <v>0</v>
      </c>
      <c r="AH609">
        <v>0</v>
      </c>
      <c r="AI609">
        <v>1</v>
      </c>
      <c r="AJ609">
        <v>1</v>
      </c>
      <c r="AK609">
        <v>1</v>
      </c>
      <c r="AL609">
        <v>1</v>
      </c>
      <c r="AN609">
        <v>0</v>
      </c>
      <c r="AO609">
        <v>1</v>
      </c>
      <c r="AP609">
        <v>0</v>
      </c>
      <c r="AQ609">
        <v>0</v>
      </c>
      <c r="AR609">
        <v>0</v>
      </c>
      <c r="AS609" t="s">
        <v>0</v>
      </c>
      <c r="AT609">
        <v>5</v>
      </c>
      <c r="AU609" t="s">
        <v>0</v>
      </c>
      <c r="AV609">
        <v>0</v>
      </c>
      <c r="AW609">
        <v>2</v>
      </c>
      <c r="AX609">
        <v>31142911</v>
      </c>
      <c r="AY609">
        <v>1</v>
      </c>
      <c r="AZ609">
        <v>0</v>
      </c>
      <c r="BA609">
        <v>603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CX609">
        <f>Y609*Source!I837</f>
        <v>0.3</v>
      </c>
      <c r="CY609">
        <f t="shared" si="63"/>
        <v>3.23</v>
      </c>
      <c r="CZ609">
        <f t="shared" si="64"/>
        <v>3.23</v>
      </c>
      <c r="DA609">
        <f t="shared" si="65"/>
        <v>1</v>
      </c>
      <c r="DB609">
        <v>0</v>
      </c>
    </row>
    <row r="610" spans="1:106" x14ac:dyDescent="0.2">
      <c r="A610">
        <f>ROW(Source!A837)</f>
        <v>837</v>
      </c>
      <c r="B610">
        <v>31140108</v>
      </c>
      <c r="C610">
        <v>31142899</v>
      </c>
      <c r="D610">
        <v>30914639</v>
      </c>
      <c r="E610">
        <v>1</v>
      </c>
      <c r="F610">
        <v>1</v>
      </c>
      <c r="G610">
        <v>28875167</v>
      </c>
      <c r="H610">
        <v>3</v>
      </c>
      <c r="I610" t="s">
        <v>511</v>
      </c>
      <c r="J610" t="s">
        <v>512</v>
      </c>
      <c r="K610" t="s">
        <v>513</v>
      </c>
      <c r="L610">
        <v>1356</v>
      </c>
      <c r="N610">
        <v>1010</v>
      </c>
      <c r="O610" t="s">
        <v>486</v>
      </c>
      <c r="P610" t="s">
        <v>486</v>
      </c>
      <c r="Q610">
        <v>1000</v>
      </c>
      <c r="W610">
        <v>0</v>
      </c>
      <c r="X610">
        <v>-1973012171</v>
      </c>
      <c r="Y610">
        <v>5.0000000000000001E-3</v>
      </c>
      <c r="AA610">
        <v>313.43</v>
      </c>
      <c r="AB610">
        <v>0</v>
      </c>
      <c r="AC610">
        <v>0</v>
      </c>
      <c r="AD610">
        <v>0</v>
      </c>
      <c r="AE610">
        <v>313.43</v>
      </c>
      <c r="AF610">
        <v>0</v>
      </c>
      <c r="AG610">
        <v>0</v>
      </c>
      <c r="AH610">
        <v>0</v>
      </c>
      <c r="AI610">
        <v>1</v>
      </c>
      <c r="AJ610">
        <v>1</v>
      </c>
      <c r="AK610">
        <v>1</v>
      </c>
      <c r="AL610">
        <v>1</v>
      </c>
      <c r="AN610">
        <v>0</v>
      </c>
      <c r="AO610">
        <v>1</v>
      </c>
      <c r="AP610">
        <v>0</v>
      </c>
      <c r="AQ610">
        <v>0</v>
      </c>
      <c r="AR610">
        <v>0</v>
      </c>
      <c r="AS610" t="s">
        <v>0</v>
      </c>
      <c r="AT610">
        <v>5.0000000000000001E-3</v>
      </c>
      <c r="AU610" t="s">
        <v>0</v>
      </c>
      <c r="AV610">
        <v>0</v>
      </c>
      <c r="AW610">
        <v>2</v>
      </c>
      <c r="AX610">
        <v>31142912</v>
      </c>
      <c r="AY610">
        <v>1</v>
      </c>
      <c r="AZ610">
        <v>0</v>
      </c>
      <c r="BA610">
        <v>604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CX610">
        <f>Y610*Source!I837</f>
        <v>2.9999999999999997E-4</v>
      </c>
      <c r="CY610">
        <f t="shared" si="63"/>
        <v>313.43</v>
      </c>
      <c r="CZ610">
        <f t="shared" si="64"/>
        <v>313.43</v>
      </c>
      <c r="DA610">
        <f t="shared" si="65"/>
        <v>1</v>
      </c>
      <c r="DB610">
        <v>0</v>
      </c>
    </row>
    <row r="611" spans="1:106" x14ac:dyDescent="0.2">
      <c r="A611">
        <f>ROW(Source!A837)</f>
        <v>837</v>
      </c>
      <c r="B611">
        <v>31140108</v>
      </c>
      <c r="C611">
        <v>31142899</v>
      </c>
      <c r="D611">
        <v>30914923</v>
      </c>
      <c r="E611">
        <v>1</v>
      </c>
      <c r="F611">
        <v>1</v>
      </c>
      <c r="G611">
        <v>28875167</v>
      </c>
      <c r="H611">
        <v>3</v>
      </c>
      <c r="I611" t="s">
        <v>514</v>
      </c>
      <c r="J611" t="s">
        <v>515</v>
      </c>
      <c r="K611" t="s">
        <v>516</v>
      </c>
      <c r="L611">
        <v>1354</v>
      </c>
      <c r="N611">
        <v>1010</v>
      </c>
      <c r="O611" t="s">
        <v>84</v>
      </c>
      <c r="P611" t="s">
        <v>84</v>
      </c>
      <c r="Q611">
        <v>1</v>
      </c>
      <c r="W611">
        <v>0</v>
      </c>
      <c r="X611">
        <v>-1910502396</v>
      </c>
      <c r="Y611">
        <v>10</v>
      </c>
      <c r="AA611">
        <v>11.94</v>
      </c>
      <c r="AB611">
        <v>0</v>
      </c>
      <c r="AC611">
        <v>0</v>
      </c>
      <c r="AD611">
        <v>0</v>
      </c>
      <c r="AE611">
        <v>11.94</v>
      </c>
      <c r="AF611">
        <v>0</v>
      </c>
      <c r="AG611">
        <v>0</v>
      </c>
      <c r="AH611">
        <v>0</v>
      </c>
      <c r="AI611">
        <v>1</v>
      </c>
      <c r="AJ611">
        <v>1</v>
      </c>
      <c r="AK611">
        <v>1</v>
      </c>
      <c r="AL611">
        <v>1</v>
      </c>
      <c r="AN611">
        <v>0</v>
      </c>
      <c r="AO611">
        <v>1</v>
      </c>
      <c r="AP611">
        <v>0</v>
      </c>
      <c r="AQ611">
        <v>0</v>
      </c>
      <c r="AR611">
        <v>0</v>
      </c>
      <c r="AS611" t="s">
        <v>0</v>
      </c>
      <c r="AT611">
        <v>10</v>
      </c>
      <c r="AU611" t="s">
        <v>0</v>
      </c>
      <c r="AV611">
        <v>0</v>
      </c>
      <c r="AW611">
        <v>2</v>
      </c>
      <c r="AX611">
        <v>31142913</v>
      </c>
      <c r="AY611">
        <v>1</v>
      </c>
      <c r="AZ611">
        <v>0</v>
      </c>
      <c r="BA611">
        <v>605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CX611">
        <f>Y611*Source!I837</f>
        <v>0.6</v>
      </c>
      <c r="CY611">
        <f t="shared" si="63"/>
        <v>11.94</v>
      </c>
      <c r="CZ611">
        <f t="shared" si="64"/>
        <v>11.94</v>
      </c>
      <c r="DA611">
        <f t="shared" si="65"/>
        <v>1</v>
      </c>
      <c r="DB611">
        <v>0</v>
      </c>
    </row>
    <row r="612" spans="1:106" x14ac:dyDescent="0.2">
      <c r="A612">
        <f>ROW(Source!A837)</f>
        <v>837</v>
      </c>
      <c r="B612">
        <v>31140108</v>
      </c>
      <c r="C612">
        <v>31142899</v>
      </c>
      <c r="D612">
        <v>30914954</v>
      </c>
      <c r="E612">
        <v>1</v>
      </c>
      <c r="F612">
        <v>1</v>
      </c>
      <c r="G612">
        <v>28875167</v>
      </c>
      <c r="H612">
        <v>3</v>
      </c>
      <c r="I612" t="s">
        <v>517</v>
      </c>
      <c r="J612" t="s">
        <v>518</v>
      </c>
      <c r="K612" t="s">
        <v>519</v>
      </c>
      <c r="L612">
        <v>1355</v>
      </c>
      <c r="N612">
        <v>1010</v>
      </c>
      <c r="O612" t="s">
        <v>79</v>
      </c>
      <c r="P612" t="s">
        <v>79</v>
      </c>
      <c r="Q612">
        <v>100</v>
      </c>
      <c r="W612">
        <v>0</v>
      </c>
      <c r="X612">
        <v>2082646862</v>
      </c>
      <c r="Y612">
        <v>0.26</v>
      </c>
      <c r="AA612">
        <v>95.09</v>
      </c>
      <c r="AB612">
        <v>0</v>
      </c>
      <c r="AC612">
        <v>0</v>
      </c>
      <c r="AD612">
        <v>0</v>
      </c>
      <c r="AE612">
        <v>95.09</v>
      </c>
      <c r="AF612">
        <v>0</v>
      </c>
      <c r="AG612">
        <v>0</v>
      </c>
      <c r="AH612">
        <v>0</v>
      </c>
      <c r="AI612">
        <v>1</v>
      </c>
      <c r="AJ612">
        <v>1</v>
      </c>
      <c r="AK612">
        <v>1</v>
      </c>
      <c r="AL612">
        <v>1</v>
      </c>
      <c r="AN612">
        <v>0</v>
      </c>
      <c r="AO612">
        <v>1</v>
      </c>
      <c r="AP612">
        <v>0</v>
      </c>
      <c r="AQ612">
        <v>0</v>
      </c>
      <c r="AR612">
        <v>0</v>
      </c>
      <c r="AS612" t="s">
        <v>0</v>
      </c>
      <c r="AT612">
        <v>0.26</v>
      </c>
      <c r="AU612" t="s">
        <v>0</v>
      </c>
      <c r="AV612">
        <v>0</v>
      </c>
      <c r="AW612">
        <v>2</v>
      </c>
      <c r="AX612">
        <v>31142914</v>
      </c>
      <c r="AY612">
        <v>1</v>
      </c>
      <c r="AZ612">
        <v>0</v>
      </c>
      <c r="BA612">
        <v>606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CX612">
        <f>Y612*Source!I837</f>
        <v>1.5599999999999999E-2</v>
      </c>
      <c r="CY612">
        <f t="shared" si="63"/>
        <v>95.09</v>
      </c>
      <c r="CZ612">
        <f t="shared" si="64"/>
        <v>95.09</v>
      </c>
      <c r="DA612">
        <f t="shared" si="65"/>
        <v>1</v>
      </c>
      <c r="DB612">
        <v>0</v>
      </c>
    </row>
    <row r="613" spans="1:106" x14ac:dyDescent="0.2">
      <c r="A613">
        <f>ROW(Source!A837)</f>
        <v>837</v>
      </c>
      <c r="B613">
        <v>31140108</v>
      </c>
      <c r="C613">
        <v>31142899</v>
      </c>
      <c r="D613">
        <v>30914676</v>
      </c>
      <c r="E613">
        <v>1</v>
      </c>
      <c r="F613">
        <v>1</v>
      </c>
      <c r="G613">
        <v>28875167</v>
      </c>
      <c r="H613">
        <v>3</v>
      </c>
      <c r="I613" t="s">
        <v>520</v>
      </c>
      <c r="J613" t="s">
        <v>521</v>
      </c>
      <c r="K613" t="s">
        <v>522</v>
      </c>
      <c r="L613">
        <v>1356</v>
      </c>
      <c r="N613">
        <v>1010</v>
      </c>
      <c r="O613" t="s">
        <v>486</v>
      </c>
      <c r="P613" t="s">
        <v>486</v>
      </c>
      <c r="Q613">
        <v>1000</v>
      </c>
      <c r="W613">
        <v>0</v>
      </c>
      <c r="X613">
        <v>-2097439660</v>
      </c>
      <c r="Y613">
        <v>0.02</v>
      </c>
      <c r="AA613">
        <v>145.29</v>
      </c>
      <c r="AB613">
        <v>0</v>
      </c>
      <c r="AC613">
        <v>0</v>
      </c>
      <c r="AD613">
        <v>0</v>
      </c>
      <c r="AE613">
        <v>145.29</v>
      </c>
      <c r="AF613">
        <v>0</v>
      </c>
      <c r="AG613">
        <v>0</v>
      </c>
      <c r="AH613">
        <v>0</v>
      </c>
      <c r="AI613">
        <v>1</v>
      </c>
      <c r="AJ613">
        <v>1</v>
      </c>
      <c r="AK613">
        <v>1</v>
      </c>
      <c r="AL613">
        <v>1</v>
      </c>
      <c r="AN613">
        <v>0</v>
      </c>
      <c r="AO613">
        <v>1</v>
      </c>
      <c r="AP613">
        <v>0</v>
      </c>
      <c r="AQ613">
        <v>0</v>
      </c>
      <c r="AR613">
        <v>0</v>
      </c>
      <c r="AS613" t="s">
        <v>0</v>
      </c>
      <c r="AT613">
        <v>0.02</v>
      </c>
      <c r="AU613" t="s">
        <v>0</v>
      </c>
      <c r="AV613">
        <v>0</v>
      </c>
      <c r="AW613">
        <v>2</v>
      </c>
      <c r="AX613">
        <v>31142915</v>
      </c>
      <c r="AY613">
        <v>1</v>
      </c>
      <c r="AZ613">
        <v>0</v>
      </c>
      <c r="BA613">
        <v>607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CX613">
        <f>Y613*Source!I837</f>
        <v>1.1999999999999999E-3</v>
      </c>
      <c r="CY613">
        <f t="shared" si="63"/>
        <v>145.29</v>
      </c>
      <c r="CZ613">
        <f t="shared" si="64"/>
        <v>145.29</v>
      </c>
      <c r="DA613">
        <f t="shared" si="65"/>
        <v>1</v>
      </c>
      <c r="DB613">
        <v>0</v>
      </c>
    </row>
    <row r="614" spans="1:106" x14ac:dyDescent="0.2">
      <c r="A614">
        <f>ROW(Source!A837)</f>
        <v>837</v>
      </c>
      <c r="B614">
        <v>31140108</v>
      </c>
      <c r="C614">
        <v>31142899</v>
      </c>
      <c r="D614">
        <v>30915862</v>
      </c>
      <c r="E614">
        <v>1</v>
      </c>
      <c r="F614">
        <v>1</v>
      </c>
      <c r="G614">
        <v>28875167</v>
      </c>
      <c r="H614">
        <v>3</v>
      </c>
      <c r="I614" t="s">
        <v>68</v>
      </c>
      <c r="J614" t="s">
        <v>71</v>
      </c>
      <c r="K614" t="s">
        <v>69</v>
      </c>
      <c r="L614">
        <v>1303</v>
      </c>
      <c r="N614">
        <v>1003</v>
      </c>
      <c r="O614" t="s">
        <v>70</v>
      </c>
      <c r="P614" t="s">
        <v>70</v>
      </c>
      <c r="Q614">
        <v>1000</v>
      </c>
      <c r="W614">
        <v>1</v>
      </c>
      <c r="X614">
        <v>-849538741</v>
      </c>
      <c r="Y614">
        <v>-0.10299999999999999</v>
      </c>
      <c r="AA614">
        <v>46307.35</v>
      </c>
      <c r="AB614">
        <v>0</v>
      </c>
      <c r="AC614">
        <v>0</v>
      </c>
      <c r="AD614">
        <v>0</v>
      </c>
      <c r="AE614">
        <v>46307.35</v>
      </c>
      <c r="AF614">
        <v>0</v>
      </c>
      <c r="AG614">
        <v>0</v>
      </c>
      <c r="AH614">
        <v>0</v>
      </c>
      <c r="AI614">
        <v>1</v>
      </c>
      <c r="AJ614">
        <v>1</v>
      </c>
      <c r="AK614">
        <v>1</v>
      </c>
      <c r="AL614">
        <v>1</v>
      </c>
      <c r="AN614">
        <v>0</v>
      </c>
      <c r="AO614">
        <v>1</v>
      </c>
      <c r="AP614">
        <v>0</v>
      </c>
      <c r="AQ614">
        <v>0</v>
      </c>
      <c r="AR614">
        <v>0</v>
      </c>
      <c r="AS614" t="s">
        <v>0</v>
      </c>
      <c r="AT614">
        <v>-0.10299999999999999</v>
      </c>
      <c r="AU614" t="s">
        <v>0</v>
      </c>
      <c r="AV614">
        <v>0</v>
      </c>
      <c r="AW614">
        <v>2</v>
      </c>
      <c r="AX614">
        <v>31142916</v>
      </c>
      <c r="AY614">
        <v>1</v>
      </c>
      <c r="AZ614">
        <v>6144</v>
      </c>
      <c r="BA614">
        <v>608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CX614">
        <f>Y614*Source!I837</f>
        <v>-6.1799999999999997E-3</v>
      </c>
      <c r="CY614">
        <f t="shared" si="63"/>
        <v>46307.35</v>
      </c>
      <c r="CZ614">
        <f t="shared" si="64"/>
        <v>46307.35</v>
      </c>
      <c r="DA614">
        <f t="shared" si="65"/>
        <v>1</v>
      </c>
      <c r="DB614">
        <v>0</v>
      </c>
    </row>
    <row r="615" spans="1:106" x14ac:dyDescent="0.2">
      <c r="A615">
        <f>ROW(Source!A837)</f>
        <v>837</v>
      </c>
      <c r="B615">
        <v>31140108</v>
      </c>
      <c r="C615">
        <v>31142899</v>
      </c>
      <c r="D615">
        <v>30915592</v>
      </c>
      <c r="E615">
        <v>1</v>
      </c>
      <c r="F615">
        <v>1</v>
      </c>
      <c r="G615">
        <v>28875167</v>
      </c>
      <c r="H615">
        <v>3</v>
      </c>
      <c r="I615" t="s">
        <v>290</v>
      </c>
      <c r="J615" t="s">
        <v>292</v>
      </c>
      <c r="K615" t="s">
        <v>291</v>
      </c>
      <c r="L615">
        <v>1303</v>
      </c>
      <c r="N615">
        <v>1003</v>
      </c>
      <c r="O615" t="s">
        <v>70</v>
      </c>
      <c r="P615" t="s">
        <v>70</v>
      </c>
      <c r="Q615">
        <v>1000</v>
      </c>
      <c r="W615">
        <v>0</v>
      </c>
      <c r="X615">
        <v>1966491872</v>
      </c>
      <c r="Y615">
        <v>0.10299999999999999</v>
      </c>
      <c r="AA615">
        <v>60269.89</v>
      </c>
      <c r="AB615">
        <v>0</v>
      </c>
      <c r="AC615">
        <v>0</v>
      </c>
      <c r="AD615">
        <v>0</v>
      </c>
      <c r="AE615">
        <v>60269.89</v>
      </c>
      <c r="AF615">
        <v>0</v>
      </c>
      <c r="AG615">
        <v>0</v>
      </c>
      <c r="AH615">
        <v>0</v>
      </c>
      <c r="AI615">
        <v>1</v>
      </c>
      <c r="AJ615">
        <v>1</v>
      </c>
      <c r="AK615">
        <v>1</v>
      </c>
      <c r="AL615">
        <v>1</v>
      </c>
      <c r="AN615">
        <v>0</v>
      </c>
      <c r="AO615">
        <v>0</v>
      </c>
      <c r="AP615">
        <v>0</v>
      </c>
      <c r="AQ615">
        <v>0</v>
      </c>
      <c r="AR615">
        <v>0</v>
      </c>
      <c r="AS615" t="s">
        <v>0</v>
      </c>
      <c r="AT615">
        <v>0.10299999999999999</v>
      </c>
      <c r="AU615" t="s">
        <v>0</v>
      </c>
      <c r="AV615">
        <v>0</v>
      </c>
      <c r="AW615">
        <v>1</v>
      </c>
      <c r="AX615">
        <v>-1</v>
      </c>
      <c r="AY615">
        <v>0</v>
      </c>
      <c r="AZ615">
        <v>0</v>
      </c>
      <c r="BA615" t="s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CX615">
        <f>Y615*Source!I837</f>
        <v>6.1799999999999997E-3</v>
      </c>
      <c r="CY615">
        <f t="shared" si="63"/>
        <v>60269.89</v>
      </c>
      <c r="CZ615">
        <f t="shared" si="64"/>
        <v>60269.89</v>
      </c>
      <c r="DA615">
        <f t="shared" si="65"/>
        <v>1</v>
      </c>
      <c r="DB615">
        <v>0</v>
      </c>
    </row>
    <row r="616" spans="1:106" x14ac:dyDescent="0.2">
      <c r="A616">
        <f>ROW(Source!A840)</f>
        <v>840</v>
      </c>
      <c r="B616">
        <v>31140108</v>
      </c>
      <c r="C616">
        <v>31142919</v>
      </c>
      <c r="D616">
        <v>30895155</v>
      </c>
      <c r="E616">
        <v>28875167</v>
      </c>
      <c r="F616">
        <v>1</v>
      </c>
      <c r="G616">
        <v>28875167</v>
      </c>
      <c r="H616">
        <v>1</v>
      </c>
      <c r="I616" t="s">
        <v>391</v>
      </c>
      <c r="J616" t="s">
        <v>0</v>
      </c>
      <c r="K616" t="s">
        <v>392</v>
      </c>
      <c r="L616">
        <v>1191</v>
      </c>
      <c r="N616">
        <v>1013</v>
      </c>
      <c r="O616" t="s">
        <v>393</v>
      </c>
      <c r="P616" t="s">
        <v>393</v>
      </c>
      <c r="Q616">
        <v>1</v>
      </c>
      <c r="W616">
        <v>0</v>
      </c>
      <c r="X616">
        <v>476480486</v>
      </c>
      <c r="Y616">
        <v>88.32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1</v>
      </c>
      <c r="AJ616">
        <v>1</v>
      </c>
      <c r="AK616">
        <v>1</v>
      </c>
      <c r="AL616">
        <v>1</v>
      </c>
      <c r="AN616">
        <v>0</v>
      </c>
      <c r="AO616">
        <v>1</v>
      </c>
      <c r="AP616">
        <v>0</v>
      </c>
      <c r="AQ616">
        <v>0</v>
      </c>
      <c r="AR616">
        <v>0</v>
      </c>
      <c r="AS616" t="s">
        <v>0</v>
      </c>
      <c r="AT616">
        <v>88.32</v>
      </c>
      <c r="AU616" t="s">
        <v>0</v>
      </c>
      <c r="AV616">
        <v>1</v>
      </c>
      <c r="AW616">
        <v>2</v>
      </c>
      <c r="AX616">
        <v>31142923</v>
      </c>
      <c r="AY616">
        <v>1</v>
      </c>
      <c r="AZ616">
        <v>0</v>
      </c>
      <c r="BA616">
        <v>609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CX616">
        <f>Y616*Source!I840</f>
        <v>0.88319999999999999</v>
      </c>
      <c r="CY616">
        <f>AD616</f>
        <v>0</v>
      </c>
      <c r="CZ616">
        <f>AH616</f>
        <v>0</v>
      </c>
      <c r="DA616">
        <f>AL616</f>
        <v>1</v>
      </c>
      <c r="DB616">
        <v>0</v>
      </c>
    </row>
    <row r="617" spans="1:106" x14ac:dyDescent="0.2">
      <c r="A617">
        <f>ROW(Source!A840)</f>
        <v>840</v>
      </c>
      <c r="B617">
        <v>31140108</v>
      </c>
      <c r="C617">
        <v>31142919</v>
      </c>
      <c r="D617">
        <v>30906858</v>
      </c>
      <c r="E617">
        <v>1</v>
      </c>
      <c r="F617">
        <v>1</v>
      </c>
      <c r="G617">
        <v>28875167</v>
      </c>
      <c r="H617">
        <v>2</v>
      </c>
      <c r="I617" t="s">
        <v>471</v>
      </c>
      <c r="J617" t="s">
        <v>472</v>
      </c>
      <c r="K617" t="s">
        <v>473</v>
      </c>
      <c r="L617">
        <v>1368</v>
      </c>
      <c r="N617">
        <v>1011</v>
      </c>
      <c r="O617" t="s">
        <v>397</v>
      </c>
      <c r="P617" t="s">
        <v>397</v>
      </c>
      <c r="Q617">
        <v>1</v>
      </c>
      <c r="W617">
        <v>0</v>
      </c>
      <c r="X617">
        <v>-1418982918</v>
      </c>
      <c r="Y617">
        <v>27.6</v>
      </c>
      <c r="AA617">
        <v>0</v>
      </c>
      <c r="AB617">
        <v>7.36</v>
      </c>
      <c r="AC617">
        <v>0.74</v>
      </c>
      <c r="AD617">
        <v>0</v>
      </c>
      <c r="AE617">
        <v>0</v>
      </c>
      <c r="AF617">
        <v>7.36</v>
      </c>
      <c r="AG617">
        <v>0.74</v>
      </c>
      <c r="AH617">
        <v>0</v>
      </c>
      <c r="AI617">
        <v>1</v>
      </c>
      <c r="AJ617">
        <v>1</v>
      </c>
      <c r="AK617">
        <v>1</v>
      </c>
      <c r="AL617">
        <v>1</v>
      </c>
      <c r="AN617">
        <v>0</v>
      </c>
      <c r="AO617">
        <v>1</v>
      </c>
      <c r="AP617">
        <v>0</v>
      </c>
      <c r="AQ617">
        <v>0</v>
      </c>
      <c r="AR617">
        <v>0</v>
      </c>
      <c r="AS617" t="s">
        <v>0</v>
      </c>
      <c r="AT617">
        <v>27.6</v>
      </c>
      <c r="AU617" t="s">
        <v>0</v>
      </c>
      <c r="AV617">
        <v>0</v>
      </c>
      <c r="AW617">
        <v>2</v>
      </c>
      <c r="AX617">
        <v>31142924</v>
      </c>
      <c r="AY617">
        <v>1</v>
      </c>
      <c r="AZ617">
        <v>0</v>
      </c>
      <c r="BA617">
        <v>610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CX617">
        <f>Y617*Source!I840</f>
        <v>0.27600000000000002</v>
      </c>
      <c r="CY617">
        <f>AB617</f>
        <v>7.36</v>
      </c>
      <c r="CZ617">
        <f>AF617</f>
        <v>7.36</v>
      </c>
      <c r="DA617">
        <f>AJ617</f>
        <v>1</v>
      </c>
      <c r="DB617">
        <v>0</v>
      </c>
    </row>
    <row r="618" spans="1:106" x14ac:dyDescent="0.2">
      <c r="A618">
        <f>ROW(Source!A840)</f>
        <v>840</v>
      </c>
      <c r="B618">
        <v>31140108</v>
      </c>
      <c r="C618">
        <v>31142919</v>
      </c>
      <c r="D618">
        <v>0</v>
      </c>
      <c r="E618">
        <v>29799470</v>
      </c>
      <c r="F618">
        <v>1</v>
      </c>
      <c r="G618">
        <v>28875167</v>
      </c>
      <c r="H618">
        <v>3</v>
      </c>
      <c r="I618" t="s">
        <v>82</v>
      </c>
      <c r="J618" t="s">
        <v>0</v>
      </c>
      <c r="K618" t="s">
        <v>297</v>
      </c>
      <c r="L618">
        <v>1354</v>
      </c>
      <c r="N618">
        <v>1010</v>
      </c>
      <c r="O618" t="s">
        <v>84</v>
      </c>
      <c r="P618" t="s">
        <v>84</v>
      </c>
      <c r="Q618">
        <v>1</v>
      </c>
      <c r="W618">
        <v>0</v>
      </c>
      <c r="X618">
        <v>290408143</v>
      </c>
      <c r="Y618">
        <v>100</v>
      </c>
      <c r="AA618">
        <v>360.81</v>
      </c>
      <c r="AB618">
        <v>0</v>
      </c>
      <c r="AC618">
        <v>0</v>
      </c>
      <c r="AD618">
        <v>0</v>
      </c>
      <c r="AE618">
        <v>360.81</v>
      </c>
      <c r="AF618">
        <v>0</v>
      </c>
      <c r="AG618">
        <v>0</v>
      </c>
      <c r="AH618">
        <v>0</v>
      </c>
      <c r="AI618">
        <v>1</v>
      </c>
      <c r="AJ618">
        <v>1</v>
      </c>
      <c r="AK618">
        <v>1</v>
      </c>
      <c r="AL618">
        <v>1</v>
      </c>
      <c r="AN618">
        <v>0</v>
      </c>
      <c r="AO618">
        <v>0</v>
      </c>
      <c r="AP618">
        <v>0</v>
      </c>
      <c r="AQ618">
        <v>0</v>
      </c>
      <c r="AR618">
        <v>0</v>
      </c>
      <c r="AS618" t="s">
        <v>0</v>
      </c>
      <c r="AT618">
        <v>100</v>
      </c>
      <c r="AU618" t="s">
        <v>0</v>
      </c>
      <c r="AV618">
        <v>0</v>
      </c>
      <c r="AW618">
        <v>1</v>
      </c>
      <c r="AX618">
        <v>-1</v>
      </c>
      <c r="AY618">
        <v>0</v>
      </c>
      <c r="AZ618">
        <v>0</v>
      </c>
      <c r="BA618" t="s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CX618">
        <f>Y618*Source!I840</f>
        <v>1</v>
      </c>
      <c r="CY618">
        <f>AA618</f>
        <v>360.81</v>
      </c>
      <c r="CZ618">
        <f>AE618</f>
        <v>360.81</v>
      </c>
      <c r="DA618">
        <f>AI618</f>
        <v>1</v>
      </c>
      <c r="DB618">
        <v>0</v>
      </c>
    </row>
    <row r="619" spans="1:106" x14ac:dyDescent="0.2">
      <c r="A619">
        <f>ROW(Source!A893)</f>
        <v>893</v>
      </c>
      <c r="B619">
        <v>31140108</v>
      </c>
      <c r="C619">
        <v>31143079</v>
      </c>
      <c r="D619">
        <v>30895155</v>
      </c>
      <c r="E619">
        <v>28875167</v>
      </c>
      <c r="F619">
        <v>1</v>
      </c>
      <c r="G619">
        <v>28875167</v>
      </c>
      <c r="H619">
        <v>1</v>
      </c>
      <c r="I619" t="s">
        <v>391</v>
      </c>
      <c r="J619" t="s">
        <v>0</v>
      </c>
      <c r="K619" t="s">
        <v>392</v>
      </c>
      <c r="L619">
        <v>1191</v>
      </c>
      <c r="N619">
        <v>1013</v>
      </c>
      <c r="O619" t="s">
        <v>393</v>
      </c>
      <c r="P619" t="s">
        <v>393</v>
      </c>
      <c r="Q619">
        <v>1</v>
      </c>
      <c r="W619">
        <v>0</v>
      </c>
      <c r="X619">
        <v>476480486</v>
      </c>
      <c r="Y619">
        <v>24.6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1</v>
      </c>
      <c r="AJ619">
        <v>1</v>
      </c>
      <c r="AK619">
        <v>1</v>
      </c>
      <c r="AL619">
        <v>1</v>
      </c>
      <c r="AN619">
        <v>0</v>
      </c>
      <c r="AO619">
        <v>1</v>
      </c>
      <c r="AP619">
        <v>0</v>
      </c>
      <c r="AQ619">
        <v>0</v>
      </c>
      <c r="AR619">
        <v>0</v>
      </c>
      <c r="AS619" t="s">
        <v>0</v>
      </c>
      <c r="AT619">
        <v>24.6</v>
      </c>
      <c r="AU619" t="s">
        <v>0</v>
      </c>
      <c r="AV619">
        <v>1</v>
      </c>
      <c r="AW619">
        <v>2</v>
      </c>
      <c r="AX619">
        <v>31143084</v>
      </c>
      <c r="AY619">
        <v>1</v>
      </c>
      <c r="AZ619">
        <v>0</v>
      </c>
      <c r="BA619">
        <v>611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CX619">
        <f>Y619*Source!I893</f>
        <v>1.8081</v>
      </c>
      <c r="CY619">
        <f>AD619</f>
        <v>0</v>
      </c>
      <c r="CZ619">
        <f>AH619</f>
        <v>0</v>
      </c>
      <c r="DA619">
        <f>AL619</f>
        <v>1</v>
      </c>
      <c r="DB619">
        <v>0</v>
      </c>
    </row>
    <row r="620" spans="1:106" x14ac:dyDescent="0.2">
      <c r="A620">
        <f>ROW(Source!A893)</f>
        <v>893</v>
      </c>
      <c r="B620">
        <v>31140108</v>
      </c>
      <c r="C620">
        <v>31143079</v>
      </c>
      <c r="D620">
        <v>30906400</v>
      </c>
      <c r="E620">
        <v>1</v>
      </c>
      <c r="F620">
        <v>1</v>
      </c>
      <c r="G620">
        <v>28875167</v>
      </c>
      <c r="H620">
        <v>2</v>
      </c>
      <c r="I620" t="s">
        <v>769</v>
      </c>
      <c r="J620" t="s">
        <v>770</v>
      </c>
      <c r="K620" t="s">
        <v>771</v>
      </c>
      <c r="L620">
        <v>1368</v>
      </c>
      <c r="N620">
        <v>1011</v>
      </c>
      <c r="O620" t="s">
        <v>397</v>
      </c>
      <c r="P620" t="s">
        <v>397</v>
      </c>
      <c r="Q620">
        <v>1</v>
      </c>
      <c r="W620">
        <v>0</v>
      </c>
      <c r="X620">
        <v>-552128623</v>
      </c>
      <c r="Y620">
        <v>10.4</v>
      </c>
      <c r="AA620">
        <v>0</v>
      </c>
      <c r="AB620">
        <v>6.98</v>
      </c>
      <c r="AC620">
        <v>0.03</v>
      </c>
      <c r="AD620">
        <v>0</v>
      </c>
      <c r="AE620">
        <v>0</v>
      </c>
      <c r="AF620">
        <v>6.98</v>
      </c>
      <c r="AG620">
        <v>0.03</v>
      </c>
      <c r="AH620">
        <v>0</v>
      </c>
      <c r="AI620">
        <v>1</v>
      </c>
      <c r="AJ620">
        <v>1</v>
      </c>
      <c r="AK620">
        <v>1</v>
      </c>
      <c r="AL620">
        <v>1</v>
      </c>
      <c r="AN620">
        <v>0</v>
      </c>
      <c r="AO620">
        <v>1</v>
      </c>
      <c r="AP620">
        <v>0</v>
      </c>
      <c r="AQ620">
        <v>0</v>
      </c>
      <c r="AR620">
        <v>0</v>
      </c>
      <c r="AS620" t="s">
        <v>0</v>
      </c>
      <c r="AT620">
        <v>10.4</v>
      </c>
      <c r="AU620" t="s">
        <v>0</v>
      </c>
      <c r="AV620">
        <v>0</v>
      </c>
      <c r="AW620">
        <v>2</v>
      </c>
      <c r="AX620">
        <v>31143085</v>
      </c>
      <c r="AY620">
        <v>1</v>
      </c>
      <c r="AZ620">
        <v>0</v>
      </c>
      <c r="BA620">
        <v>612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CX620">
        <f>Y620*Source!I893</f>
        <v>0.76439999999999997</v>
      </c>
      <c r="CY620">
        <f>AB620</f>
        <v>6.98</v>
      </c>
      <c r="CZ620">
        <f>AF620</f>
        <v>6.98</v>
      </c>
      <c r="DA620">
        <f>AJ620</f>
        <v>1</v>
      </c>
      <c r="DB620">
        <v>0</v>
      </c>
    </row>
    <row r="621" spans="1:106" x14ac:dyDescent="0.2">
      <c r="A621">
        <f>ROW(Source!A893)</f>
        <v>893</v>
      </c>
      <c r="B621">
        <v>31140108</v>
      </c>
      <c r="C621">
        <v>31143079</v>
      </c>
      <c r="D621">
        <v>30906818</v>
      </c>
      <c r="E621">
        <v>1</v>
      </c>
      <c r="F621">
        <v>1</v>
      </c>
      <c r="G621">
        <v>28875167</v>
      </c>
      <c r="H621">
        <v>2</v>
      </c>
      <c r="I621" t="s">
        <v>772</v>
      </c>
      <c r="J621" t="s">
        <v>773</v>
      </c>
      <c r="K621" t="s">
        <v>774</v>
      </c>
      <c r="L621">
        <v>1368</v>
      </c>
      <c r="N621">
        <v>1011</v>
      </c>
      <c r="O621" t="s">
        <v>397</v>
      </c>
      <c r="P621" t="s">
        <v>397</v>
      </c>
      <c r="Q621">
        <v>1</v>
      </c>
      <c r="W621">
        <v>0</v>
      </c>
      <c r="X621">
        <v>993435958</v>
      </c>
      <c r="Y621">
        <v>10.4</v>
      </c>
      <c r="AA621">
        <v>0</v>
      </c>
      <c r="AB621">
        <v>4.97</v>
      </c>
      <c r="AC621">
        <v>0.85</v>
      </c>
      <c r="AD621">
        <v>0</v>
      </c>
      <c r="AE621">
        <v>0</v>
      </c>
      <c r="AF621">
        <v>4.97</v>
      </c>
      <c r="AG621">
        <v>0.85</v>
      </c>
      <c r="AH621">
        <v>0</v>
      </c>
      <c r="AI621">
        <v>1</v>
      </c>
      <c r="AJ621">
        <v>1</v>
      </c>
      <c r="AK621">
        <v>1</v>
      </c>
      <c r="AL621">
        <v>1</v>
      </c>
      <c r="AN621">
        <v>0</v>
      </c>
      <c r="AO621">
        <v>1</v>
      </c>
      <c r="AP621">
        <v>0</v>
      </c>
      <c r="AQ621">
        <v>0</v>
      </c>
      <c r="AR621">
        <v>0</v>
      </c>
      <c r="AS621" t="s">
        <v>0</v>
      </c>
      <c r="AT621">
        <v>10.4</v>
      </c>
      <c r="AU621" t="s">
        <v>0</v>
      </c>
      <c r="AV621">
        <v>0</v>
      </c>
      <c r="AW621">
        <v>2</v>
      </c>
      <c r="AX621">
        <v>31143086</v>
      </c>
      <c r="AY621">
        <v>1</v>
      </c>
      <c r="AZ621">
        <v>0</v>
      </c>
      <c r="BA621">
        <v>613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CX621">
        <f>Y621*Source!I893</f>
        <v>0.76439999999999997</v>
      </c>
      <c r="CY621">
        <f>AB621</f>
        <v>4.97</v>
      </c>
      <c r="CZ621">
        <f>AF621</f>
        <v>4.97</v>
      </c>
      <c r="DA621">
        <f>AJ621</f>
        <v>1</v>
      </c>
      <c r="DB621">
        <v>0</v>
      </c>
    </row>
    <row r="622" spans="1:106" x14ac:dyDescent="0.2">
      <c r="A622">
        <f>ROW(Source!A893)</f>
        <v>893</v>
      </c>
      <c r="B622">
        <v>31140108</v>
      </c>
      <c r="C622">
        <v>31143079</v>
      </c>
      <c r="D622">
        <v>30896783</v>
      </c>
      <c r="E622">
        <v>28875167</v>
      </c>
      <c r="F622">
        <v>1</v>
      </c>
      <c r="G622">
        <v>28875167</v>
      </c>
      <c r="H622">
        <v>3</v>
      </c>
      <c r="I622" t="s">
        <v>448</v>
      </c>
      <c r="J622" t="s">
        <v>0</v>
      </c>
      <c r="K622" t="s">
        <v>449</v>
      </c>
      <c r="L622">
        <v>1348</v>
      </c>
      <c r="N622">
        <v>1009</v>
      </c>
      <c r="O622" t="s">
        <v>150</v>
      </c>
      <c r="P622" t="s">
        <v>150</v>
      </c>
      <c r="Q622">
        <v>1000</v>
      </c>
      <c r="W622">
        <v>0</v>
      </c>
      <c r="X622">
        <v>1489638031</v>
      </c>
      <c r="Y622">
        <v>6.6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1</v>
      </c>
      <c r="AJ622">
        <v>1</v>
      </c>
      <c r="AK622">
        <v>1</v>
      </c>
      <c r="AL622">
        <v>1</v>
      </c>
      <c r="AN622">
        <v>0</v>
      </c>
      <c r="AO622">
        <v>1</v>
      </c>
      <c r="AP622">
        <v>0</v>
      </c>
      <c r="AQ622">
        <v>0</v>
      </c>
      <c r="AR622">
        <v>0</v>
      </c>
      <c r="AS622" t="s">
        <v>0</v>
      </c>
      <c r="AT622">
        <v>6.6</v>
      </c>
      <c r="AU622" t="s">
        <v>0</v>
      </c>
      <c r="AV622">
        <v>0</v>
      </c>
      <c r="AW622">
        <v>2</v>
      </c>
      <c r="AX622">
        <v>31143087</v>
      </c>
      <c r="AY622">
        <v>1</v>
      </c>
      <c r="AZ622">
        <v>0</v>
      </c>
      <c r="BA622">
        <v>614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CX622">
        <f>Y622*Source!I893</f>
        <v>0.48509999999999992</v>
      </c>
      <c r="CY622">
        <f>AA622</f>
        <v>0</v>
      </c>
      <c r="CZ622">
        <f>AE622</f>
        <v>0</v>
      </c>
      <c r="DA622">
        <f>AI622</f>
        <v>1</v>
      </c>
      <c r="DB622">
        <v>0</v>
      </c>
    </row>
    <row r="623" spans="1:106" x14ac:dyDescent="0.2">
      <c r="A623">
        <f>ROW(Source!A894)</f>
        <v>894</v>
      </c>
      <c r="B623">
        <v>31140108</v>
      </c>
      <c r="C623">
        <v>31143088</v>
      </c>
      <c r="D623">
        <v>30895155</v>
      </c>
      <c r="E623">
        <v>28875167</v>
      </c>
      <c r="F623">
        <v>1</v>
      </c>
      <c r="G623">
        <v>28875167</v>
      </c>
      <c r="H623">
        <v>1</v>
      </c>
      <c r="I623" t="s">
        <v>391</v>
      </c>
      <c r="J623" t="s">
        <v>0</v>
      </c>
      <c r="K623" t="s">
        <v>392</v>
      </c>
      <c r="L623">
        <v>1191</v>
      </c>
      <c r="N623">
        <v>1013</v>
      </c>
      <c r="O623" t="s">
        <v>393</v>
      </c>
      <c r="P623" t="s">
        <v>393</v>
      </c>
      <c r="Q623">
        <v>1</v>
      </c>
      <c r="W623">
        <v>0</v>
      </c>
      <c r="X623">
        <v>476480486</v>
      </c>
      <c r="Y623">
        <v>10.49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1</v>
      </c>
      <c r="AJ623">
        <v>1</v>
      </c>
      <c r="AK623">
        <v>1</v>
      </c>
      <c r="AL623">
        <v>1</v>
      </c>
      <c r="AN623">
        <v>0</v>
      </c>
      <c r="AO623">
        <v>1</v>
      </c>
      <c r="AP623">
        <v>0</v>
      </c>
      <c r="AQ623">
        <v>0</v>
      </c>
      <c r="AR623">
        <v>0</v>
      </c>
      <c r="AS623" t="s">
        <v>0</v>
      </c>
      <c r="AT623">
        <v>10.49</v>
      </c>
      <c r="AU623" t="s">
        <v>0</v>
      </c>
      <c r="AV623">
        <v>1</v>
      </c>
      <c r="AW623">
        <v>2</v>
      </c>
      <c r="AX623">
        <v>31143091</v>
      </c>
      <c r="AY623">
        <v>1</v>
      </c>
      <c r="AZ623">
        <v>0</v>
      </c>
      <c r="BA623">
        <v>615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CX623">
        <f>Y623*Source!I894</f>
        <v>0.83920000000000006</v>
      </c>
      <c r="CY623">
        <f>AD623</f>
        <v>0</v>
      </c>
      <c r="CZ623">
        <f>AH623</f>
        <v>0</v>
      </c>
      <c r="DA623">
        <f>AL623</f>
        <v>1</v>
      </c>
      <c r="DB623">
        <v>0</v>
      </c>
    </row>
    <row r="624" spans="1:106" x14ac:dyDescent="0.2">
      <c r="A624">
        <f>ROW(Source!A894)</f>
        <v>894</v>
      </c>
      <c r="B624">
        <v>31140108</v>
      </c>
      <c r="C624">
        <v>31143088</v>
      </c>
      <c r="D624">
        <v>30896783</v>
      </c>
      <c r="E624">
        <v>28875167</v>
      </c>
      <c r="F624">
        <v>1</v>
      </c>
      <c r="G624">
        <v>28875167</v>
      </c>
      <c r="H624">
        <v>3</v>
      </c>
      <c r="I624" t="s">
        <v>448</v>
      </c>
      <c r="J624" t="s">
        <v>0</v>
      </c>
      <c r="K624" t="s">
        <v>449</v>
      </c>
      <c r="L624">
        <v>1348</v>
      </c>
      <c r="N624">
        <v>1009</v>
      </c>
      <c r="O624" t="s">
        <v>150</v>
      </c>
      <c r="P624" t="s">
        <v>150</v>
      </c>
      <c r="Q624">
        <v>1000</v>
      </c>
      <c r="W624">
        <v>0</v>
      </c>
      <c r="X624">
        <v>1489638031</v>
      </c>
      <c r="Y624">
        <v>0.52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1</v>
      </c>
      <c r="AJ624">
        <v>1</v>
      </c>
      <c r="AK624">
        <v>1</v>
      </c>
      <c r="AL624">
        <v>1</v>
      </c>
      <c r="AN624">
        <v>0</v>
      </c>
      <c r="AO624">
        <v>1</v>
      </c>
      <c r="AP624">
        <v>0</v>
      </c>
      <c r="AQ624">
        <v>0</v>
      </c>
      <c r="AR624">
        <v>0</v>
      </c>
      <c r="AS624" t="s">
        <v>0</v>
      </c>
      <c r="AT624">
        <v>0.52</v>
      </c>
      <c r="AU624" t="s">
        <v>0</v>
      </c>
      <c r="AV624">
        <v>0</v>
      </c>
      <c r="AW624">
        <v>2</v>
      </c>
      <c r="AX624">
        <v>31143092</v>
      </c>
      <c r="AY624">
        <v>1</v>
      </c>
      <c r="AZ624">
        <v>0</v>
      </c>
      <c r="BA624">
        <v>616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CX624">
        <f>Y624*Source!I894</f>
        <v>4.1600000000000005E-2</v>
      </c>
      <c r="CY624">
        <f>AA624</f>
        <v>0</v>
      </c>
      <c r="CZ624">
        <f>AE624</f>
        <v>0</v>
      </c>
      <c r="DA624">
        <f>AI624</f>
        <v>1</v>
      </c>
      <c r="DB624">
        <v>0</v>
      </c>
    </row>
    <row r="625" spans="1:106" x14ac:dyDescent="0.2">
      <c r="A625">
        <f>ROW(Source!A921)</f>
        <v>921</v>
      </c>
      <c r="B625">
        <v>31140108</v>
      </c>
      <c r="C625">
        <v>31143153</v>
      </c>
      <c r="D625">
        <v>30895155</v>
      </c>
      <c r="E625">
        <v>28875167</v>
      </c>
      <c r="F625">
        <v>1</v>
      </c>
      <c r="G625">
        <v>28875167</v>
      </c>
      <c r="H625">
        <v>1</v>
      </c>
      <c r="I625" t="s">
        <v>391</v>
      </c>
      <c r="J625" t="s">
        <v>0</v>
      </c>
      <c r="K625" t="s">
        <v>392</v>
      </c>
      <c r="L625">
        <v>1191</v>
      </c>
      <c r="N625">
        <v>1013</v>
      </c>
      <c r="O625" t="s">
        <v>393</v>
      </c>
      <c r="P625" t="s">
        <v>393</v>
      </c>
      <c r="Q625">
        <v>1</v>
      </c>
      <c r="W625">
        <v>0</v>
      </c>
      <c r="X625">
        <v>476480486</v>
      </c>
      <c r="Y625">
        <v>16.559999999999999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1</v>
      </c>
      <c r="AJ625">
        <v>1</v>
      </c>
      <c r="AK625">
        <v>1</v>
      </c>
      <c r="AL625">
        <v>1</v>
      </c>
      <c r="AN625">
        <v>0</v>
      </c>
      <c r="AO625">
        <v>1</v>
      </c>
      <c r="AP625">
        <v>0</v>
      </c>
      <c r="AQ625">
        <v>0</v>
      </c>
      <c r="AR625">
        <v>0</v>
      </c>
      <c r="AS625" t="s">
        <v>0</v>
      </c>
      <c r="AT625">
        <v>16.559999999999999</v>
      </c>
      <c r="AU625" t="s">
        <v>0</v>
      </c>
      <c r="AV625">
        <v>1</v>
      </c>
      <c r="AW625">
        <v>2</v>
      </c>
      <c r="AX625">
        <v>31143156</v>
      </c>
      <c r="AY625">
        <v>1</v>
      </c>
      <c r="AZ625">
        <v>0</v>
      </c>
      <c r="BA625">
        <v>617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CX625">
        <f>Y625*Source!I921</f>
        <v>0.66239999999999999</v>
      </c>
      <c r="CY625">
        <f>AD625</f>
        <v>0</v>
      </c>
      <c r="CZ625">
        <f>AH625</f>
        <v>0</v>
      </c>
      <c r="DA625">
        <f>AL625</f>
        <v>1</v>
      </c>
      <c r="DB625">
        <v>0</v>
      </c>
    </row>
    <row r="626" spans="1:106" x14ac:dyDescent="0.2">
      <c r="A626">
        <f>ROW(Source!A921)</f>
        <v>921</v>
      </c>
      <c r="B626">
        <v>31140108</v>
      </c>
      <c r="C626">
        <v>31143153</v>
      </c>
      <c r="D626">
        <v>30907279</v>
      </c>
      <c r="E626">
        <v>1</v>
      </c>
      <c r="F626">
        <v>1</v>
      </c>
      <c r="G626">
        <v>28875167</v>
      </c>
      <c r="H626">
        <v>3</v>
      </c>
      <c r="I626" t="s">
        <v>853</v>
      </c>
      <c r="J626" t="s">
        <v>854</v>
      </c>
      <c r="K626" t="s">
        <v>855</v>
      </c>
      <c r="L626">
        <v>1348</v>
      </c>
      <c r="N626">
        <v>1009</v>
      </c>
      <c r="O626" t="s">
        <v>150</v>
      </c>
      <c r="P626" t="s">
        <v>150</v>
      </c>
      <c r="Q626">
        <v>1000</v>
      </c>
      <c r="W626">
        <v>0</v>
      </c>
      <c r="X626">
        <v>1377841966</v>
      </c>
      <c r="Y626">
        <v>4.4999999999999997E-3</v>
      </c>
      <c r="AA626">
        <v>43224.84</v>
      </c>
      <c r="AB626">
        <v>0</v>
      </c>
      <c r="AC626">
        <v>0</v>
      </c>
      <c r="AD626">
        <v>0</v>
      </c>
      <c r="AE626">
        <v>43224.84</v>
      </c>
      <c r="AF626">
        <v>0</v>
      </c>
      <c r="AG626">
        <v>0</v>
      </c>
      <c r="AH626">
        <v>0</v>
      </c>
      <c r="AI626">
        <v>1</v>
      </c>
      <c r="AJ626">
        <v>1</v>
      </c>
      <c r="AK626">
        <v>1</v>
      </c>
      <c r="AL626">
        <v>1</v>
      </c>
      <c r="AN626">
        <v>0</v>
      </c>
      <c r="AO626">
        <v>1</v>
      </c>
      <c r="AP626">
        <v>0</v>
      </c>
      <c r="AQ626">
        <v>0</v>
      </c>
      <c r="AR626">
        <v>0</v>
      </c>
      <c r="AS626" t="s">
        <v>0</v>
      </c>
      <c r="AT626">
        <v>4.4999999999999997E-3</v>
      </c>
      <c r="AU626" t="s">
        <v>0</v>
      </c>
      <c r="AV626">
        <v>0</v>
      </c>
      <c r="AW626">
        <v>2</v>
      </c>
      <c r="AX626">
        <v>31143157</v>
      </c>
      <c r="AY626">
        <v>1</v>
      </c>
      <c r="AZ626">
        <v>0</v>
      </c>
      <c r="BA626">
        <v>618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CX626">
        <f>Y626*Source!I921</f>
        <v>1.7999999999999998E-4</v>
      </c>
      <c r="CY626">
        <f>AA626</f>
        <v>43224.84</v>
      </c>
      <c r="CZ626">
        <f>AE626</f>
        <v>43224.84</v>
      </c>
      <c r="DA626">
        <f>AI626</f>
        <v>1</v>
      </c>
      <c r="DB626">
        <v>0</v>
      </c>
    </row>
    <row r="627" spans="1:106" x14ac:dyDescent="0.2">
      <c r="A627">
        <f>ROW(Source!A922)</f>
        <v>922</v>
      </c>
      <c r="B627">
        <v>31140108</v>
      </c>
      <c r="C627">
        <v>31143158</v>
      </c>
      <c r="D627">
        <v>30895155</v>
      </c>
      <c r="E627">
        <v>28875167</v>
      </c>
      <c r="F627">
        <v>1</v>
      </c>
      <c r="G627">
        <v>28875167</v>
      </c>
      <c r="H627">
        <v>1</v>
      </c>
      <c r="I627" t="s">
        <v>391</v>
      </c>
      <c r="J627" t="s">
        <v>0</v>
      </c>
      <c r="K627" t="s">
        <v>392</v>
      </c>
      <c r="L627">
        <v>1191</v>
      </c>
      <c r="N627">
        <v>1013</v>
      </c>
      <c r="O627" t="s">
        <v>393</v>
      </c>
      <c r="P627" t="s">
        <v>393</v>
      </c>
      <c r="Q627">
        <v>1</v>
      </c>
      <c r="W627">
        <v>0</v>
      </c>
      <c r="X627">
        <v>476480486</v>
      </c>
      <c r="Y627">
        <v>0.14000000000000001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1</v>
      </c>
      <c r="AJ627">
        <v>1</v>
      </c>
      <c r="AK627">
        <v>1</v>
      </c>
      <c r="AL627">
        <v>1</v>
      </c>
      <c r="AN627">
        <v>0</v>
      </c>
      <c r="AO627">
        <v>1</v>
      </c>
      <c r="AP627">
        <v>0</v>
      </c>
      <c r="AQ627">
        <v>0</v>
      </c>
      <c r="AR627">
        <v>0</v>
      </c>
      <c r="AS627" t="s">
        <v>0</v>
      </c>
      <c r="AT627">
        <v>0.14000000000000001</v>
      </c>
      <c r="AU627" t="s">
        <v>0</v>
      </c>
      <c r="AV627">
        <v>1</v>
      </c>
      <c r="AW627">
        <v>2</v>
      </c>
      <c r="AX627">
        <v>31143161</v>
      </c>
      <c r="AY627">
        <v>1</v>
      </c>
      <c r="AZ627">
        <v>0</v>
      </c>
      <c r="BA627">
        <v>619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CX627">
        <f>Y627*Source!I922</f>
        <v>0.42000000000000004</v>
      </c>
      <c r="CY627">
        <f>AD627</f>
        <v>0</v>
      </c>
      <c r="CZ627">
        <f>AH627</f>
        <v>0</v>
      </c>
      <c r="DA627">
        <f>AL627</f>
        <v>1</v>
      </c>
      <c r="DB627">
        <v>0</v>
      </c>
    </row>
    <row r="628" spans="1:106" x14ac:dyDescent="0.2">
      <c r="A628">
        <f>ROW(Source!A922)</f>
        <v>922</v>
      </c>
      <c r="B628">
        <v>31140108</v>
      </c>
      <c r="C628">
        <v>31143158</v>
      </c>
      <c r="D628">
        <v>30907454</v>
      </c>
      <c r="E628">
        <v>1</v>
      </c>
      <c r="F628">
        <v>1</v>
      </c>
      <c r="G628">
        <v>28875167</v>
      </c>
      <c r="H628">
        <v>3</v>
      </c>
      <c r="I628" t="s">
        <v>856</v>
      </c>
      <c r="J628" t="s">
        <v>857</v>
      </c>
      <c r="K628" t="s">
        <v>858</v>
      </c>
      <c r="L628">
        <v>1339</v>
      </c>
      <c r="N628">
        <v>1007</v>
      </c>
      <c r="O628" t="s">
        <v>16</v>
      </c>
      <c r="P628" t="s">
        <v>16</v>
      </c>
      <c r="Q628">
        <v>1</v>
      </c>
      <c r="W628">
        <v>0</v>
      </c>
      <c r="X628">
        <v>-1598522892</v>
      </c>
      <c r="Y628">
        <v>4.0000000000000001E-3</v>
      </c>
      <c r="AA628">
        <v>22400.7</v>
      </c>
      <c r="AB628">
        <v>0</v>
      </c>
      <c r="AC628">
        <v>0</v>
      </c>
      <c r="AD628">
        <v>0</v>
      </c>
      <c r="AE628">
        <v>22400.7</v>
      </c>
      <c r="AF628">
        <v>0</v>
      </c>
      <c r="AG628">
        <v>0</v>
      </c>
      <c r="AH628">
        <v>0</v>
      </c>
      <c r="AI628">
        <v>1</v>
      </c>
      <c r="AJ628">
        <v>1</v>
      </c>
      <c r="AK628">
        <v>1</v>
      </c>
      <c r="AL628">
        <v>1</v>
      </c>
      <c r="AN628">
        <v>0</v>
      </c>
      <c r="AO628">
        <v>1</v>
      </c>
      <c r="AP628">
        <v>0</v>
      </c>
      <c r="AQ628">
        <v>0</v>
      </c>
      <c r="AR628">
        <v>0</v>
      </c>
      <c r="AS628" t="s">
        <v>0</v>
      </c>
      <c r="AT628">
        <v>4.0000000000000001E-3</v>
      </c>
      <c r="AU628" t="s">
        <v>0</v>
      </c>
      <c r="AV628">
        <v>0</v>
      </c>
      <c r="AW628">
        <v>2</v>
      </c>
      <c r="AX628">
        <v>31143162</v>
      </c>
      <c r="AY628">
        <v>1</v>
      </c>
      <c r="AZ628">
        <v>0</v>
      </c>
      <c r="BA628">
        <v>620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CX628">
        <f>Y628*Source!I922</f>
        <v>1.2E-2</v>
      </c>
      <c r="CY628">
        <f>AA628</f>
        <v>22400.7</v>
      </c>
      <c r="CZ628">
        <f>AE628</f>
        <v>22400.7</v>
      </c>
      <c r="DA628">
        <f>AI628</f>
        <v>1</v>
      </c>
      <c r="DB628">
        <v>0</v>
      </c>
    </row>
    <row r="629" spans="1:106" x14ac:dyDescent="0.2">
      <c r="A629">
        <f>ROW(Source!A923)</f>
        <v>923</v>
      </c>
      <c r="B629">
        <v>31140108</v>
      </c>
      <c r="C629">
        <v>31143163</v>
      </c>
      <c r="D629">
        <v>30895155</v>
      </c>
      <c r="E629">
        <v>28875167</v>
      </c>
      <c r="F629">
        <v>1</v>
      </c>
      <c r="G629">
        <v>28875167</v>
      </c>
      <c r="H629">
        <v>1</v>
      </c>
      <c r="I629" t="s">
        <v>391</v>
      </c>
      <c r="J629" t="s">
        <v>0</v>
      </c>
      <c r="K629" t="s">
        <v>392</v>
      </c>
      <c r="L629">
        <v>1191</v>
      </c>
      <c r="N629">
        <v>1013</v>
      </c>
      <c r="O629" t="s">
        <v>393</v>
      </c>
      <c r="P629" t="s">
        <v>393</v>
      </c>
      <c r="Q629">
        <v>1</v>
      </c>
      <c r="W629">
        <v>0</v>
      </c>
      <c r="X629">
        <v>476480486</v>
      </c>
      <c r="Y629">
        <v>8.0399999999999991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1</v>
      </c>
      <c r="AJ629">
        <v>1</v>
      </c>
      <c r="AK629">
        <v>1</v>
      </c>
      <c r="AL629">
        <v>1</v>
      </c>
      <c r="AN629">
        <v>0</v>
      </c>
      <c r="AO629">
        <v>1</v>
      </c>
      <c r="AP629">
        <v>0</v>
      </c>
      <c r="AQ629">
        <v>0</v>
      </c>
      <c r="AR629">
        <v>0</v>
      </c>
      <c r="AS629" t="s">
        <v>0</v>
      </c>
      <c r="AT629">
        <v>8.0399999999999991</v>
      </c>
      <c r="AU629" t="s">
        <v>0</v>
      </c>
      <c r="AV629">
        <v>1</v>
      </c>
      <c r="AW629">
        <v>2</v>
      </c>
      <c r="AX629">
        <v>31143168</v>
      </c>
      <c r="AY629">
        <v>1</v>
      </c>
      <c r="AZ629">
        <v>0</v>
      </c>
      <c r="BA629">
        <v>621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CX629">
        <f>Y629*Source!I923</f>
        <v>0.41807999999999995</v>
      </c>
      <c r="CY629">
        <f>AD629</f>
        <v>0</v>
      </c>
      <c r="CZ629">
        <f>AH629</f>
        <v>0</v>
      </c>
      <c r="DA629">
        <f>AL629</f>
        <v>1</v>
      </c>
      <c r="DB629">
        <v>0</v>
      </c>
    </row>
    <row r="630" spans="1:106" x14ac:dyDescent="0.2">
      <c r="A630">
        <f>ROW(Source!A923)</f>
        <v>923</v>
      </c>
      <c r="B630">
        <v>31140108</v>
      </c>
      <c r="C630">
        <v>31143163</v>
      </c>
      <c r="D630">
        <v>30906858</v>
      </c>
      <c r="E630">
        <v>1</v>
      </c>
      <c r="F630">
        <v>1</v>
      </c>
      <c r="G630">
        <v>28875167</v>
      </c>
      <c r="H630">
        <v>2</v>
      </c>
      <c r="I630" t="s">
        <v>471</v>
      </c>
      <c r="J630" t="s">
        <v>472</v>
      </c>
      <c r="K630" t="s">
        <v>473</v>
      </c>
      <c r="L630">
        <v>1368</v>
      </c>
      <c r="N630">
        <v>1011</v>
      </c>
      <c r="O630" t="s">
        <v>397</v>
      </c>
      <c r="P630" t="s">
        <v>397</v>
      </c>
      <c r="Q630">
        <v>1</v>
      </c>
      <c r="W630">
        <v>0</v>
      </c>
      <c r="X630">
        <v>-1418982918</v>
      </c>
      <c r="Y630">
        <v>0.08</v>
      </c>
      <c r="AA630">
        <v>0</v>
      </c>
      <c r="AB630">
        <v>7.36</v>
      </c>
      <c r="AC630">
        <v>0.74</v>
      </c>
      <c r="AD630">
        <v>0</v>
      </c>
      <c r="AE630">
        <v>0</v>
      </c>
      <c r="AF630">
        <v>7.36</v>
      </c>
      <c r="AG630">
        <v>0.74</v>
      </c>
      <c r="AH630">
        <v>0</v>
      </c>
      <c r="AI630">
        <v>1</v>
      </c>
      <c r="AJ630">
        <v>1</v>
      </c>
      <c r="AK630">
        <v>1</v>
      </c>
      <c r="AL630">
        <v>1</v>
      </c>
      <c r="AN630">
        <v>0</v>
      </c>
      <c r="AO630">
        <v>1</v>
      </c>
      <c r="AP630">
        <v>0</v>
      </c>
      <c r="AQ630">
        <v>0</v>
      </c>
      <c r="AR630">
        <v>0</v>
      </c>
      <c r="AS630" t="s">
        <v>0</v>
      </c>
      <c r="AT630">
        <v>0.08</v>
      </c>
      <c r="AU630" t="s">
        <v>0</v>
      </c>
      <c r="AV630">
        <v>0</v>
      </c>
      <c r="AW630">
        <v>2</v>
      </c>
      <c r="AX630">
        <v>31143169</v>
      </c>
      <c r="AY630">
        <v>1</v>
      </c>
      <c r="AZ630">
        <v>0</v>
      </c>
      <c r="BA630">
        <v>622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CX630">
        <f>Y630*Source!I923</f>
        <v>4.1599999999999996E-3</v>
      </c>
      <c r="CY630">
        <f>AB630</f>
        <v>7.36</v>
      </c>
      <c r="CZ630">
        <f>AF630</f>
        <v>7.36</v>
      </c>
      <c r="DA630">
        <f>AJ630</f>
        <v>1</v>
      </c>
      <c r="DB630">
        <v>0</v>
      </c>
    </row>
    <row r="631" spans="1:106" x14ac:dyDescent="0.2">
      <c r="A631">
        <f>ROW(Source!A923)</f>
        <v>923</v>
      </c>
      <c r="B631">
        <v>31140108</v>
      </c>
      <c r="C631">
        <v>31143163</v>
      </c>
      <c r="D631">
        <v>30907876</v>
      </c>
      <c r="E631">
        <v>1</v>
      </c>
      <c r="F631">
        <v>1</v>
      </c>
      <c r="G631">
        <v>28875167</v>
      </c>
      <c r="H631">
        <v>3</v>
      </c>
      <c r="I631" t="s">
        <v>667</v>
      </c>
      <c r="J631" t="s">
        <v>668</v>
      </c>
      <c r="K631" t="s">
        <v>669</v>
      </c>
      <c r="L631">
        <v>1348</v>
      </c>
      <c r="N631">
        <v>1009</v>
      </c>
      <c r="O631" t="s">
        <v>150</v>
      </c>
      <c r="P631" t="s">
        <v>150</v>
      </c>
      <c r="Q631">
        <v>1000</v>
      </c>
      <c r="W631">
        <v>0</v>
      </c>
      <c r="X631">
        <v>1574046373</v>
      </c>
      <c r="Y631">
        <v>3.5E-4</v>
      </c>
      <c r="AA631">
        <v>45454.3</v>
      </c>
      <c r="AB631">
        <v>0</v>
      </c>
      <c r="AC631">
        <v>0</v>
      </c>
      <c r="AD631">
        <v>0</v>
      </c>
      <c r="AE631">
        <v>45454.3</v>
      </c>
      <c r="AF631">
        <v>0</v>
      </c>
      <c r="AG631">
        <v>0</v>
      </c>
      <c r="AH631">
        <v>0</v>
      </c>
      <c r="AI631">
        <v>1</v>
      </c>
      <c r="AJ631">
        <v>1</v>
      </c>
      <c r="AK631">
        <v>1</v>
      </c>
      <c r="AL631">
        <v>1</v>
      </c>
      <c r="AN631">
        <v>0</v>
      </c>
      <c r="AO631">
        <v>1</v>
      </c>
      <c r="AP631">
        <v>0</v>
      </c>
      <c r="AQ631">
        <v>0</v>
      </c>
      <c r="AR631">
        <v>0</v>
      </c>
      <c r="AS631" t="s">
        <v>0</v>
      </c>
      <c r="AT631">
        <v>3.5E-4</v>
      </c>
      <c r="AU631" t="s">
        <v>0</v>
      </c>
      <c r="AV631">
        <v>0</v>
      </c>
      <c r="AW631">
        <v>2</v>
      </c>
      <c r="AX631">
        <v>31143170</v>
      </c>
      <c r="AY631">
        <v>1</v>
      </c>
      <c r="AZ631">
        <v>0</v>
      </c>
      <c r="BA631">
        <v>623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CX631">
        <f>Y631*Source!I923</f>
        <v>1.8199999999999999E-5</v>
      </c>
      <c r="CY631">
        <f>AA631</f>
        <v>45454.3</v>
      </c>
      <c r="CZ631">
        <f>AE631</f>
        <v>45454.3</v>
      </c>
      <c r="DA631">
        <f>AI631</f>
        <v>1</v>
      </c>
      <c r="DB631">
        <v>0</v>
      </c>
    </row>
    <row r="632" spans="1:106" x14ac:dyDescent="0.2">
      <c r="A632">
        <f>ROW(Source!A923)</f>
        <v>923</v>
      </c>
      <c r="B632">
        <v>31140108</v>
      </c>
      <c r="C632">
        <v>31143163</v>
      </c>
      <c r="D632">
        <v>30911429</v>
      </c>
      <c r="E632">
        <v>1</v>
      </c>
      <c r="F632">
        <v>1</v>
      </c>
      <c r="G632">
        <v>28875167</v>
      </c>
      <c r="H632">
        <v>3</v>
      </c>
      <c r="I632" t="s">
        <v>361</v>
      </c>
      <c r="J632" t="s">
        <v>363</v>
      </c>
      <c r="K632" t="s">
        <v>362</v>
      </c>
      <c r="L632">
        <v>1301</v>
      </c>
      <c r="N632">
        <v>1003</v>
      </c>
      <c r="O632" t="s">
        <v>358</v>
      </c>
      <c r="P632" t="s">
        <v>358</v>
      </c>
      <c r="Q632">
        <v>1</v>
      </c>
      <c r="W632">
        <v>0</v>
      </c>
      <c r="X632">
        <v>-1618408959</v>
      </c>
      <c r="Y632">
        <v>110</v>
      </c>
      <c r="AA632">
        <v>38.64</v>
      </c>
      <c r="AB632">
        <v>0</v>
      </c>
      <c r="AC632">
        <v>0</v>
      </c>
      <c r="AD632">
        <v>0</v>
      </c>
      <c r="AE632">
        <v>38.64</v>
      </c>
      <c r="AF632">
        <v>0</v>
      </c>
      <c r="AG632">
        <v>0</v>
      </c>
      <c r="AH632">
        <v>0</v>
      </c>
      <c r="AI632">
        <v>1</v>
      </c>
      <c r="AJ632">
        <v>1</v>
      </c>
      <c r="AK632">
        <v>1</v>
      </c>
      <c r="AL632">
        <v>1</v>
      </c>
      <c r="AN632">
        <v>0</v>
      </c>
      <c r="AO632">
        <v>0</v>
      </c>
      <c r="AP632">
        <v>0</v>
      </c>
      <c r="AQ632">
        <v>0</v>
      </c>
      <c r="AR632">
        <v>0</v>
      </c>
      <c r="AS632" t="s">
        <v>0</v>
      </c>
      <c r="AT632">
        <v>110</v>
      </c>
      <c r="AU632" t="s">
        <v>0</v>
      </c>
      <c r="AV632">
        <v>0</v>
      </c>
      <c r="AW632">
        <v>1</v>
      </c>
      <c r="AX632">
        <v>-1</v>
      </c>
      <c r="AY632">
        <v>0</v>
      </c>
      <c r="AZ632">
        <v>0</v>
      </c>
      <c r="BA632" t="s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CX632">
        <f>Y632*Source!I923</f>
        <v>5.72</v>
      </c>
      <c r="CY632">
        <f>AA632</f>
        <v>38.64</v>
      </c>
      <c r="CZ632">
        <f>AE632</f>
        <v>38.64</v>
      </c>
      <c r="DA632">
        <f>AI632</f>
        <v>1</v>
      </c>
      <c r="DB632">
        <v>0</v>
      </c>
    </row>
    <row r="633" spans="1:106" x14ac:dyDescent="0.2">
      <c r="A633">
        <f>ROW(Source!A923)</f>
        <v>923</v>
      </c>
      <c r="B633">
        <v>31140108</v>
      </c>
      <c r="C633">
        <v>31143163</v>
      </c>
      <c r="D633">
        <v>30911436</v>
      </c>
      <c r="E633">
        <v>1</v>
      </c>
      <c r="F633">
        <v>1</v>
      </c>
      <c r="G633">
        <v>28875167</v>
      </c>
      <c r="H633">
        <v>3</v>
      </c>
      <c r="I633" t="s">
        <v>356</v>
      </c>
      <c r="J633" t="s">
        <v>359</v>
      </c>
      <c r="K633" t="s">
        <v>357</v>
      </c>
      <c r="L633">
        <v>1301</v>
      </c>
      <c r="N633">
        <v>1003</v>
      </c>
      <c r="O633" t="s">
        <v>358</v>
      </c>
      <c r="P633" t="s">
        <v>358</v>
      </c>
      <c r="Q633">
        <v>1</v>
      </c>
      <c r="W633">
        <v>1</v>
      </c>
      <c r="X633">
        <v>1178497843</v>
      </c>
      <c r="Y633">
        <v>-110</v>
      </c>
      <c r="AA633">
        <v>38.049999999999997</v>
      </c>
      <c r="AB633">
        <v>0</v>
      </c>
      <c r="AC633">
        <v>0</v>
      </c>
      <c r="AD633">
        <v>0</v>
      </c>
      <c r="AE633">
        <v>38.049999999999997</v>
      </c>
      <c r="AF633">
        <v>0</v>
      </c>
      <c r="AG633">
        <v>0</v>
      </c>
      <c r="AH633">
        <v>0</v>
      </c>
      <c r="AI633">
        <v>1</v>
      </c>
      <c r="AJ633">
        <v>1</v>
      </c>
      <c r="AK633">
        <v>1</v>
      </c>
      <c r="AL633">
        <v>1</v>
      </c>
      <c r="AN633">
        <v>0</v>
      </c>
      <c r="AO633">
        <v>1</v>
      </c>
      <c r="AP633">
        <v>0</v>
      </c>
      <c r="AQ633">
        <v>0</v>
      </c>
      <c r="AR633">
        <v>0</v>
      </c>
      <c r="AS633" t="s">
        <v>0</v>
      </c>
      <c r="AT633">
        <v>-110</v>
      </c>
      <c r="AU633" t="s">
        <v>0</v>
      </c>
      <c r="AV633">
        <v>0</v>
      </c>
      <c r="AW633">
        <v>2</v>
      </c>
      <c r="AX633">
        <v>31143171</v>
      </c>
      <c r="AY633">
        <v>1</v>
      </c>
      <c r="AZ633">
        <v>6144</v>
      </c>
      <c r="BA633">
        <v>624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CX633">
        <f>Y633*Source!I923</f>
        <v>-5.72</v>
      </c>
      <c r="CY633">
        <f>AA633</f>
        <v>38.049999999999997</v>
      </c>
      <c r="CZ633">
        <f>AE633</f>
        <v>38.049999999999997</v>
      </c>
      <c r="DA633">
        <f>AI633</f>
        <v>1</v>
      </c>
      <c r="DB633">
        <v>0</v>
      </c>
    </row>
    <row r="634" spans="1:106" x14ac:dyDescent="0.2">
      <c r="A634">
        <f>ROW(Source!A926)</f>
        <v>926</v>
      </c>
      <c r="B634">
        <v>31140108</v>
      </c>
      <c r="C634">
        <v>31143312</v>
      </c>
      <c r="D634">
        <v>30895155</v>
      </c>
      <c r="E634">
        <v>28875167</v>
      </c>
      <c r="F634">
        <v>1</v>
      </c>
      <c r="G634">
        <v>28875167</v>
      </c>
      <c r="H634">
        <v>1</v>
      </c>
      <c r="I634" t="s">
        <v>391</v>
      </c>
      <c r="J634" t="s">
        <v>0</v>
      </c>
      <c r="K634" t="s">
        <v>392</v>
      </c>
      <c r="L634">
        <v>1191</v>
      </c>
      <c r="N634">
        <v>1013</v>
      </c>
      <c r="O634" t="s">
        <v>393</v>
      </c>
      <c r="P634" t="s">
        <v>393</v>
      </c>
      <c r="Q634">
        <v>1</v>
      </c>
      <c r="W634">
        <v>0</v>
      </c>
      <c r="X634">
        <v>476480486</v>
      </c>
      <c r="Y634">
        <v>74.099999999999994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1</v>
      </c>
      <c r="AJ634">
        <v>1</v>
      </c>
      <c r="AK634">
        <v>1</v>
      </c>
      <c r="AL634">
        <v>1</v>
      </c>
      <c r="AN634">
        <v>0</v>
      </c>
      <c r="AO634">
        <v>1</v>
      </c>
      <c r="AP634">
        <v>0</v>
      </c>
      <c r="AQ634">
        <v>0</v>
      </c>
      <c r="AR634">
        <v>0</v>
      </c>
      <c r="AS634" t="s">
        <v>0</v>
      </c>
      <c r="AT634">
        <v>74.099999999999994</v>
      </c>
      <c r="AU634" t="s">
        <v>0</v>
      </c>
      <c r="AV634">
        <v>1</v>
      </c>
      <c r="AW634">
        <v>2</v>
      </c>
      <c r="AX634">
        <v>31143313</v>
      </c>
      <c r="AY634">
        <v>1</v>
      </c>
      <c r="AZ634">
        <v>0</v>
      </c>
      <c r="BA634">
        <v>625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CX634">
        <f>Y634*Source!I926</f>
        <v>2.2229999999999999</v>
      </c>
      <c r="CY634">
        <f>AD634</f>
        <v>0</v>
      </c>
      <c r="CZ634">
        <f>AH634</f>
        <v>0</v>
      </c>
      <c r="DA634">
        <f>AL634</f>
        <v>1</v>
      </c>
      <c r="DB634">
        <v>0</v>
      </c>
    </row>
    <row r="635" spans="1:106" x14ac:dyDescent="0.2">
      <c r="A635">
        <f>ROW(Source!A926)</f>
        <v>926</v>
      </c>
      <c r="B635">
        <v>31140108</v>
      </c>
      <c r="C635">
        <v>31143312</v>
      </c>
      <c r="D635">
        <v>30907258</v>
      </c>
      <c r="E635">
        <v>1</v>
      </c>
      <c r="F635">
        <v>1</v>
      </c>
      <c r="G635">
        <v>28875167</v>
      </c>
      <c r="H635">
        <v>3</v>
      </c>
      <c r="I635" t="s">
        <v>880</v>
      </c>
      <c r="J635" t="s">
        <v>881</v>
      </c>
      <c r="K635" t="s">
        <v>882</v>
      </c>
      <c r="L635">
        <v>1348</v>
      </c>
      <c r="N635">
        <v>1009</v>
      </c>
      <c r="O635" t="s">
        <v>150</v>
      </c>
      <c r="P635" t="s">
        <v>150</v>
      </c>
      <c r="Q635">
        <v>1000</v>
      </c>
      <c r="W635">
        <v>0</v>
      </c>
      <c r="X635">
        <v>1737333692</v>
      </c>
      <c r="Y635">
        <v>1.6E-2</v>
      </c>
      <c r="AA635">
        <v>63430.02</v>
      </c>
      <c r="AB635">
        <v>0</v>
      </c>
      <c r="AC635">
        <v>0</v>
      </c>
      <c r="AD635">
        <v>0</v>
      </c>
      <c r="AE635">
        <v>63430.02</v>
      </c>
      <c r="AF635">
        <v>0</v>
      </c>
      <c r="AG635">
        <v>0</v>
      </c>
      <c r="AH635">
        <v>0</v>
      </c>
      <c r="AI635">
        <v>1</v>
      </c>
      <c r="AJ635">
        <v>1</v>
      </c>
      <c r="AK635">
        <v>1</v>
      </c>
      <c r="AL635">
        <v>1</v>
      </c>
      <c r="AN635">
        <v>0</v>
      </c>
      <c r="AO635">
        <v>1</v>
      </c>
      <c r="AP635">
        <v>0</v>
      </c>
      <c r="AQ635">
        <v>0</v>
      </c>
      <c r="AR635">
        <v>0</v>
      </c>
      <c r="AS635" t="s">
        <v>0</v>
      </c>
      <c r="AT635">
        <v>1.6E-2</v>
      </c>
      <c r="AU635" t="s">
        <v>0</v>
      </c>
      <c r="AV635">
        <v>0</v>
      </c>
      <c r="AW635">
        <v>2</v>
      </c>
      <c r="AX635">
        <v>31143314</v>
      </c>
      <c r="AY635">
        <v>1</v>
      </c>
      <c r="AZ635">
        <v>0</v>
      </c>
      <c r="BA635">
        <v>626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CX635">
        <f>Y635*Source!I926</f>
        <v>4.8000000000000001E-4</v>
      </c>
      <c r="CY635">
        <f>AA635</f>
        <v>63430.02</v>
      </c>
      <c r="CZ635">
        <f>AE635</f>
        <v>63430.02</v>
      </c>
      <c r="DA635">
        <f>AI635</f>
        <v>1</v>
      </c>
      <c r="DB635">
        <v>0</v>
      </c>
    </row>
    <row r="636" spans="1:106" x14ac:dyDescent="0.2">
      <c r="A636">
        <f>ROW(Source!A926)</f>
        <v>926</v>
      </c>
      <c r="B636">
        <v>31140108</v>
      </c>
      <c r="C636">
        <v>31143312</v>
      </c>
      <c r="D636">
        <v>30907301</v>
      </c>
      <c r="E636">
        <v>1</v>
      </c>
      <c r="F636">
        <v>1</v>
      </c>
      <c r="G636">
        <v>28875167</v>
      </c>
      <c r="H636">
        <v>3</v>
      </c>
      <c r="I636" t="s">
        <v>751</v>
      </c>
      <c r="J636" t="s">
        <v>752</v>
      </c>
      <c r="K636" t="s">
        <v>753</v>
      </c>
      <c r="L636">
        <v>1346</v>
      </c>
      <c r="N636">
        <v>1009</v>
      </c>
      <c r="O636" t="s">
        <v>422</v>
      </c>
      <c r="P636" t="s">
        <v>422</v>
      </c>
      <c r="Q636">
        <v>1</v>
      </c>
      <c r="W636">
        <v>0</v>
      </c>
      <c r="X636">
        <v>994708884</v>
      </c>
      <c r="Y636">
        <v>8.9</v>
      </c>
      <c r="AA636">
        <v>67.64</v>
      </c>
      <c r="AB636">
        <v>0</v>
      </c>
      <c r="AC636">
        <v>0</v>
      </c>
      <c r="AD636">
        <v>0</v>
      </c>
      <c r="AE636">
        <v>67.64</v>
      </c>
      <c r="AF636">
        <v>0</v>
      </c>
      <c r="AG636">
        <v>0</v>
      </c>
      <c r="AH636">
        <v>0</v>
      </c>
      <c r="AI636">
        <v>1</v>
      </c>
      <c r="AJ636">
        <v>1</v>
      </c>
      <c r="AK636">
        <v>1</v>
      </c>
      <c r="AL636">
        <v>1</v>
      </c>
      <c r="AN636">
        <v>0</v>
      </c>
      <c r="AO636">
        <v>1</v>
      </c>
      <c r="AP636">
        <v>0</v>
      </c>
      <c r="AQ636">
        <v>0</v>
      </c>
      <c r="AR636">
        <v>0</v>
      </c>
      <c r="AS636" t="s">
        <v>0</v>
      </c>
      <c r="AT636">
        <v>8.9</v>
      </c>
      <c r="AU636" t="s">
        <v>0</v>
      </c>
      <c r="AV636">
        <v>0</v>
      </c>
      <c r="AW636">
        <v>2</v>
      </c>
      <c r="AX636">
        <v>31143315</v>
      </c>
      <c r="AY636">
        <v>1</v>
      </c>
      <c r="AZ636">
        <v>0</v>
      </c>
      <c r="BA636">
        <v>627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CX636">
        <f>Y636*Source!I926</f>
        <v>0.26700000000000002</v>
      </c>
      <c r="CY636">
        <f>AA636</f>
        <v>67.64</v>
      </c>
      <c r="CZ636">
        <f>AE636</f>
        <v>67.64</v>
      </c>
      <c r="DA636">
        <f>AI636</f>
        <v>1</v>
      </c>
      <c r="DB636">
        <v>0</v>
      </c>
    </row>
    <row r="637" spans="1:106" x14ac:dyDescent="0.2">
      <c r="A637">
        <f>ROW(Source!A927)</f>
        <v>927</v>
      </c>
      <c r="B637">
        <v>31140108</v>
      </c>
      <c r="C637">
        <v>31202683</v>
      </c>
      <c r="D637">
        <v>30895155</v>
      </c>
      <c r="E637">
        <v>28875167</v>
      </c>
      <c r="F637">
        <v>1</v>
      </c>
      <c r="G637">
        <v>28875167</v>
      </c>
      <c r="H637">
        <v>1</v>
      </c>
      <c r="I637" t="s">
        <v>391</v>
      </c>
      <c r="J637" t="s">
        <v>0</v>
      </c>
      <c r="K637" t="s">
        <v>392</v>
      </c>
      <c r="L637">
        <v>1191</v>
      </c>
      <c r="N637">
        <v>1013</v>
      </c>
      <c r="O637" t="s">
        <v>393</v>
      </c>
      <c r="P637" t="s">
        <v>393</v>
      </c>
      <c r="Q637">
        <v>1</v>
      </c>
      <c r="W637">
        <v>0</v>
      </c>
      <c r="X637">
        <v>476480486</v>
      </c>
      <c r="Y637">
        <v>14.8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1</v>
      </c>
      <c r="AJ637">
        <v>1</v>
      </c>
      <c r="AK637">
        <v>1</v>
      </c>
      <c r="AL637">
        <v>1</v>
      </c>
      <c r="AN637">
        <v>0</v>
      </c>
      <c r="AO637">
        <v>1</v>
      </c>
      <c r="AP637">
        <v>0</v>
      </c>
      <c r="AQ637">
        <v>0</v>
      </c>
      <c r="AR637">
        <v>0</v>
      </c>
      <c r="AS637" t="s">
        <v>0</v>
      </c>
      <c r="AT637">
        <v>14.8</v>
      </c>
      <c r="AU637" t="s">
        <v>0</v>
      </c>
      <c r="AV637">
        <v>1</v>
      </c>
      <c r="AW637">
        <v>2</v>
      </c>
      <c r="AX637">
        <v>31202684</v>
      </c>
      <c r="AY637">
        <v>1</v>
      </c>
      <c r="AZ637">
        <v>0</v>
      </c>
      <c r="BA637">
        <v>628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CX637">
        <f>Y637*Source!I927</f>
        <v>2.1992800000000003</v>
      </c>
      <c r="CY637">
        <f>AD637</f>
        <v>0</v>
      </c>
      <c r="CZ637">
        <f>AH637</f>
        <v>0</v>
      </c>
      <c r="DA637">
        <f>AL637</f>
        <v>1</v>
      </c>
      <c r="DB637">
        <v>0</v>
      </c>
    </row>
    <row r="638" spans="1:106" x14ac:dyDescent="0.2">
      <c r="A638">
        <f>ROW(Source!A927)</f>
        <v>927</v>
      </c>
      <c r="B638">
        <v>31140108</v>
      </c>
      <c r="C638">
        <v>31202683</v>
      </c>
      <c r="D638">
        <v>30906167</v>
      </c>
      <c r="E638">
        <v>1</v>
      </c>
      <c r="F638">
        <v>1</v>
      </c>
      <c r="G638">
        <v>28875167</v>
      </c>
      <c r="H638">
        <v>2</v>
      </c>
      <c r="I638" t="s">
        <v>583</v>
      </c>
      <c r="J638" t="s">
        <v>584</v>
      </c>
      <c r="K638" t="s">
        <v>585</v>
      </c>
      <c r="L638">
        <v>1368</v>
      </c>
      <c r="N638">
        <v>1011</v>
      </c>
      <c r="O638" t="s">
        <v>397</v>
      </c>
      <c r="P638" t="s">
        <v>397</v>
      </c>
      <c r="Q638">
        <v>1</v>
      </c>
      <c r="W638">
        <v>0</v>
      </c>
      <c r="X638">
        <v>-630699367</v>
      </c>
      <c r="Y638">
        <v>0.01</v>
      </c>
      <c r="AA638">
        <v>0</v>
      </c>
      <c r="AB638">
        <v>14.92</v>
      </c>
      <c r="AC638">
        <v>12.31</v>
      </c>
      <c r="AD638">
        <v>0</v>
      </c>
      <c r="AE638">
        <v>0</v>
      </c>
      <c r="AF638">
        <v>14.92</v>
      </c>
      <c r="AG638">
        <v>12.31</v>
      </c>
      <c r="AH638">
        <v>0</v>
      </c>
      <c r="AI638">
        <v>1</v>
      </c>
      <c r="AJ638">
        <v>1</v>
      </c>
      <c r="AK638">
        <v>1</v>
      </c>
      <c r="AL638">
        <v>1</v>
      </c>
      <c r="AN638">
        <v>0</v>
      </c>
      <c r="AO638">
        <v>1</v>
      </c>
      <c r="AP638">
        <v>0</v>
      </c>
      <c r="AQ638">
        <v>0</v>
      </c>
      <c r="AR638">
        <v>0</v>
      </c>
      <c r="AS638" t="s">
        <v>0</v>
      </c>
      <c r="AT638">
        <v>0.01</v>
      </c>
      <c r="AU638" t="s">
        <v>0</v>
      </c>
      <c r="AV638">
        <v>0</v>
      </c>
      <c r="AW638">
        <v>2</v>
      </c>
      <c r="AX638">
        <v>31202685</v>
      </c>
      <c r="AY638">
        <v>1</v>
      </c>
      <c r="AZ638">
        <v>0</v>
      </c>
      <c r="BA638">
        <v>629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CX638">
        <f>Y638*Source!I927</f>
        <v>1.4860000000000001E-3</v>
      </c>
      <c r="CY638">
        <f>AB638</f>
        <v>14.92</v>
      </c>
      <c r="CZ638">
        <f>AF638</f>
        <v>14.92</v>
      </c>
      <c r="DA638">
        <f>AJ638</f>
        <v>1</v>
      </c>
      <c r="DB638">
        <v>0</v>
      </c>
    </row>
    <row r="639" spans="1:106" x14ac:dyDescent="0.2">
      <c r="A639">
        <f>ROW(Source!A927)</f>
        <v>927</v>
      </c>
      <c r="B639">
        <v>31140108</v>
      </c>
      <c r="C639">
        <v>31202683</v>
      </c>
      <c r="D639">
        <v>30907258</v>
      </c>
      <c r="E639">
        <v>1</v>
      </c>
      <c r="F639">
        <v>1</v>
      </c>
      <c r="G639">
        <v>28875167</v>
      </c>
      <c r="H639">
        <v>3</v>
      </c>
      <c r="I639" t="s">
        <v>880</v>
      </c>
      <c r="J639" t="s">
        <v>881</v>
      </c>
      <c r="K639" t="s">
        <v>882</v>
      </c>
      <c r="L639">
        <v>1348</v>
      </c>
      <c r="N639">
        <v>1009</v>
      </c>
      <c r="O639" t="s">
        <v>150</v>
      </c>
      <c r="P639" t="s">
        <v>150</v>
      </c>
      <c r="Q639">
        <v>1000</v>
      </c>
      <c r="W639">
        <v>0</v>
      </c>
      <c r="X639">
        <v>1737333692</v>
      </c>
      <c r="Y639">
        <v>1.5599999999999999E-2</v>
      </c>
      <c r="AA639">
        <v>63430.02</v>
      </c>
      <c r="AB639">
        <v>0</v>
      </c>
      <c r="AC639">
        <v>0</v>
      </c>
      <c r="AD639">
        <v>0</v>
      </c>
      <c r="AE639">
        <v>63430.02</v>
      </c>
      <c r="AF639">
        <v>0</v>
      </c>
      <c r="AG639">
        <v>0</v>
      </c>
      <c r="AH639">
        <v>0</v>
      </c>
      <c r="AI639">
        <v>1</v>
      </c>
      <c r="AJ639">
        <v>1</v>
      </c>
      <c r="AK639">
        <v>1</v>
      </c>
      <c r="AL639">
        <v>1</v>
      </c>
      <c r="AN639">
        <v>0</v>
      </c>
      <c r="AO639">
        <v>1</v>
      </c>
      <c r="AP639">
        <v>0</v>
      </c>
      <c r="AQ639">
        <v>0</v>
      </c>
      <c r="AR639">
        <v>0</v>
      </c>
      <c r="AS639" t="s">
        <v>0</v>
      </c>
      <c r="AT639">
        <v>1.5599999999999999E-2</v>
      </c>
      <c r="AU639" t="s">
        <v>0</v>
      </c>
      <c r="AV639">
        <v>0</v>
      </c>
      <c r="AW639">
        <v>2</v>
      </c>
      <c r="AX639">
        <v>31202686</v>
      </c>
      <c r="AY639">
        <v>1</v>
      </c>
      <c r="AZ639">
        <v>0</v>
      </c>
      <c r="BA639">
        <v>630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CX639">
        <f>Y639*Source!I927</f>
        <v>2.3181600000000001E-3</v>
      </c>
      <c r="CY639">
        <f>AA639</f>
        <v>63430.02</v>
      </c>
      <c r="CZ639">
        <f>AE639</f>
        <v>63430.02</v>
      </c>
      <c r="DA639">
        <f>AI639</f>
        <v>1</v>
      </c>
      <c r="DB639">
        <v>0</v>
      </c>
    </row>
    <row r="640" spans="1:106" x14ac:dyDescent="0.2">
      <c r="A640">
        <f>ROW(Source!A927)</f>
        <v>927</v>
      </c>
      <c r="B640">
        <v>31140108</v>
      </c>
      <c r="C640">
        <v>31202683</v>
      </c>
      <c r="D640">
        <v>30907301</v>
      </c>
      <c r="E640">
        <v>1</v>
      </c>
      <c r="F640">
        <v>1</v>
      </c>
      <c r="G640">
        <v>28875167</v>
      </c>
      <c r="H640">
        <v>3</v>
      </c>
      <c r="I640" t="s">
        <v>751</v>
      </c>
      <c r="J640" t="s">
        <v>752</v>
      </c>
      <c r="K640" t="s">
        <v>753</v>
      </c>
      <c r="L640">
        <v>1346</v>
      </c>
      <c r="N640">
        <v>1009</v>
      </c>
      <c r="O640" t="s">
        <v>422</v>
      </c>
      <c r="P640" t="s">
        <v>422</v>
      </c>
      <c r="Q640">
        <v>1</v>
      </c>
      <c r="W640">
        <v>0</v>
      </c>
      <c r="X640">
        <v>994708884</v>
      </c>
      <c r="Y640">
        <v>3.98</v>
      </c>
      <c r="AA640">
        <v>67.64</v>
      </c>
      <c r="AB640">
        <v>0</v>
      </c>
      <c r="AC640">
        <v>0</v>
      </c>
      <c r="AD640">
        <v>0</v>
      </c>
      <c r="AE640">
        <v>67.64</v>
      </c>
      <c r="AF640">
        <v>0</v>
      </c>
      <c r="AG640">
        <v>0</v>
      </c>
      <c r="AH640">
        <v>0</v>
      </c>
      <c r="AI640">
        <v>1</v>
      </c>
      <c r="AJ640">
        <v>1</v>
      </c>
      <c r="AK640">
        <v>1</v>
      </c>
      <c r="AL640">
        <v>1</v>
      </c>
      <c r="AN640">
        <v>0</v>
      </c>
      <c r="AO640">
        <v>1</v>
      </c>
      <c r="AP640">
        <v>0</v>
      </c>
      <c r="AQ640">
        <v>0</v>
      </c>
      <c r="AR640">
        <v>0</v>
      </c>
      <c r="AS640" t="s">
        <v>0</v>
      </c>
      <c r="AT640">
        <v>3.98</v>
      </c>
      <c r="AU640" t="s">
        <v>0</v>
      </c>
      <c r="AV640">
        <v>0</v>
      </c>
      <c r="AW640">
        <v>2</v>
      </c>
      <c r="AX640">
        <v>31202687</v>
      </c>
      <c r="AY640">
        <v>1</v>
      </c>
      <c r="AZ640">
        <v>0</v>
      </c>
      <c r="BA640">
        <v>631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CX640">
        <f>Y640*Source!I927</f>
        <v>0.59142800000000006</v>
      </c>
      <c r="CY640">
        <f>AA640</f>
        <v>67.64</v>
      </c>
      <c r="CZ640">
        <f>AE640</f>
        <v>67.64</v>
      </c>
      <c r="DA640">
        <f>AI640</f>
        <v>1</v>
      </c>
      <c r="DB640">
        <v>0</v>
      </c>
    </row>
    <row r="641" spans="1:106" x14ac:dyDescent="0.2">
      <c r="A641">
        <f>ROW(Source!A928)</f>
        <v>928</v>
      </c>
      <c r="B641">
        <v>31140108</v>
      </c>
      <c r="C641">
        <v>31143329</v>
      </c>
      <c r="D641">
        <v>30895155</v>
      </c>
      <c r="E641">
        <v>28875167</v>
      </c>
      <c r="F641">
        <v>1</v>
      </c>
      <c r="G641">
        <v>28875167</v>
      </c>
      <c r="H641">
        <v>1</v>
      </c>
      <c r="I641" t="s">
        <v>391</v>
      </c>
      <c r="J641" t="s">
        <v>0</v>
      </c>
      <c r="K641" t="s">
        <v>392</v>
      </c>
      <c r="L641">
        <v>1191</v>
      </c>
      <c r="N641">
        <v>1013</v>
      </c>
      <c r="O641" t="s">
        <v>393</v>
      </c>
      <c r="P641" t="s">
        <v>393</v>
      </c>
      <c r="Q641">
        <v>1</v>
      </c>
      <c r="W641">
        <v>0</v>
      </c>
      <c r="X641">
        <v>476480486</v>
      </c>
      <c r="Y641">
        <v>85.11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1</v>
      </c>
      <c r="AJ641">
        <v>1</v>
      </c>
      <c r="AK641">
        <v>1</v>
      </c>
      <c r="AL641">
        <v>1</v>
      </c>
      <c r="AN641">
        <v>0</v>
      </c>
      <c r="AO641">
        <v>1</v>
      </c>
      <c r="AP641">
        <v>0</v>
      </c>
      <c r="AQ641">
        <v>0</v>
      </c>
      <c r="AR641">
        <v>0</v>
      </c>
      <c r="AS641" t="s">
        <v>0</v>
      </c>
      <c r="AT641">
        <v>85.11</v>
      </c>
      <c r="AU641" t="s">
        <v>0</v>
      </c>
      <c r="AV641">
        <v>1</v>
      </c>
      <c r="AW641">
        <v>2</v>
      </c>
      <c r="AX641">
        <v>31143330</v>
      </c>
      <c r="AY641">
        <v>1</v>
      </c>
      <c r="AZ641">
        <v>0</v>
      </c>
      <c r="BA641">
        <v>632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CX641">
        <f>Y641*Source!I928</f>
        <v>6.8087999999999997</v>
      </c>
      <c r="CY641">
        <f>AD641</f>
        <v>0</v>
      </c>
      <c r="CZ641">
        <f>AH641</f>
        <v>0</v>
      </c>
      <c r="DA641">
        <f>AL641</f>
        <v>1</v>
      </c>
      <c r="DB641">
        <v>0</v>
      </c>
    </row>
    <row r="642" spans="1:106" x14ac:dyDescent="0.2">
      <c r="A642">
        <f>ROW(Source!A928)</f>
        <v>928</v>
      </c>
      <c r="B642">
        <v>31140108</v>
      </c>
      <c r="C642">
        <v>31143329</v>
      </c>
      <c r="D642">
        <v>30906794</v>
      </c>
      <c r="E642">
        <v>1</v>
      </c>
      <c r="F642">
        <v>1</v>
      </c>
      <c r="G642">
        <v>28875167</v>
      </c>
      <c r="H642">
        <v>2</v>
      </c>
      <c r="I642" t="s">
        <v>571</v>
      </c>
      <c r="J642" t="s">
        <v>572</v>
      </c>
      <c r="K642" t="s">
        <v>573</v>
      </c>
      <c r="L642">
        <v>1368</v>
      </c>
      <c r="N642">
        <v>1011</v>
      </c>
      <c r="O642" t="s">
        <v>397</v>
      </c>
      <c r="P642" t="s">
        <v>397</v>
      </c>
      <c r="Q642">
        <v>1</v>
      </c>
      <c r="W642">
        <v>0</v>
      </c>
      <c r="X642">
        <v>1384422694</v>
      </c>
      <c r="Y642">
        <v>1.96</v>
      </c>
      <c r="AA642">
        <v>0</v>
      </c>
      <c r="AB642">
        <v>3.83</v>
      </c>
      <c r="AC642">
        <v>0.87</v>
      </c>
      <c r="AD642">
        <v>0</v>
      </c>
      <c r="AE642">
        <v>0</v>
      </c>
      <c r="AF642">
        <v>3.83</v>
      </c>
      <c r="AG642">
        <v>0.87</v>
      </c>
      <c r="AH642">
        <v>0</v>
      </c>
      <c r="AI642">
        <v>1</v>
      </c>
      <c r="AJ642">
        <v>1</v>
      </c>
      <c r="AK642">
        <v>1</v>
      </c>
      <c r="AL642">
        <v>1</v>
      </c>
      <c r="AN642">
        <v>0</v>
      </c>
      <c r="AO642">
        <v>1</v>
      </c>
      <c r="AP642">
        <v>0</v>
      </c>
      <c r="AQ642">
        <v>0</v>
      </c>
      <c r="AR642">
        <v>0</v>
      </c>
      <c r="AS642" t="s">
        <v>0</v>
      </c>
      <c r="AT642">
        <v>1.96</v>
      </c>
      <c r="AU642" t="s">
        <v>0</v>
      </c>
      <c r="AV642">
        <v>0</v>
      </c>
      <c r="AW642">
        <v>2</v>
      </c>
      <c r="AX642">
        <v>31143331</v>
      </c>
      <c r="AY642">
        <v>1</v>
      </c>
      <c r="AZ642">
        <v>0</v>
      </c>
      <c r="BA642">
        <v>633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CX642">
        <f>Y642*Source!I928</f>
        <v>0.15679999999999999</v>
      </c>
      <c r="CY642">
        <f>AB642</f>
        <v>3.83</v>
      </c>
      <c r="CZ642">
        <f>AF642</f>
        <v>3.83</v>
      </c>
      <c r="DA642">
        <f>AJ642</f>
        <v>1</v>
      </c>
      <c r="DB642">
        <v>0</v>
      </c>
    </row>
    <row r="643" spans="1:106" x14ac:dyDescent="0.2">
      <c r="A643">
        <f>ROW(Source!A928)</f>
        <v>928</v>
      </c>
      <c r="B643">
        <v>31140108</v>
      </c>
      <c r="C643">
        <v>31143329</v>
      </c>
      <c r="D643">
        <v>30906820</v>
      </c>
      <c r="E643">
        <v>1</v>
      </c>
      <c r="F643">
        <v>1</v>
      </c>
      <c r="G643">
        <v>28875167</v>
      </c>
      <c r="H643">
        <v>2</v>
      </c>
      <c r="I643" t="s">
        <v>574</v>
      </c>
      <c r="J643" t="s">
        <v>575</v>
      </c>
      <c r="K643" t="s">
        <v>576</v>
      </c>
      <c r="L643">
        <v>1368</v>
      </c>
      <c r="N643">
        <v>1011</v>
      </c>
      <c r="O643" t="s">
        <v>397</v>
      </c>
      <c r="P643" t="s">
        <v>397</v>
      </c>
      <c r="Q643">
        <v>1</v>
      </c>
      <c r="W643">
        <v>0</v>
      </c>
      <c r="X643">
        <v>1449628503</v>
      </c>
      <c r="Y643">
        <v>20.25</v>
      </c>
      <c r="AA643">
        <v>0</v>
      </c>
      <c r="AB643">
        <v>5.25</v>
      </c>
      <c r="AC643">
        <v>0.85</v>
      </c>
      <c r="AD643">
        <v>0</v>
      </c>
      <c r="AE643">
        <v>0</v>
      </c>
      <c r="AF643">
        <v>5.25</v>
      </c>
      <c r="AG643">
        <v>0.85</v>
      </c>
      <c r="AH643">
        <v>0</v>
      </c>
      <c r="AI643">
        <v>1</v>
      </c>
      <c r="AJ643">
        <v>1</v>
      </c>
      <c r="AK643">
        <v>1</v>
      </c>
      <c r="AL643">
        <v>1</v>
      </c>
      <c r="AN643">
        <v>0</v>
      </c>
      <c r="AO643">
        <v>1</v>
      </c>
      <c r="AP643">
        <v>0</v>
      </c>
      <c r="AQ643">
        <v>0</v>
      </c>
      <c r="AR643">
        <v>0</v>
      </c>
      <c r="AS643" t="s">
        <v>0</v>
      </c>
      <c r="AT643">
        <v>20.25</v>
      </c>
      <c r="AU643" t="s">
        <v>0</v>
      </c>
      <c r="AV643">
        <v>0</v>
      </c>
      <c r="AW643">
        <v>2</v>
      </c>
      <c r="AX643">
        <v>31143332</v>
      </c>
      <c r="AY643">
        <v>1</v>
      </c>
      <c r="AZ643">
        <v>0</v>
      </c>
      <c r="BA643">
        <v>634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CX643">
        <f>Y643*Source!I928</f>
        <v>1.62</v>
      </c>
      <c r="CY643">
        <f>AB643</f>
        <v>5.25</v>
      </c>
      <c r="CZ643">
        <f>AF643</f>
        <v>5.25</v>
      </c>
      <c r="DA643">
        <f>AJ643</f>
        <v>1</v>
      </c>
      <c r="DB643">
        <v>0</v>
      </c>
    </row>
    <row r="644" spans="1:106" x14ac:dyDescent="0.2">
      <c r="A644">
        <f>ROW(Source!A928)</f>
        <v>928</v>
      </c>
      <c r="B644">
        <v>31140108</v>
      </c>
      <c r="C644">
        <v>31143329</v>
      </c>
      <c r="D644">
        <v>30907959</v>
      </c>
      <c r="E644">
        <v>1</v>
      </c>
      <c r="F644">
        <v>1</v>
      </c>
      <c r="G644">
        <v>28875167</v>
      </c>
      <c r="H644">
        <v>3</v>
      </c>
      <c r="I644" t="s">
        <v>862</v>
      </c>
      <c r="J644" t="s">
        <v>863</v>
      </c>
      <c r="K644" t="s">
        <v>864</v>
      </c>
      <c r="L644">
        <v>1355</v>
      </c>
      <c r="N644">
        <v>1010</v>
      </c>
      <c r="O644" t="s">
        <v>79</v>
      </c>
      <c r="P644" t="s">
        <v>79</v>
      </c>
      <c r="Q644">
        <v>100</v>
      </c>
      <c r="W644">
        <v>0</v>
      </c>
      <c r="X644">
        <v>608268562</v>
      </c>
      <c r="Y644">
        <v>18</v>
      </c>
      <c r="AA644">
        <v>15.86</v>
      </c>
      <c r="AB644">
        <v>0</v>
      </c>
      <c r="AC644">
        <v>0</v>
      </c>
      <c r="AD644">
        <v>0</v>
      </c>
      <c r="AE644">
        <v>15.86</v>
      </c>
      <c r="AF644">
        <v>0</v>
      </c>
      <c r="AG644">
        <v>0</v>
      </c>
      <c r="AH644">
        <v>0</v>
      </c>
      <c r="AI644">
        <v>1</v>
      </c>
      <c r="AJ644">
        <v>1</v>
      </c>
      <c r="AK644">
        <v>1</v>
      </c>
      <c r="AL644">
        <v>1</v>
      </c>
      <c r="AN644">
        <v>0</v>
      </c>
      <c r="AO644">
        <v>1</v>
      </c>
      <c r="AP644">
        <v>0</v>
      </c>
      <c r="AQ644">
        <v>0</v>
      </c>
      <c r="AR644">
        <v>0</v>
      </c>
      <c r="AS644" t="s">
        <v>0</v>
      </c>
      <c r="AT644">
        <v>18</v>
      </c>
      <c r="AU644" t="s">
        <v>0</v>
      </c>
      <c r="AV644">
        <v>0</v>
      </c>
      <c r="AW644">
        <v>2</v>
      </c>
      <c r="AX644">
        <v>31143333</v>
      </c>
      <c r="AY644">
        <v>1</v>
      </c>
      <c r="AZ644">
        <v>0</v>
      </c>
      <c r="BA644">
        <v>635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CX644">
        <f>Y644*Source!I928</f>
        <v>1.44</v>
      </c>
      <c r="CY644">
        <f>AA644</f>
        <v>15.86</v>
      </c>
      <c r="CZ644">
        <f>AE644</f>
        <v>15.86</v>
      </c>
      <c r="DA644">
        <f>AI644</f>
        <v>1</v>
      </c>
      <c r="DB644">
        <v>0</v>
      </c>
    </row>
    <row r="645" spans="1:106" x14ac:dyDescent="0.2">
      <c r="A645">
        <f>ROW(Source!A928)</f>
        <v>928</v>
      </c>
      <c r="B645">
        <v>31140108</v>
      </c>
      <c r="C645">
        <v>31143329</v>
      </c>
      <c r="D645">
        <v>30907100</v>
      </c>
      <c r="E645">
        <v>1</v>
      </c>
      <c r="F645">
        <v>1</v>
      </c>
      <c r="G645">
        <v>28875167</v>
      </c>
      <c r="H645">
        <v>3</v>
      </c>
      <c r="I645" t="s">
        <v>865</v>
      </c>
      <c r="J645" t="s">
        <v>866</v>
      </c>
      <c r="K645" t="s">
        <v>867</v>
      </c>
      <c r="L645">
        <v>1327</v>
      </c>
      <c r="N645">
        <v>1005</v>
      </c>
      <c r="O645" t="s">
        <v>441</v>
      </c>
      <c r="P645" t="s">
        <v>441</v>
      </c>
      <c r="Q645">
        <v>1</v>
      </c>
      <c r="W645">
        <v>0</v>
      </c>
      <c r="X645">
        <v>-1693479582</v>
      </c>
      <c r="Y645">
        <v>116</v>
      </c>
      <c r="AA645">
        <v>51.55</v>
      </c>
      <c r="AB645">
        <v>0</v>
      </c>
      <c r="AC645">
        <v>0</v>
      </c>
      <c r="AD645">
        <v>0</v>
      </c>
      <c r="AE645">
        <v>51.55</v>
      </c>
      <c r="AF645">
        <v>0</v>
      </c>
      <c r="AG645">
        <v>0</v>
      </c>
      <c r="AH645">
        <v>0</v>
      </c>
      <c r="AI645">
        <v>1</v>
      </c>
      <c r="AJ645">
        <v>1</v>
      </c>
      <c r="AK645">
        <v>1</v>
      </c>
      <c r="AL645">
        <v>1</v>
      </c>
      <c r="AN645">
        <v>0</v>
      </c>
      <c r="AO645">
        <v>1</v>
      </c>
      <c r="AP645">
        <v>0</v>
      </c>
      <c r="AQ645">
        <v>0</v>
      </c>
      <c r="AR645">
        <v>0</v>
      </c>
      <c r="AS645" t="s">
        <v>0</v>
      </c>
      <c r="AT645">
        <v>116</v>
      </c>
      <c r="AU645" t="s">
        <v>0</v>
      </c>
      <c r="AV645">
        <v>0</v>
      </c>
      <c r="AW645">
        <v>2</v>
      </c>
      <c r="AX645">
        <v>31143334</v>
      </c>
      <c r="AY645">
        <v>1</v>
      </c>
      <c r="AZ645">
        <v>0</v>
      </c>
      <c r="BA645">
        <v>636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CX645">
        <f>Y645*Source!I928</f>
        <v>9.2799999999999994</v>
      </c>
      <c r="CY645">
        <f>AA645</f>
        <v>51.55</v>
      </c>
      <c r="CZ645">
        <f>AE645</f>
        <v>51.55</v>
      </c>
      <c r="DA645">
        <f>AI645</f>
        <v>1</v>
      </c>
      <c r="DB645">
        <v>0</v>
      </c>
    </row>
    <row r="646" spans="1:106" x14ac:dyDescent="0.2">
      <c r="A646">
        <f>ROW(Source!A928)</f>
        <v>928</v>
      </c>
      <c r="B646">
        <v>31140108</v>
      </c>
      <c r="C646">
        <v>31143329</v>
      </c>
      <c r="D646">
        <v>30910436</v>
      </c>
      <c r="E646">
        <v>1</v>
      </c>
      <c r="F646">
        <v>1</v>
      </c>
      <c r="G646">
        <v>28875167</v>
      </c>
      <c r="H646">
        <v>3</v>
      </c>
      <c r="I646" t="s">
        <v>868</v>
      </c>
      <c r="J646" t="s">
        <v>869</v>
      </c>
      <c r="K646" t="s">
        <v>870</v>
      </c>
      <c r="L646">
        <v>1301</v>
      </c>
      <c r="N646">
        <v>1003</v>
      </c>
      <c r="O646" t="s">
        <v>358</v>
      </c>
      <c r="P646" t="s">
        <v>358</v>
      </c>
      <c r="Q646">
        <v>1</v>
      </c>
      <c r="W646">
        <v>0</v>
      </c>
      <c r="X646">
        <v>-27580499</v>
      </c>
      <c r="Y646">
        <v>270</v>
      </c>
      <c r="AA646">
        <v>96.14</v>
      </c>
      <c r="AB646">
        <v>0</v>
      </c>
      <c r="AC646">
        <v>0</v>
      </c>
      <c r="AD646">
        <v>0</v>
      </c>
      <c r="AE646">
        <v>96.14</v>
      </c>
      <c r="AF646">
        <v>0</v>
      </c>
      <c r="AG646">
        <v>0</v>
      </c>
      <c r="AH646">
        <v>0</v>
      </c>
      <c r="AI646">
        <v>1</v>
      </c>
      <c r="AJ646">
        <v>1</v>
      </c>
      <c r="AK646">
        <v>1</v>
      </c>
      <c r="AL646">
        <v>1</v>
      </c>
      <c r="AN646">
        <v>0</v>
      </c>
      <c r="AO646">
        <v>1</v>
      </c>
      <c r="AP646">
        <v>0</v>
      </c>
      <c r="AQ646">
        <v>0</v>
      </c>
      <c r="AR646">
        <v>0</v>
      </c>
      <c r="AS646" t="s">
        <v>0</v>
      </c>
      <c r="AT646">
        <v>270</v>
      </c>
      <c r="AU646" t="s">
        <v>0</v>
      </c>
      <c r="AV646">
        <v>0</v>
      </c>
      <c r="AW646">
        <v>2</v>
      </c>
      <c r="AX646">
        <v>31143335</v>
      </c>
      <c r="AY646">
        <v>1</v>
      </c>
      <c r="AZ646">
        <v>0</v>
      </c>
      <c r="BA646">
        <v>637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CX646">
        <f>Y646*Source!I928</f>
        <v>21.6</v>
      </c>
      <c r="CY646">
        <f>AA646</f>
        <v>96.14</v>
      </c>
      <c r="CZ646">
        <f>AE646</f>
        <v>96.14</v>
      </c>
      <c r="DA646">
        <f>AI646</f>
        <v>1</v>
      </c>
      <c r="DB646">
        <v>0</v>
      </c>
    </row>
    <row r="647" spans="1:106" x14ac:dyDescent="0.2">
      <c r="A647">
        <f>ROW(Source!A929)</f>
        <v>929</v>
      </c>
      <c r="B647">
        <v>31140108</v>
      </c>
      <c r="C647">
        <v>31143243</v>
      </c>
      <c r="D647">
        <v>30895155</v>
      </c>
      <c r="E647">
        <v>28875167</v>
      </c>
      <c r="F647">
        <v>1</v>
      </c>
      <c r="G647">
        <v>28875167</v>
      </c>
      <c r="H647">
        <v>1</v>
      </c>
      <c r="I647" t="s">
        <v>391</v>
      </c>
      <c r="J647" t="s">
        <v>0</v>
      </c>
      <c r="K647" t="s">
        <v>392</v>
      </c>
      <c r="L647">
        <v>1191</v>
      </c>
      <c r="N647">
        <v>1013</v>
      </c>
      <c r="O647" t="s">
        <v>393</v>
      </c>
      <c r="P647" t="s">
        <v>393</v>
      </c>
      <c r="Q647">
        <v>1</v>
      </c>
      <c r="W647">
        <v>0</v>
      </c>
      <c r="X647">
        <v>476480486</v>
      </c>
      <c r="Y647">
        <v>14.45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1</v>
      </c>
      <c r="AJ647">
        <v>1</v>
      </c>
      <c r="AK647">
        <v>1</v>
      </c>
      <c r="AL647">
        <v>1</v>
      </c>
      <c r="AN647">
        <v>0</v>
      </c>
      <c r="AO647">
        <v>1</v>
      </c>
      <c r="AP647">
        <v>0</v>
      </c>
      <c r="AQ647">
        <v>0</v>
      </c>
      <c r="AR647">
        <v>0</v>
      </c>
      <c r="AS647" t="s">
        <v>0</v>
      </c>
      <c r="AT647">
        <v>14.45</v>
      </c>
      <c r="AU647" t="s">
        <v>0</v>
      </c>
      <c r="AV647">
        <v>1</v>
      </c>
      <c r="AW647">
        <v>2</v>
      </c>
      <c r="AX647">
        <v>31143248</v>
      </c>
      <c r="AY647">
        <v>1</v>
      </c>
      <c r="AZ647">
        <v>0</v>
      </c>
      <c r="BA647">
        <v>638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CX647">
        <f>Y647*Source!I929</f>
        <v>0.57799999999999996</v>
      </c>
      <c r="CY647">
        <f>AD647</f>
        <v>0</v>
      </c>
      <c r="CZ647">
        <f>AH647</f>
        <v>0</v>
      </c>
      <c r="DA647">
        <f>AL647</f>
        <v>1</v>
      </c>
      <c r="DB647">
        <v>0</v>
      </c>
    </row>
    <row r="648" spans="1:106" x14ac:dyDescent="0.2">
      <c r="A648">
        <f>ROW(Source!A929)</f>
        <v>929</v>
      </c>
      <c r="B648">
        <v>31140108</v>
      </c>
      <c r="C648">
        <v>31143243</v>
      </c>
      <c r="D648">
        <v>30907714</v>
      </c>
      <c r="E648">
        <v>1</v>
      </c>
      <c r="F648">
        <v>1</v>
      </c>
      <c r="G648">
        <v>28875167</v>
      </c>
      <c r="H648">
        <v>3</v>
      </c>
      <c r="I648" t="s">
        <v>676</v>
      </c>
      <c r="J648" t="s">
        <v>677</v>
      </c>
      <c r="K648" t="s">
        <v>678</v>
      </c>
      <c r="L648">
        <v>1348</v>
      </c>
      <c r="N648">
        <v>1009</v>
      </c>
      <c r="O648" t="s">
        <v>150</v>
      </c>
      <c r="P648" t="s">
        <v>150</v>
      </c>
      <c r="Q648">
        <v>1000</v>
      </c>
      <c r="W648">
        <v>0</v>
      </c>
      <c r="X648">
        <v>291612274</v>
      </c>
      <c r="Y648">
        <v>0.27700000000000002</v>
      </c>
      <c r="AA648">
        <v>50407.79</v>
      </c>
      <c r="AB648">
        <v>0</v>
      </c>
      <c r="AC648">
        <v>0</v>
      </c>
      <c r="AD648">
        <v>0</v>
      </c>
      <c r="AE648">
        <v>50407.79</v>
      </c>
      <c r="AF648">
        <v>0</v>
      </c>
      <c r="AG648">
        <v>0</v>
      </c>
      <c r="AH648">
        <v>0</v>
      </c>
      <c r="AI648">
        <v>1</v>
      </c>
      <c r="AJ648">
        <v>1</v>
      </c>
      <c r="AK648">
        <v>1</v>
      </c>
      <c r="AL648">
        <v>1</v>
      </c>
      <c r="AN648">
        <v>0</v>
      </c>
      <c r="AO648">
        <v>1</v>
      </c>
      <c r="AP648">
        <v>0</v>
      </c>
      <c r="AQ648">
        <v>0</v>
      </c>
      <c r="AR648">
        <v>0</v>
      </c>
      <c r="AS648" t="s">
        <v>0</v>
      </c>
      <c r="AT648">
        <v>0.27700000000000002</v>
      </c>
      <c r="AU648" t="s">
        <v>0</v>
      </c>
      <c r="AV648">
        <v>0</v>
      </c>
      <c r="AW648">
        <v>2</v>
      </c>
      <c r="AX648">
        <v>31143249</v>
      </c>
      <c r="AY648">
        <v>1</v>
      </c>
      <c r="AZ648">
        <v>0</v>
      </c>
      <c r="BA648">
        <v>639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CX648">
        <f>Y648*Source!I929</f>
        <v>1.1080000000000001E-2</v>
      </c>
      <c r="CY648">
        <f>AA648</f>
        <v>50407.79</v>
      </c>
      <c r="CZ648">
        <f>AE648</f>
        <v>50407.79</v>
      </c>
      <c r="DA648">
        <f>AI648</f>
        <v>1</v>
      </c>
      <c r="DB648">
        <v>0</v>
      </c>
    </row>
    <row r="649" spans="1:106" x14ac:dyDescent="0.2">
      <c r="A649">
        <f>ROW(Source!A929)</f>
        <v>929</v>
      </c>
      <c r="B649">
        <v>31140108</v>
      </c>
      <c r="C649">
        <v>31143243</v>
      </c>
      <c r="D649">
        <v>30907876</v>
      </c>
      <c r="E649">
        <v>1</v>
      </c>
      <c r="F649">
        <v>1</v>
      </c>
      <c r="G649">
        <v>28875167</v>
      </c>
      <c r="H649">
        <v>3</v>
      </c>
      <c r="I649" t="s">
        <v>667</v>
      </c>
      <c r="J649" t="s">
        <v>668</v>
      </c>
      <c r="K649" t="s">
        <v>669</v>
      </c>
      <c r="L649">
        <v>1348</v>
      </c>
      <c r="N649">
        <v>1009</v>
      </c>
      <c r="O649" t="s">
        <v>150</v>
      </c>
      <c r="P649" t="s">
        <v>150</v>
      </c>
      <c r="Q649">
        <v>1000</v>
      </c>
      <c r="W649">
        <v>0</v>
      </c>
      <c r="X649">
        <v>1574046373</v>
      </c>
      <c r="Y649">
        <v>1E-3</v>
      </c>
      <c r="AA649">
        <v>45454.3</v>
      </c>
      <c r="AB649">
        <v>0</v>
      </c>
      <c r="AC649">
        <v>0</v>
      </c>
      <c r="AD649">
        <v>0</v>
      </c>
      <c r="AE649">
        <v>45454.3</v>
      </c>
      <c r="AF649">
        <v>0</v>
      </c>
      <c r="AG649">
        <v>0</v>
      </c>
      <c r="AH649">
        <v>0</v>
      </c>
      <c r="AI649">
        <v>1</v>
      </c>
      <c r="AJ649">
        <v>1</v>
      </c>
      <c r="AK649">
        <v>1</v>
      </c>
      <c r="AL649">
        <v>1</v>
      </c>
      <c r="AN649">
        <v>0</v>
      </c>
      <c r="AO649">
        <v>1</v>
      </c>
      <c r="AP649">
        <v>0</v>
      </c>
      <c r="AQ649">
        <v>0</v>
      </c>
      <c r="AR649">
        <v>0</v>
      </c>
      <c r="AS649" t="s">
        <v>0</v>
      </c>
      <c r="AT649">
        <v>1E-3</v>
      </c>
      <c r="AU649" t="s">
        <v>0</v>
      </c>
      <c r="AV649">
        <v>0</v>
      </c>
      <c r="AW649">
        <v>2</v>
      </c>
      <c r="AX649">
        <v>31143250</v>
      </c>
      <c r="AY649">
        <v>1</v>
      </c>
      <c r="AZ649">
        <v>0</v>
      </c>
      <c r="BA649">
        <v>640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CX649">
        <f>Y649*Source!I929</f>
        <v>4.0000000000000003E-5</v>
      </c>
      <c r="CY649">
        <f>AA649</f>
        <v>45454.3</v>
      </c>
      <c r="CZ649">
        <f>AE649</f>
        <v>45454.3</v>
      </c>
      <c r="DA649">
        <f>AI649</f>
        <v>1</v>
      </c>
      <c r="DB649">
        <v>0</v>
      </c>
    </row>
    <row r="650" spans="1:106" x14ac:dyDescent="0.2">
      <c r="A650">
        <f>ROW(Source!A929)</f>
        <v>929</v>
      </c>
      <c r="B650">
        <v>31140108</v>
      </c>
      <c r="C650">
        <v>31143243</v>
      </c>
      <c r="D650">
        <v>30907913</v>
      </c>
      <c r="E650">
        <v>1</v>
      </c>
      <c r="F650">
        <v>1</v>
      </c>
      <c r="G650">
        <v>28875167</v>
      </c>
      <c r="H650">
        <v>3</v>
      </c>
      <c r="I650" t="s">
        <v>730</v>
      </c>
      <c r="J650" t="s">
        <v>731</v>
      </c>
      <c r="K650" t="s">
        <v>732</v>
      </c>
      <c r="L650">
        <v>1348</v>
      </c>
      <c r="N650">
        <v>1009</v>
      </c>
      <c r="O650" t="s">
        <v>150</v>
      </c>
      <c r="P650" t="s">
        <v>150</v>
      </c>
      <c r="Q650">
        <v>1000</v>
      </c>
      <c r="W650">
        <v>0</v>
      </c>
      <c r="X650">
        <v>-1857621765</v>
      </c>
      <c r="Y650">
        <v>0.127</v>
      </c>
      <c r="AA650">
        <v>44312.57</v>
      </c>
      <c r="AB650">
        <v>0</v>
      </c>
      <c r="AC650">
        <v>0</v>
      </c>
      <c r="AD650">
        <v>0</v>
      </c>
      <c r="AE650">
        <v>44312.57</v>
      </c>
      <c r="AF650">
        <v>0</v>
      </c>
      <c r="AG650">
        <v>0</v>
      </c>
      <c r="AH650">
        <v>0</v>
      </c>
      <c r="AI650">
        <v>1</v>
      </c>
      <c r="AJ650">
        <v>1</v>
      </c>
      <c r="AK650">
        <v>1</v>
      </c>
      <c r="AL650">
        <v>1</v>
      </c>
      <c r="AN650">
        <v>0</v>
      </c>
      <c r="AO650">
        <v>1</v>
      </c>
      <c r="AP650">
        <v>0</v>
      </c>
      <c r="AQ650">
        <v>0</v>
      </c>
      <c r="AR650">
        <v>0</v>
      </c>
      <c r="AS650" t="s">
        <v>0</v>
      </c>
      <c r="AT650">
        <v>0.127</v>
      </c>
      <c r="AU650" t="s">
        <v>0</v>
      </c>
      <c r="AV650">
        <v>0</v>
      </c>
      <c r="AW650">
        <v>2</v>
      </c>
      <c r="AX650">
        <v>31143251</v>
      </c>
      <c r="AY650">
        <v>1</v>
      </c>
      <c r="AZ650">
        <v>0</v>
      </c>
      <c r="BA650">
        <v>641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CX650">
        <f>Y650*Source!I929</f>
        <v>5.0800000000000003E-3</v>
      </c>
      <c r="CY650">
        <f>AA650</f>
        <v>44312.57</v>
      </c>
      <c r="CZ650">
        <f>AE650</f>
        <v>44312.57</v>
      </c>
      <c r="DA650">
        <f>AI650</f>
        <v>1</v>
      </c>
      <c r="DB650">
        <v>0</v>
      </c>
    </row>
    <row r="651" spans="1:106" x14ac:dyDescent="0.2">
      <c r="A651">
        <f>ROW(Source!A930)</f>
        <v>930</v>
      </c>
      <c r="B651">
        <v>31140108</v>
      </c>
      <c r="C651">
        <v>31143252</v>
      </c>
      <c r="D651">
        <v>30895155</v>
      </c>
      <c r="E651">
        <v>28875167</v>
      </c>
      <c r="F651">
        <v>1</v>
      </c>
      <c r="G651">
        <v>28875167</v>
      </c>
      <c r="H651">
        <v>1</v>
      </c>
      <c r="I651" t="s">
        <v>391</v>
      </c>
      <c r="J651" t="s">
        <v>0</v>
      </c>
      <c r="K651" t="s">
        <v>392</v>
      </c>
      <c r="L651">
        <v>1191</v>
      </c>
      <c r="N651">
        <v>1013</v>
      </c>
      <c r="O651" t="s">
        <v>393</v>
      </c>
      <c r="P651" t="s">
        <v>393</v>
      </c>
      <c r="Q651">
        <v>1</v>
      </c>
      <c r="W651">
        <v>0</v>
      </c>
      <c r="X651">
        <v>476480486</v>
      </c>
      <c r="Y651">
        <v>14.52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1</v>
      </c>
      <c r="AJ651">
        <v>1</v>
      </c>
      <c r="AK651">
        <v>1</v>
      </c>
      <c r="AL651">
        <v>1</v>
      </c>
      <c r="AN651">
        <v>0</v>
      </c>
      <c r="AO651">
        <v>1</v>
      </c>
      <c r="AP651">
        <v>0</v>
      </c>
      <c r="AQ651">
        <v>0</v>
      </c>
      <c r="AR651">
        <v>0</v>
      </c>
      <c r="AS651" t="s">
        <v>0</v>
      </c>
      <c r="AT651">
        <v>14.52</v>
      </c>
      <c r="AU651" t="s">
        <v>0</v>
      </c>
      <c r="AV651">
        <v>1</v>
      </c>
      <c r="AW651">
        <v>2</v>
      </c>
      <c r="AX651">
        <v>31143259</v>
      </c>
      <c r="AY651">
        <v>1</v>
      </c>
      <c r="AZ651">
        <v>0</v>
      </c>
      <c r="BA651">
        <v>642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CX651">
        <f>Y651*Source!I930</f>
        <v>0.58079999999999998</v>
      </c>
      <c r="CY651">
        <f>AD651</f>
        <v>0</v>
      </c>
      <c r="CZ651">
        <f>AH651</f>
        <v>0</v>
      </c>
      <c r="DA651">
        <f>AL651</f>
        <v>1</v>
      </c>
      <c r="DB651">
        <v>0</v>
      </c>
    </row>
    <row r="652" spans="1:106" x14ac:dyDescent="0.2">
      <c r="A652">
        <f>ROW(Source!A930)</f>
        <v>930</v>
      </c>
      <c r="B652">
        <v>31140108</v>
      </c>
      <c r="C652">
        <v>31143252</v>
      </c>
      <c r="D652">
        <v>30906858</v>
      </c>
      <c r="E652">
        <v>1</v>
      </c>
      <c r="F652">
        <v>1</v>
      </c>
      <c r="G652">
        <v>28875167</v>
      </c>
      <c r="H652">
        <v>2</v>
      </c>
      <c r="I652" t="s">
        <v>471</v>
      </c>
      <c r="J652" t="s">
        <v>472</v>
      </c>
      <c r="K652" t="s">
        <v>473</v>
      </c>
      <c r="L652">
        <v>1368</v>
      </c>
      <c r="N652">
        <v>1011</v>
      </c>
      <c r="O652" t="s">
        <v>397</v>
      </c>
      <c r="P652" t="s">
        <v>397</v>
      </c>
      <c r="Q652">
        <v>1</v>
      </c>
      <c r="W652">
        <v>0</v>
      </c>
      <c r="X652">
        <v>-1418982918</v>
      </c>
      <c r="Y652">
        <v>2.59</v>
      </c>
      <c r="AA652">
        <v>0</v>
      </c>
      <c r="AB652">
        <v>7.36</v>
      </c>
      <c r="AC652">
        <v>0.74</v>
      </c>
      <c r="AD652">
        <v>0</v>
      </c>
      <c r="AE652">
        <v>0</v>
      </c>
      <c r="AF652">
        <v>7.36</v>
      </c>
      <c r="AG652">
        <v>0.74</v>
      </c>
      <c r="AH652">
        <v>0</v>
      </c>
      <c r="AI652">
        <v>1</v>
      </c>
      <c r="AJ652">
        <v>1</v>
      </c>
      <c r="AK652">
        <v>1</v>
      </c>
      <c r="AL652">
        <v>1</v>
      </c>
      <c r="AN652">
        <v>0</v>
      </c>
      <c r="AO652">
        <v>1</v>
      </c>
      <c r="AP652">
        <v>0</v>
      </c>
      <c r="AQ652">
        <v>0</v>
      </c>
      <c r="AR652">
        <v>0</v>
      </c>
      <c r="AS652" t="s">
        <v>0</v>
      </c>
      <c r="AT652">
        <v>2.59</v>
      </c>
      <c r="AU652" t="s">
        <v>0</v>
      </c>
      <c r="AV652">
        <v>0</v>
      </c>
      <c r="AW652">
        <v>2</v>
      </c>
      <c r="AX652">
        <v>31143260</v>
      </c>
      <c r="AY652">
        <v>1</v>
      </c>
      <c r="AZ652">
        <v>0</v>
      </c>
      <c r="BA652">
        <v>643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CX652">
        <f>Y652*Source!I930</f>
        <v>0.1036</v>
      </c>
      <c r="CY652">
        <f>AB652</f>
        <v>7.36</v>
      </c>
      <c r="CZ652">
        <f>AF652</f>
        <v>7.36</v>
      </c>
      <c r="DA652">
        <f>AJ652</f>
        <v>1</v>
      </c>
      <c r="DB652">
        <v>0</v>
      </c>
    </row>
    <row r="653" spans="1:106" x14ac:dyDescent="0.2">
      <c r="A653">
        <f>ROW(Source!A930)</f>
        <v>930</v>
      </c>
      <c r="B653">
        <v>31140108</v>
      </c>
      <c r="C653">
        <v>31143252</v>
      </c>
      <c r="D653">
        <v>30906820</v>
      </c>
      <c r="E653">
        <v>1</v>
      </c>
      <c r="F653">
        <v>1</v>
      </c>
      <c r="G653">
        <v>28875167</v>
      </c>
      <c r="H653">
        <v>2</v>
      </c>
      <c r="I653" t="s">
        <v>574</v>
      </c>
      <c r="J653" t="s">
        <v>575</v>
      </c>
      <c r="K653" t="s">
        <v>576</v>
      </c>
      <c r="L653">
        <v>1368</v>
      </c>
      <c r="N653">
        <v>1011</v>
      </c>
      <c r="O653" t="s">
        <v>397</v>
      </c>
      <c r="P653" t="s">
        <v>397</v>
      </c>
      <c r="Q653">
        <v>1</v>
      </c>
      <c r="W653">
        <v>0</v>
      </c>
      <c r="X653">
        <v>1449628503</v>
      </c>
      <c r="Y653">
        <v>1.01</v>
      </c>
      <c r="AA653">
        <v>0</v>
      </c>
      <c r="AB653">
        <v>5.25</v>
      </c>
      <c r="AC653">
        <v>0.85</v>
      </c>
      <c r="AD653">
        <v>0</v>
      </c>
      <c r="AE653">
        <v>0</v>
      </c>
      <c r="AF653">
        <v>5.25</v>
      </c>
      <c r="AG653">
        <v>0.85</v>
      </c>
      <c r="AH653">
        <v>0</v>
      </c>
      <c r="AI653">
        <v>1</v>
      </c>
      <c r="AJ653">
        <v>1</v>
      </c>
      <c r="AK653">
        <v>1</v>
      </c>
      <c r="AL653">
        <v>1</v>
      </c>
      <c r="AN653">
        <v>0</v>
      </c>
      <c r="AO653">
        <v>1</v>
      </c>
      <c r="AP653">
        <v>0</v>
      </c>
      <c r="AQ653">
        <v>0</v>
      </c>
      <c r="AR653">
        <v>0</v>
      </c>
      <c r="AS653" t="s">
        <v>0</v>
      </c>
      <c r="AT653">
        <v>1.01</v>
      </c>
      <c r="AU653" t="s">
        <v>0</v>
      </c>
      <c r="AV653">
        <v>0</v>
      </c>
      <c r="AW653">
        <v>2</v>
      </c>
      <c r="AX653">
        <v>31143261</v>
      </c>
      <c r="AY653">
        <v>1</v>
      </c>
      <c r="AZ653">
        <v>0</v>
      </c>
      <c r="BA653">
        <v>644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CX653">
        <f>Y653*Source!I930</f>
        <v>4.0399999999999998E-2</v>
      </c>
      <c r="CY653">
        <f>AB653</f>
        <v>5.25</v>
      </c>
      <c r="CZ653">
        <f>AF653</f>
        <v>5.25</v>
      </c>
      <c r="DA653">
        <f>AJ653</f>
        <v>1</v>
      </c>
      <c r="DB653">
        <v>0</v>
      </c>
    </row>
    <row r="654" spans="1:106" x14ac:dyDescent="0.2">
      <c r="A654">
        <f>ROW(Source!A930)</f>
        <v>930</v>
      </c>
      <c r="B654">
        <v>31140108</v>
      </c>
      <c r="C654">
        <v>31143252</v>
      </c>
      <c r="D654">
        <v>30907717</v>
      </c>
      <c r="E654">
        <v>1</v>
      </c>
      <c r="F654">
        <v>1</v>
      </c>
      <c r="G654">
        <v>28875167</v>
      </c>
      <c r="H654">
        <v>3</v>
      </c>
      <c r="I654" t="s">
        <v>736</v>
      </c>
      <c r="J654" t="s">
        <v>737</v>
      </c>
      <c r="K654" t="s">
        <v>738</v>
      </c>
      <c r="L654">
        <v>1348</v>
      </c>
      <c r="N654">
        <v>1009</v>
      </c>
      <c r="O654" t="s">
        <v>150</v>
      </c>
      <c r="P654" t="s">
        <v>150</v>
      </c>
      <c r="Q654">
        <v>1000</v>
      </c>
      <c r="W654">
        <v>0</v>
      </c>
      <c r="X654">
        <v>1854816045</v>
      </c>
      <c r="Y654">
        <v>4.0000000000000001E-3</v>
      </c>
      <c r="AA654">
        <v>47211.72</v>
      </c>
      <c r="AB654">
        <v>0</v>
      </c>
      <c r="AC654">
        <v>0</v>
      </c>
      <c r="AD654">
        <v>0</v>
      </c>
      <c r="AE654">
        <v>47211.72</v>
      </c>
      <c r="AF654">
        <v>0</v>
      </c>
      <c r="AG654">
        <v>0</v>
      </c>
      <c r="AH654">
        <v>0</v>
      </c>
      <c r="AI654">
        <v>1</v>
      </c>
      <c r="AJ654">
        <v>1</v>
      </c>
      <c r="AK654">
        <v>1</v>
      </c>
      <c r="AL654">
        <v>1</v>
      </c>
      <c r="AN654">
        <v>0</v>
      </c>
      <c r="AO654">
        <v>1</v>
      </c>
      <c r="AP654">
        <v>0</v>
      </c>
      <c r="AQ654">
        <v>0</v>
      </c>
      <c r="AR654">
        <v>0</v>
      </c>
      <c r="AS654" t="s">
        <v>0</v>
      </c>
      <c r="AT654">
        <v>4.0000000000000001E-3</v>
      </c>
      <c r="AU654" t="s">
        <v>0</v>
      </c>
      <c r="AV654">
        <v>0</v>
      </c>
      <c r="AW654">
        <v>2</v>
      </c>
      <c r="AX654">
        <v>31143262</v>
      </c>
      <c r="AY654">
        <v>1</v>
      </c>
      <c r="AZ654">
        <v>0</v>
      </c>
      <c r="BA654">
        <v>645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CX654">
        <f>Y654*Source!I930</f>
        <v>1.6000000000000001E-4</v>
      </c>
      <c r="CY654">
        <f>AA654</f>
        <v>47211.72</v>
      </c>
      <c r="CZ654">
        <f>AE654</f>
        <v>47211.72</v>
      </c>
      <c r="DA654">
        <f>AI654</f>
        <v>1</v>
      </c>
      <c r="DB654">
        <v>0</v>
      </c>
    </row>
    <row r="655" spans="1:106" x14ac:dyDescent="0.2">
      <c r="A655">
        <f>ROW(Source!A930)</f>
        <v>930</v>
      </c>
      <c r="B655">
        <v>31140108</v>
      </c>
      <c r="C655">
        <v>31143252</v>
      </c>
      <c r="D655">
        <v>30907949</v>
      </c>
      <c r="E655">
        <v>1</v>
      </c>
      <c r="F655">
        <v>1</v>
      </c>
      <c r="G655">
        <v>28875167</v>
      </c>
      <c r="H655">
        <v>3</v>
      </c>
      <c r="I655" t="s">
        <v>739</v>
      </c>
      <c r="J655" t="s">
        <v>740</v>
      </c>
      <c r="K655" t="s">
        <v>741</v>
      </c>
      <c r="L655">
        <v>1348</v>
      </c>
      <c r="N655">
        <v>1009</v>
      </c>
      <c r="O655" t="s">
        <v>150</v>
      </c>
      <c r="P655" t="s">
        <v>150</v>
      </c>
      <c r="Q655">
        <v>1000</v>
      </c>
      <c r="W655">
        <v>0</v>
      </c>
      <c r="X655">
        <v>1516977171</v>
      </c>
      <c r="Y655">
        <v>7.5000000000000002E-4</v>
      </c>
      <c r="AA655">
        <v>132427.31</v>
      </c>
      <c r="AB655">
        <v>0</v>
      </c>
      <c r="AC655">
        <v>0</v>
      </c>
      <c r="AD655">
        <v>0</v>
      </c>
      <c r="AE655">
        <v>132427.31</v>
      </c>
      <c r="AF655">
        <v>0</v>
      </c>
      <c r="AG655">
        <v>0</v>
      </c>
      <c r="AH655">
        <v>0</v>
      </c>
      <c r="AI655">
        <v>1</v>
      </c>
      <c r="AJ655">
        <v>1</v>
      </c>
      <c r="AK655">
        <v>1</v>
      </c>
      <c r="AL655">
        <v>1</v>
      </c>
      <c r="AN655">
        <v>0</v>
      </c>
      <c r="AO655">
        <v>1</v>
      </c>
      <c r="AP655">
        <v>0</v>
      </c>
      <c r="AQ655">
        <v>0</v>
      </c>
      <c r="AR655">
        <v>0</v>
      </c>
      <c r="AS655" t="s">
        <v>0</v>
      </c>
      <c r="AT655">
        <v>7.5000000000000002E-4</v>
      </c>
      <c r="AU655" t="s">
        <v>0</v>
      </c>
      <c r="AV655">
        <v>0</v>
      </c>
      <c r="AW655">
        <v>2</v>
      </c>
      <c r="AX655">
        <v>31143263</v>
      </c>
      <c r="AY655">
        <v>1</v>
      </c>
      <c r="AZ655">
        <v>0</v>
      </c>
      <c r="BA655">
        <v>646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CX655">
        <f>Y655*Source!I930</f>
        <v>3.0000000000000001E-5</v>
      </c>
      <c r="CY655">
        <f>AA655</f>
        <v>132427.31</v>
      </c>
      <c r="CZ655">
        <f>AE655</f>
        <v>132427.31</v>
      </c>
      <c r="DA655">
        <f>AI655</f>
        <v>1</v>
      </c>
      <c r="DB655">
        <v>0</v>
      </c>
    </row>
    <row r="656" spans="1:106" x14ac:dyDescent="0.2">
      <c r="A656">
        <f>ROW(Source!A930)</f>
        <v>930</v>
      </c>
      <c r="B656">
        <v>31140108</v>
      </c>
      <c r="C656">
        <v>31143252</v>
      </c>
      <c r="D656">
        <v>30910981</v>
      </c>
      <c r="E656">
        <v>1</v>
      </c>
      <c r="F656">
        <v>1</v>
      </c>
      <c r="G656">
        <v>28875167</v>
      </c>
      <c r="H656">
        <v>3</v>
      </c>
      <c r="I656" t="s">
        <v>742</v>
      </c>
      <c r="J656" t="s">
        <v>743</v>
      </c>
      <c r="K656" t="s">
        <v>744</v>
      </c>
      <c r="L656">
        <v>1301</v>
      </c>
      <c r="N656">
        <v>1003</v>
      </c>
      <c r="O656" t="s">
        <v>358</v>
      </c>
      <c r="P656" t="s">
        <v>358</v>
      </c>
      <c r="Q656">
        <v>1</v>
      </c>
      <c r="W656">
        <v>0</v>
      </c>
      <c r="X656">
        <v>-857667456</v>
      </c>
      <c r="Y656">
        <v>102</v>
      </c>
      <c r="AA656">
        <v>104.32</v>
      </c>
      <c r="AB656">
        <v>0</v>
      </c>
      <c r="AC656">
        <v>0</v>
      </c>
      <c r="AD656">
        <v>0</v>
      </c>
      <c r="AE656">
        <v>104.32</v>
      </c>
      <c r="AF656">
        <v>0</v>
      </c>
      <c r="AG656">
        <v>0</v>
      </c>
      <c r="AH656">
        <v>0</v>
      </c>
      <c r="AI656">
        <v>1</v>
      </c>
      <c r="AJ656">
        <v>1</v>
      </c>
      <c r="AK656">
        <v>1</v>
      </c>
      <c r="AL656">
        <v>1</v>
      </c>
      <c r="AN656">
        <v>0</v>
      </c>
      <c r="AO656">
        <v>1</v>
      </c>
      <c r="AP656">
        <v>0</v>
      </c>
      <c r="AQ656">
        <v>0</v>
      </c>
      <c r="AR656">
        <v>0</v>
      </c>
      <c r="AS656" t="s">
        <v>0</v>
      </c>
      <c r="AT656">
        <v>102</v>
      </c>
      <c r="AU656" t="s">
        <v>0</v>
      </c>
      <c r="AV656">
        <v>0</v>
      </c>
      <c r="AW656">
        <v>2</v>
      </c>
      <c r="AX656">
        <v>31143264</v>
      </c>
      <c r="AY656">
        <v>1</v>
      </c>
      <c r="AZ656">
        <v>0</v>
      </c>
      <c r="BA656">
        <v>647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CX656">
        <f>Y656*Source!I930</f>
        <v>4.08</v>
      </c>
      <c r="CY656">
        <f>AA656</f>
        <v>104.32</v>
      </c>
      <c r="CZ656">
        <f>AE656</f>
        <v>104.32</v>
      </c>
      <c r="DA656">
        <f>AI656</f>
        <v>1</v>
      </c>
      <c r="DB656">
        <v>0</v>
      </c>
    </row>
    <row r="657" spans="1:106" x14ac:dyDescent="0.2">
      <c r="A657">
        <f>ROW(Source!A931)</f>
        <v>931</v>
      </c>
      <c r="B657">
        <v>31140108</v>
      </c>
      <c r="C657">
        <v>31143337</v>
      </c>
      <c r="D657">
        <v>30895155</v>
      </c>
      <c r="E657">
        <v>28875167</v>
      </c>
      <c r="F657">
        <v>1</v>
      </c>
      <c r="G657">
        <v>28875167</v>
      </c>
      <c r="H657">
        <v>1</v>
      </c>
      <c r="I657" t="s">
        <v>391</v>
      </c>
      <c r="J657" t="s">
        <v>0</v>
      </c>
      <c r="K657" t="s">
        <v>392</v>
      </c>
      <c r="L657">
        <v>1191</v>
      </c>
      <c r="N657">
        <v>1013</v>
      </c>
      <c r="O657" t="s">
        <v>393</v>
      </c>
      <c r="P657" t="s">
        <v>393</v>
      </c>
      <c r="Q657">
        <v>1</v>
      </c>
      <c r="W657">
        <v>0</v>
      </c>
      <c r="X657">
        <v>476480486</v>
      </c>
      <c r="Y657">
        <v>26.83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1</v>
      </c>
      <c r="AJ657">
        <v>1</v>
      </c>
      <c r="AK657">
        <v>1</v>
      </c>
      <c r="AL657">
        <v>1</v>
      </c>
      <c r="AN657">
        <v>0</v>
      </c>
      <c r="AO657">
        <v>1</v>
      </c>
      <c r="AP657">
        <v>0</v>
      </c>
      <c r="AQ657">
        <v>0</v>
      </c>
      <c r="AR657">
        <v>0</v>
      </c>
      <c r="AS657" t="s">
        <v>0</v>
      </c>
      <c r="AT657">
        <v>26.83</v>
      </c>
      <c r="AU657" t="s">
        <v>0</v>
      </c>
      <c r="AV657">
        <v>1</v>
      </c>
      <c r="AW657">
        <v>2</v>
      </c>
      <c r="AX657">
        <v>31143338</v>
      </c>
      <c r="AY657">
        <v>1</v>
      </c>
      <c r="AZ657">
        <v>0</v>
      </c>
      <c r="BA657">
        <v>648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CX657">
        <f>Y657*Source!I931</f>
        <v>1.6097999999999999</v>
      </c>
      <c r="CY657">
        <f>AD657</f>
        <v>0</v>
      </c>
      <c r="CZ657">
        <f>AH657</f>
        <v>0</v>
      </c>
      <c r="DA657">
        <f>AL657</f>
        <v>1</v>
      </c>
      <c r="DB657">
        <v>0</v>
      </c>
    </row>
    <row r="658" spans="1:106" x14ac:dyDescent="0.2">
      <c r="A658">
        <f>ROW(Source!A931)</f>
        <v>931</v>
      </c>
      <c r="B658">
        <v>31140108</v>
      </c>
      <c r="C658">
        <v>31143337</v>
      </c>
      <c r="D658">
        <v>30906318</v>
      </c>
      <c r="E658">
        <v>1</v>
      </c>
      <c r="F658">
        <v>1</v>
      </c>
      <c r="G658">
        <v>28875167</v>
      </c>
      <c r="H658">
        <v>2</v>
      </c>
      <c r="I658" t="s">
        <v>432</v>
      </c>
      <c r="J658" t="s">
        <v>433</v>
      </c>
      <c r="K658" t="s">
        <v>434</v>
      </c>
      <c r="L658">
        <v>1368</v>
      </c>
      <c r="N658">
        <v>1011</v>
      </c>
      <c r="O658" t="s">
        <v>397</v>
      </c>
      <c r="P658" t="s">
        <v>397</v>
      </c>
      <c r="Q658">
        <v>1</v>
      </c>
      <c r="W658">
        <v>0</v>
      </c>
      <c r="X658">
        <v>1866321507</v>
      </c>
      <c r="Y658">
        <v>9.7799999999999994</v>
      </c>
      <c r="AA658">
        <v>0</v>
      </c>
      <c r="AB658">
        <v>2.13</v>
      </c>
      <c r="AC658">
        <v>0.22</v>
      </c>
      <c r="AD658">
        <v>0</v>
      </c>
      <c r="AE658">
        <v>0</v>
      </c>
      <c r="AF658">
        <v>2.13</v>
      </c>
      <c r="AG658">
        <v>0.22</v>
      </c>
      <c r="AH658">
        <v>0</v>
      </c>
      <c r="AI658">
        <v>1</v>
      </c>
      <c r="AJ658">
        <v>1</v>
      </c>
      <c r="AK658">
        <v>1</v>
      </c>
      <c r="AL658">
        <v>1</v>
      </c>
      <c r="AN658">
        <v>0</v>
      </c>
      <c r="AO658">
        <v>1</v>
      </c>
      <c r="AP658">
        <v>0</v>
      </c>
      <c r="AQ658">
        <v>0</v>
      </c>
      <c r="AR658">
        <v>0</v>
      </c>
      <c r="AS658" t="s">
        <v>0</v>
      </c>
      <c r="AT658">
        <v>9.7799999999999994</v>
      </c>
      <c r="AU658" t="s">
        <v>0</v>
      </c>
      <c r="AV658">
        <v>0</v>
      </c>
      <c r="AW658">
        <v>2</v>
      </c>
      <c r="AX658">
        <v>31143339</v>
      </c>
      <c r="AY658">
        <v>1</v>
      </c>
      <c r="AZ658">
        <v>0</v>
      </c>
      <c r="BA658">
        <v>649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CX658">
        <f>Y658*Source!I931</f>
        <v>0.58679999999999999</v>
      </c>
      <c r="CY658">
        <f>AB658</f>
        <v>2.13</v>
      </c>
      <c r="CZ658">
        <f>AF658</f>
        <v>2.13</v>
      </c>
      <c r="DA658">
        <f>AJ658</f>
        <v>1</v>
      </c>
      <c r="DB658">
        <v>0</v>
      </c>
    </row>
    <row r="659" spans="1:106" x14ac:dyDescent="0.2">
      <c r="A659">
        <f>ROW(Source!A931)</f>
        <v>931</v>
      </c>
      <c r="B659">
        <v>31140108</v>
      </c>
      <c r="C659">
        <v>31143337</v>
      </c>
      <c r="D659">
        <v>30908781</v>
      </c>
      <c r="E659">
        <v>1</v>
      </c>
      <c r="F659">
        <v>1</v>
      </c>
      <c r="G659">
        <v>28875167</v>
      </c>
      <c r="H659">
        <v>3</v>
      </c>
      <c r="I659" t="s">
        <v>407</v>
      </c>
      <c r="J659" t="s">
        <v>408</v>
      </c>
      <c r="K659" t="s">
        <v>409</v>
      </c>
      <c r="L659">
        <v>1339</v>
      </c>
      <c r="N659">
        <v>1007</v>
      </c>
      <c r="O659" t="s">
        <v>16</v>
      </c>
      <c r="P659" t="s">
        <v>16</v>
      </c>
      <c r="Q659">
        <v>1</v>
      </c>
      <c r="W659">
        <v>0</v>
      </c>
      <c r="X659">
        <v>1653821073</v>
      </c>
      <c r="Y659">
        <v>3.5</v>
      </c>
      <c r="AA659">
        <v>29.98</v>
      </c>
      <c r="AB659">
        <v>0</v>
      </c>
      <c r="AC659">
        <v>0</v>
      </c>
      <c r="AD659">
        <v>0</v>
      </c>
      <c r="AE659">
        <v>29.98</v>
      </c>
      <c r="AF659">
        <v>0</v>
      </c>
      <c r="AG659">
        <v>0</v>
      </c>
      <c r="AH659">
        <v>0</v>
      </c>
      <c r="AI659">
        <v>1</v>
      </c>
      <c r="AJ659">
        <v>1</v>
      </c>
      <c r="AK659">
        <v>1</v>
      </c>
      <c r="AL659">
        <v>1</v>
      </c>
      <c r="AN659">
        <v>0</v>
      </c>
      <c r="AO659">
        <v>1</v>
      </c>
      <c r="AP659">
        <v>0</v>
      </c>
      <c r="AQ659">
        <v>0</v>
      </c>
      <c r="AR659">
        <v>0</v>
      </c>
      <c r="AS659" t="s">
        <v>0</v>
      </c>
      <c r="AT659">
        <v>3.5</v>
      </c>
      <c r="AU659" t="s">
        <v>0</v>
      </c>
      <c r="AV659">
        <v>0</v>
      </c>
      <c r="AW659">
        <v>2</v>
      </c>
      <c r="AX659">
        <v>31143340</v>
      </c>
      <c r="AY659">
        <v>1</v>
      </c>
      <c r="AZ659">
        <v>0</v>
      </c>
      <c r="BA659">
        <v>650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CX659">
        <f>Y659*Source!I931</f>
        <v>0.21</v>
      </c>
      <c r="CY659">
        <f>AA659</f>
        <v>29.98</v>
      </c>
      <c r="CZ659">
        <f>AE659</f>
        <v>29.98</v>
      </c>
      <c r="DA659">
        <f>AI659</f>
        <v>1</v>
      </c>
      <c r="DB659">
        <v>0</v>
      </c>
    </row>
    <row r="660" spans="1:106" x14ac:dyDescent="0.2">
      <c r="A660">
        <f>ROW(Source!A931)</f>
        <v>931</v>
      </c>
      <c r="B660">
        <v>31140108</v>
      </c>
      <c r="C660">
        <v>31143337</v>
      </c>
      <c r="D660">
        <v>30909713</v>
      </c>
      <c r="E660">
        <v>1</v>
      </c>
      <c r="F660">
        <v>1</v>
      </c>
      <c r="G660">
        <v>28875167</v>
      </c>
      <c r="H660">
        <v>3</v>
      </c>
      <c r="I660" t="s">
        <v>435</v>
      </c>
      <c r="J660" t="s">
        <v>436</v>
      </c>
      <c r="K660" t="s">
        <v>437</v>
      </c>
      <c r="L660">
        <v>1339</v>
      </c>
      <c r="N660">
        <v>1007</v>
      </c>
      <c r="O660" t="s">
        <v>16</v>
      </c>
      <c r="P660" t="s">
        <v>16</v>
      </c>
      <c r="Q660">
        <v>1</v>
      </c>
      <c r="W660">
        <v>0</v>
      </c>
      <c r="X660">
        <v>-1742542958</v>
      </c>
      <c r="Y660">
        <v>2.04</v>
      </c>
      <c r="AA660">
        <v>3079.71</v>
      </c>
      <c r="AB660">
        <v>0</v>
      </c>
      <c r="AC660">
        <v>0</v>
      </c>
      <c r="AD660">
        <v>0</v>
      </c>
      <c r="AE660">
        <v>3079.71</v>
      </c>
      <c r="AF660">
        <v>0</v>
      </c>
      <c r="AG660">
        <v>0</v>
      </c>
      <c r="AH660">
        <v>0</v>
      </c>
      <c r="AI660">
        <v>1</v>
      </c>
      <c r="AJ660">
        <v>1</v>
      </c>
      <c r="AK660">
        <v>1</v>
      </c>
      <c r="AL660">
        <v>1</v>
      </c>
      <c r="AN660">
        <v>0</v>
      </c>
      <c r="AO660">
        <v>1</v>
      </c>
      <c r="AP660">
        <v>0</v>
      </c>
      <c r="AQ660">
        <v>0</v>
      </c>
      <c r="AR660">
        <v>0</v>
      </c>
      <c r="AS660" t="s">
        <v>0</v>
      </c>
      <c r="AT660">
        <v>2.04</v>
      </c>
      <c r="AU660" t="s">
        <v>0</v>
      </c>
      <c r="AV660">
        <v>0</v>
      </c>
      <c r="AW660">
        <v>2</v>
      </c>
      <c r="AX660">
        <v>31143341</v>
      </c>
      <c r="AY660">
        <v>1</v>
      </c>
      <c r="AZ660">
        <v>0</v>
      </c>
      <c r="BA660">
        <v>651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CX660">
        <f>Y660*Source!I931</f>
        <v>0.12239999999999999</v>
      </c>
      <c r="CY660">
        <f>AA660</f>
        <v>3079.71</v>
      </c>
      <c r="CZ660">
        <f>AE660</f>
        <v>3079.71</v>
      </c>
      <c r="DA660">
        <f>AI660</f>
        <v>1</v>
      </c>
      <c r="DB660">
        <v>0</v>
      </c>
    </row>
    <row r="661" spans="1:106" x14ac:dyDescent="0.2">
      <c r="A661">
        <f>ROW(Source!A932)</f>
        <v>932</v>
      </c>
      <c r="B661">
        <v>31140108</v>
      </c>
      <c r="C661">
        <v>31143342</v>
      </c>
      <c r="D661">
        <v>30895155</v>
      </c>
      <c r="E661">
        <v>28875167</v>
      </c>
      <c r="F661">
        <v>1</v>
      </c>
      <c r="G661">
        <v>28875167</v>
      </c>
      <c r="H661">
        <v>1</v>
      </c>
      <c r="I661" t="s">
        <v>391</v>
      </c>
      <c r="J661" t="s">
        <v>0</v>
      </c>
      <c r="K661" t="s">
        <v>392</v>
      </c>
      <c r="L661">
        <v>1191</v>
      </c>
      <c r="N661">
        <v>1013</v>
      </c>
      <c r="O661" t="s">
        <v>393</v>
      </c>
      <c r="P661" t="s">
        <v>393</v>
      </c>
      <c r="Q661">
        <v>1</v>
      </c>
      <c r="W661">
        <v>0</v>
      </c>
      <c r="X661">
        <v>476480486</v>
      </c>
      <c r="Y661">
        <v>107.1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1</v>
      </c>
      <c r="AJ661">
        <v>1</v>
      </c>
      <c r="AK661">
        <v>1</v>
      </c>
      <c r="AL661">
        <v>1</v>
      </c>
      <c r="AN661">
        <v>0</v>
      </c>
      <c r="AO661">
        <v>1</v>
      </c>
      <c r="AP661">
        <v>0</v>
      </c>
      <c r="AQ661">
        <v>0</v>
      </c>
      <c r="AR661">
        <v>0</v>
      </c>
      <c r="AS661" t="s">
        <v>0</v>
      </c>
      <c r="AT661">
        <v>107.1</v>
      </c>
      <c r="AU661" t="s">
        <v>0</v>
      </c>
      <c r="AV661">
        <v>1</v>
      </c>
      <c r="AW661">
        <v>2</v>
      </c>
      <c r="AX661">
        <v>31143351</v>
      </c>
      <c r="AY661">
        <v>1</v>
      </c>
      <c r="AZ661">
        <v>0</v>
      </c>
      <c r="BA661">
        <v>652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CX661">
        <f>Y661*Source!I932</f>
        <v>3.1059000000000001</v>
      </c>
      <c r="CY661">
        <f>AD661</f>
        <v>0</v>
      </c>
      <c r="CZ661">
        <f>AH661</f>
        <v>0</v>
      </c>
      <c r="DA661">
        <f>AL661</f>
        <v>1</v>
      </c>
      <c r="DB661">
        <v>0</v>
      </c>
    </row>
    <row r="662" spans="1:106" x14ac:dyDescent="0.2">
      <c r="A662">
        <f>ROW(Source!A932)</f>
        <v>932</v>
      </c>
      <c r="B662">
        <v>31140108</v>
      </c>
      <c r="C662">
        <v>31143342</v>
      </c>
      <c r="D662">
        <v>30906858</v>
      </c>
      <c r="E662">
        <v>1</v>
      </c>
      <c r="F662">
        <v>1</v>
      </c>
      <c r="G662">
        <v>28875167</v>
      </c>
      <c r="H662">
        <v>2</v>
      </c>
      <c r="I662" t="s">
        <v>471</v>
      </c>
      <c r="J662" t="s">
        <v>472</v>
      </c>
      <c r="K662" t="s">
        <v>473</v>
      </c>
      <c r="L662">
        <v>1368</v>
      </c>
      <c r="N662">
        <v>1011</v>
      </c>
      <c r="O662" t="s">
        <v>397</v>
      </c>
      <c r="P662" t="s">
        <v>397</v>
      </c>
      <c r="Q662">
        <v>1</v>
      </c>
      <c r="W662">
        <v>0</v>
      </c>
      <c r="X662">
        <v>-1418982918</v>
      </c>
      <c r="Y662">
        <v>44.34</v>
      </c>
      <c r="AA662">
        <v>0</v>
      </c>
      <c r="AB662">
        <v>7.36</v>
      </c>
      <c r="AC662">
        <v>0.74</v>
      </c>
      <c r="AD662">
        <v>0</v>
      </c>
      <c r="AE662">
        <v>0</v>
      </c>
      <c r="AF662">
        <v>7.36</v>
      </c>
      <c r="AG662">
        <v>0.74</v>
      </c>
      <c r="AH662">
        <v>0</v>
      </c>
      <c r="AI662">
        <v>1</v>
      </c>
      <c r="AJ662">
        <v>1</v>
      </c>
      <c r="AK662">
        <v>1</v>
      </c>
      <c r="AL662">
        <v>1</v>
      </c>
      <c r="AN662">
        <v>0</v>
      </c>
      <c r="AO662">
        <v>1</v>
      </c>
      <c r="AP662">
        <v>0</v>
      </c>
      <c r="AQ662">
        <v>0</v>
      </c>
      <c r="AR662">
        <v>0</v>
      </c>
      <c r="AS662" t="s">
        <v>0</v>
      </c>
      <c r="AT662">
        <v>44.34</v>
      </c>
      <c r="AU662" t="s">
        <v>0</v>
      </c>
      <c r="AV662">
        <v>0</v>
      </c>
      <c r="AW662">
        <v>2</v>
      </c>
      <c r="AX662">
        <v>31143352</v>
      </c>
      <c r="AY662">
        <v>1</v>
      </c>
      <c r="AZ662">
        <v>0</v>
      </c>
      <c r="BA662">
        <v>653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CX662">
        <f>Y662*Source!I932</f>
        <v>1.2858600000000002</v>
      </c>
      <c r="CY662">
        <f>AB662</f>
        <v>7.36</v>
      </c>
      <c r="CZ662">
        <f>AF662</f>
        <v>7.36</v>
      </c>
      <c r="DA662">
        <f>AJ662</f>
        <v>1</v>
      </c>
      <c r="DB662">
        <v>0</v>
      </c>
    </row>
    <row r="663" spans="1:106" x14ac:dyDescent="0.2">
      <c r="A663">
        <f>ROW(Source!A932)</f>
        <v>932</v>
      </c>
      <c r="B663">
        <v>31140108</v>
      </c>
      <c r="C663">
        <v>31143342</v>
      </c>
      <c r="D663">
        <v>30906836</v>
      </c>
      <c r="E663">
        <v>1</v>
      </c>
      <c r="F663">
        <v>1</v>
      </c>
      <c r="G663">
        <v>28875167</v>
      </c>
      <c r="H663">
        <v>2</v>
      </c>
      <c r="I663" t="s">
        <v>775</v>
      </c>
      <c r="J663" t="s">
        <v>776</v>
      </c>
      <c r="K663" t="s">
        <v>777</v>
      </c>
      <c r="L663">
        <v>1368</v>
      </c>
      <c r="N663">
        <v>1011</v>
      </c>
      <c r="O663" t="s">
        <v>397</v>
      </c>
      <c r="P663" t="s">
        <v>397</v>
      </c>
      <c r="Q663">
        <v>1</v>
      </c>
      <c r="W663">
        <v>0</v>
      </c>
      <c r="X663">
        <v>1061940301</v>
      </c>
      <c r="Y663">
        <v>0.39</v>
      </c>
      <c r="AA663">
        <v>0</v>
      </c>
      <c r="AB663">
        <v>386.3</v>
      </c>
      <c r="AC663">
        <v>303.31</v>
      </c>
      <c r="AD663">
        <v>0</v>
      </c>
      <c r="AE663">
        <v>0</v>
      </c>
      <c r="AF663">
        <v>386.3</v>
      </c>
      <c r="AG663">
        <v>303.31</v>
      </c>
      <c r="AH663">
        <v>0</v>
      </c>
      <c r="AI663">
        <v>1</v>
      </c>
      <c r="AJ663">
        <v>1</v>
      </c>
      <c r="AK663">
        <v>1</v>
      </c>
      <c r="AL663">
        <v>1</v>
      </c>
      <c r="AN663">
        <v>0</v>
      </c>
      <c r="AO663">
        <v>1</v>
      </c>
      <c r="AP663">
        <v>0</v>
      </c>
      <c r="AQ663">
        <v>0</v>
      </c>
      <c r="AR663">
        <v>0</v>
      </c>
      <c r="AS663" t="s">
        <v>0</v>
      </c>
      <c r="AT663">
        <v>0.39</v>
      </c>
      <c r="AU663" t="s">
        <v>0</v>
      </c>
      <c r="AV663">
        <v>0</v>
      </c>
      <c r="AW663">
        <v>2</v>
      </c>
      <c r="AX663">
        <v>31143353</v>
      </c>
      <c r="AY663">
        <v>1</v>
      </c>
      <c r="AZ663">
        <v>0</v>
      </c>
      <c r="BA663">
        <v>654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CX663">
        <f>Y663*Source!I932</f>
        <v>1.1310000000000001E-2</v>
      </c>
      <c r="CY663">
        <f>AB663</f>
        <v>386.3</v>
      </c>
      <c r="CZ663">
        <f>AF663</f>
        <v>386.3</v>
      </c>
      <c r="DA663">
        <f>AJ663</f>
        <v>1</v>
      </c>
      <c r="DB663">
        <v>0</v>
      </c>
    </row>
    <row r="664" spans="1:106" x14ac:dyDescent="0.2">
      <c r="A664">
        <f>ROW(Source!A932)</f>
        <v>932</v>
      </c>
      <c r="B664">
        <v>31140108</v>
      </c>
      <c r="C664">
        <v>31143342</v>
      </c>
      <c r="D664">
        <v>30908781</v>
      </c>
      <c r="E664">
        <v>1</v>
      </c>
      <c r="F664">
        <v>1</v>
      </c>
      <c r="G664">
        <v>28875167</v>
      </c>
      <c r="H664">
        <v>3</v>
      </c>
      <c r="I664" t="s">
        <v>407</v>
      </c>
      <c r="J664" t="s">
        <v>408</v>
      </c>
      <c r="K664" t="s">
        <v>409</v>
      </c>
      <c r="L664">
        <v>1339</v>
      </c>
      <c r="N664">
        <v>1007</v>
      </c>
      <c r="O664" t="s">
        <v>16</v>
      </c>
      <c r="P664" t="s">
        <v>16</v>
      </c>
      <c r="Q664">
        <v>1</v>
      </c>
      <c r="W664">
        <v>0</v>
      </c>
      <c r="X664">
        <v>1653821073</v>
      </c>
      <c r="Y664">
        <v>0.16600000000000001</v>
      </c>
      <c r="AA664">
        <v>29.98</v>
      </c>
      <c r="AB664">
        <v>0</v>
      </c>
      <c r="AC664">
        <v>0</v>
      </c>
      <c r="AD664">
        <v>0</v>
      </c>
      <c r="AE664">
        <v>29.98</v>
      </c>
      <c r="AF664">
        <v>0</v>
      </c>
      <c r="AG664">
        <v>0</v>
      </c>
      <c r="AH664">
        <v>0</v>
      </c>
      <c r="AI664">
        <v>1</v>
      </c>
      <c r="AJ664">
        <v>1</v>
      </c>
      <c r="AK664">
        <v>1</v>
      </c>
      <c r="AL664">
        <v>1</v>
      </c>
      <c r="AN664">
        <v>0</v>
      </c>
      <c r="AO664">
        <v>1</v>
      </c>
      <c r="AP664">
        <v>0</v>
      </c>
      <c r="AQ664">
        <v>0</v>
      </c>
      <c r="AR664">
        <v>0</v>
      </c>
      <c r="AS664" t="s">
        <v>0</v>
      </c>
      <c r="AT664">
        <v>0.16600000000000001</v>
      </c>
      <c r="AU664" t="s">
        <v>0</v>
      </c>
      <c r="AV664">
        <v>0</v>
      </c>
      <c r="AW664">
        <v>2</v>
      </c>
      <c r="AX664">
        <v>31143354</v>
      </c>
      <c r="AY664">
        <v>1</v>
      </c>
      <c r="AZ664">
        <v>0</v>
      </c>
      <c r="BA664">
        <v>655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CX664">
        <f>Y664*Source!I932</f>
        <v>4.8140000000000006E-3</v>
      </c>
      <c r="CY664">
        <f>AA664</f>
        <v>29.98</v>
      </c>
      <c r="CZ664">
        <f>AE664</f>
        <v>29.98</v>
      </c>
      <c r="DA664">
        <f>AI664</f>
        <v>1</v>
      </c>
      <c r="DB664">
        <v>0</v>
      </c>
    </row>
    <row r="665" spans="1:106" x14ac:dyDescent="0.2">
      <c r="A665">
        <f>ROW(Source!A932)</f>
        <v>932</v>
      </c>
      <c r="B665">
        <v>31140108</v>
      </c>
      <c r="C665">
        <v>31143342</v>
      </c>
      <c r="D665">
        <v>30907179</v>
      </c>
      <c r="E665">
        <v>1</v>
      </c>
      <c r="F665">
        <v>1</v>
      </c>
      <c r="G665">
        <v>28875167</v>
      </c>
      <c r="H665">
        <v>3</v>
      </c>
      <c r="I665" t="s">
        <v>784</v>
      </c>
      <c r="J665" t="s">
        <v>785</v>
      </c>
      <c r="K665" t="s">
        <v>786</v>
      </c>
      <c r="L665">
        <v>1327</v>
      </c>
      <c r="N665">
        <v>1005</v>
      </c>
      <c r="O665" t="s">
        <v>441</v>
      </c>
      <c r="P665" t="s">
        <v>441</v>
      </c>
      <c r="Q665">
        <v>1</v>
      </c>
      <c r="W665">
        <v>0</v>
      </c>
      <c r="X665">
        <v>496570782</v>
      </c>
      <c r="Y665">
        <v>102</v>
      </c>
      <c r="AA665">
        <v>633.91</v>
      </c>
      <c r="AB665">
        <v>0</v>
      </c>
      <c r="AC665">
        <v>0</v>
      </c>
      <c r="AD665">
        <v>0</v>
      </c>
      <c r="AE665">
        <v>633.91</v>
      </c>
      <c r="AF665">
        <v>0</v>
      </c>
      <c r="AG665">
        <v>0</v>
      </c>
      <c r="AH665">
        <v>0</v>
      </c>
      <c r="AI665">
        <v>1</v>
      </c>
      <c r="AJ665">
        <v>1</v>
      </c>
      <c r="AK665">
        <v>1</v>
      </c>
      <c r="AL665">
        <v>1</v>
      </c>
      <c r="AN665">
        <v>0</v>
      </c>
      <c r="AO665">
        <v>1</v>
      </c>
      <c r="AP665">
        <v>0</v>
      </c>
      <c r="AQ665">
        <v>0</v>
      </c>
      <c r="AR665">
        <v>0</v>
      </c>
      <c r="AS665" t="s">
        <v>0</v>
      </c>
      <c r="AT665">
        <v>102</v>
      </c>
      <c r="AU665" t="s">
        <v>0</v>
      </c>
      <c r="AV665">
        <v>0</v>
      </c>
      <c r="AW665">
        <v>2</v>
      </c>
      <c r="AX665">
        <v>31143355</v>
      </c>
      <c r="AY665">
        <v>1</v>
      </c>
      <c r="AZ665">
        <v>0</v>
      </c>
      <c r="BA665">
        <v>656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CX665">
        <f>Y665*Source!I932</f>
        <v>2.9580000000000002</v>
      </c>
      <c r="CY665">
        <f>AA665</f>
        <v>633.91</v>
      </c>
      <c r="CZ665">
        <f>AE665</f>
        <v>633.91</v>
      </c>
      <c r="DA665">
        <f>AI665</f>
        <v>1</v>
      </c>
      <c r="DB665">
        <v>0</v>
      </c>
    </row>
    <row r="666" spans="1:106" x14ac:dyDescent="0.2">
      <c r="A666">
        <f>ROW(Source!A932)</f>
        <v>932</v>
      </c>
      <c r="B666">
        <v>31140108</v>
      </c>
      <c r="C666">
        <v>31143342</v>
      </c>
      <c r="D666">
        <v>30907225</v>
      </c>
      <c r="E666">
        <v>1</v>
      </c>
      <c r="F666">
        <v>1</v>
      </c>
      <c r="G666">
        <v>28875167</v>
      </c>
      <c r="H666">
        <v>3</v>
      </c>
      <c r="I666" t="s">
        <v>859</v>
      </c>
      <c r="J666" t="s">
        <v>860</v>
      </c>
      <c r="K666" t="s">
        <v>861</v>
      </c>
      <c r="L666">
        <v>1348</v>
      </c>
      <c r="N666">
        <v>1009</v>
      </c>
      <c r="O666" t="s">
        <v>150</v>
      </c>
      <c r="P666" t="s">
        <v>150</v>
      </c>
      <c r="Q666">
        <v>1000</v>
      </c>
      <c r="W666">
        <v>0</v>
      </c>
      <c r="X666">
        <v>-1047297428</v>
      </c>
      <c r="Y666">
        <v>0.01</v>
      </c>
      <c r="AA666">
        <v>108319.66</v>
      </c>
      <c r="AB666">
        <v>0</v>
      </c>
      <c r="AC666">
        <v>0</v>
      </c>
      <c r="AD666">
        <v>0</v>
      </c>
      <c r="AE666">
        <v>108319.66</v>
      </c>
      <c r="AF666">
        <v>0</v>
      </c>
      <c r="AG666">
        <v>0</v>
      </c>
      <c r="AH666">
        <v>0</v>
      </c>
      <c r="AI666">
        <v>1</v>
      </c>
      <c r="AJ666">
        <v>1</v>
      </c>
      <c r="AK666">
        <v>1</v>
      </c>
      <c r="AL666">
        <v>1</v>
      </c>
      <c r="AN666">
        <v>0</v>
      </c>
      <c r="AO666">
        <v>1</v>
      </c>
      <c r="AP666">
        <v>0</v>
      </c>
      <c r="AQ666">
        <v>0</v>
      </c>
      <c r="AR666">
        <v>0</v>
      </c>
      <c r="AS666" t="s">
        <v>0</v>
      </c>
      <c r="AT666">
        <v>0.01</v>
      </c>
      <c r="AU666" t="s">
        <v>0</v>
      </c>
      <c r="AV666">
        <v>0</v>
      </c>
      <c r="AW666">
        <v>2</v>
      </c>
      <c r="AX666">
        <v>31143356</v>
      </c>
      <c r="AY666">
        <v>1</v>
      </c>
      <c r="AZ666">
        <v>0</v>
      </c>
      <c r="BA666">
        <v>657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CX666">
        <f>Y666*Source!I932</f>
        <v>2.9E-4</v>
      </c>
      <c r="CY666">
        <f>AA666</f>
        <v>108319.66</v>
      </c>
      <c r="CZ666">
        <f>AE666</f>
        <v>108319.66</v>
      </c>
      <c r="DA666">
        <f>AI666</f>
        <v>1</v>
      </c>
      <c r="DB666">
        <v>0</v>
      </c>
    </row>
    <row r="667" spans="1:106" x14ac:dyDescent="0.2">
      <c r="A667">
        <f>ROW(Source!A932)</f>
        <v>932</v>
      </c>
      <c r="B667">
        <v>31140108</v>
      </c>
      <c r="C667">
        <v>31143342</v>
      </c>
      <c r="D667">
        <v>30909798</v>
      </c>
      <c r="E667">
        <v>1</v>
      </c>
      <c r="F667">
        <v>1</v>
      </c>
      <c r="G667">
        <v>28875167</v>
      </c>
      <c r="H667">
        <v>3</v>
      </c>
      <c r="I667" t="s">
        <v>790</v>
      </c>
      <c r="J667" t="s">
        <v>791</v>
      </c>
      <c r="K667" t="s">
        <v>792</v>
      </c>
      <c r="L667">
        <v>1348</v>
      </c>
      <c r="N667">
        <v>1009</v>
      </c>
      <c r="O667" t="s">
        <v>150</v>
      </c>
      <c r="P667" t="s">
        <v>150</v>
      </c>
      <c r="Q667">
        <v>1000</v>
      </c>
      <c r="W667">
        <v>0</v>
      </c>
      <c r="X667">
        <v>-119176890</v>
      </c>
      <c r="Y667">
        <v>0.59</v>
      </c>
      <c r="AA667">
        <v>8102.61</v>
      </c>
      <c r="AB667">
        <v>0</v>
      </c>
      <c r="AC667">
        <v>0</v>
      </c>
      <c r="AD667">
        <v>0</v>
      </c>
      <c r="AE667">
        <v>8102.61</v>
      </c>
      <c r="AF667">
        <v>0</v>
      </c>
      <c r="AG667">
        <v>0</v>
      </c>
      <c r="AH667">
        <v>0</v>
      </c>
      <c r="AI667">
        <v>1</v>
      </c>
      <c r="AJ667">
        <v>1</v>
      </c>
      <c r="AK667">
        <v>1</v>
      </c>
      <c r="AL667">
        <v>1</v>
      </c>
      <c r="AN667">
        <v>0</v>
      </c>
      <c r="AO667">
        <v>1</v>
      </c>
      <c r="AP667">
        <v>0</v>
      </c>
      <c r="AQ667">
        <v>0</v>
      </c>
      <c r="AR667">
        <v>0</v>
      </c>
      <c r="AS667" t="s">
        <v>0</v>
      </c>
      <c r="AT667">
        <v>0.59</v>
      </c>
      <c r="AU667" t="s">
        <v>0</v>
      </c>
      <c r="AV667">
        <v>0</v>
      </c>
      <c r="AW667">
        <v>2</v>
      </c>
      <c r="AX667">
        <v>31143357</v>
      </c>
      <c r="AY667">
        <v>1</v>
      </c>
      <c r="AZ667">
        <v>0</v>
      </c>
      <c r="BA667">
        <v>658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CX667">
        <f>Y667*Source!I932</f>
        <v>1.711E-2</v>
      </c>
      <c r="CY667">
        <f>AA667</f>
        <v>8102.61</v>
      </c>
      <c r="CZ667">
        <f>AE667</f>
        <v>8102.61</v>
      </c>
      <c r="DA667">
        <f>AI667</f>
        <v>1</v>
      </c>
      <c r="DB667">
        <v>0</v>
      </c>
    </row>
    <row r="668" spans="1:106" x14ac:dyDescent="0.2">
      <c r="A668">
        <f>ROW(Source!A932)</f>
        <v>932</v>
      </c>
      <c r="B668">
        <v>31140108</v>
      </c>
      <c r="C668">
        <v>31143342</v>
      </c>
      <c r="D668">
        <v>30909800</v>
      </c>
      <c r="E668">
        <v>1</v>
      </c>
      <c r="F668">
        <v>1</v>
      </c>
      <c r="G668">
        <v>28875167</v>
      </c>
      <c r="H668">
        <v>3</v>
      </c>
      <c r="I668" t="s">
        <v>793</v>
      </c>
      <c r="J668" t="s">
        <v>794</v>
      </c>
      <c r="K668" t="s">
        <v>795</v>
      </c>
      <c r="L668">
        <v>1348</v>
      </c>
      <c r="N668">
        <v>1009</v>
      </c>
      <c r="O668" t="s">
        <v>150</v>
      </c>
      <c r="P668" t="s">
        <v>150</v>
      </c>
      <c r="Q668">
        <v>1000</v>
      </c>
      <c r="W668">
        <v>0</v>
      </c>
      <c r="X668">
        <v>-1483621562</v>
      </c>
      <c r="Y668">
        <v>4.8000000000000001E-2</v>
      </c>
      <c r="AA668">
        <v>22088.45</v>
      </c>
      <c r="AB668">
        <v>0</v>
      </c>
      <c r="AC668">
        <v>0</v>
      </c>
      <c r="AD668">
        <v>0</v>
      </c>
      <c r="AE668">
        <v>22088.45</v>
      </c>
      <c r="AF668">
        <v>0</v>
      </c>
      <c r="AG668">
        <v>0</v>
      </c>
      <c r="AH668">
        <v>0</v>
      </c>
      <c r="AI668">
        <v>1</v>
      </c>
      <c r="AJ668">
        <v>1</v>
      </c>
      <c r="AK668">
        <v>1</v>
      </c>
      <c r="AL668">
        <v>1</v>
      </c>
      <c r="AN668">
        <v>0</v>
      </c>
      <c r="AO668">
        <v>1</v>
      </c>
      <c r="AP668">
        <v>0</v>
      </c>
      <c r="AQ668">
        <v>0</v>
      </c>
      <c r="AR668">
        <v>0</v>
      </c>
      <c r="AS668" t="s">
        <v>0</v>
      </c>
      <c r="AT668">
        <v>4.8000000000000001E-2</v>
      </c>
      <c r="AU668" t="s">
        <v>0</v>
      </c>
      <c r="AV668">
        <v>0</v>
      </c>
      <c r="AW668">
        <v>2</v>
      </c>
      <c r="AX668">
        <v>31143358</v>
      </c>
      <c r="AY668">
        <v>1</v>
      </c>
      <c r="AZ668">
        <v>0</v>
      </c>
      <c r="BA668">
        <v>659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CX668">
        <f>Y668*Source!I932</f>
        <v>1.392E-3</v>
      </c>
      <c r="CY668">
        <f>AA668</f>
        <v>22088.45</v>
      </c>
      <c r="CZ668">
        <f>AE668</f>
        <v>22088.45</v>
      </c>
      <c r="DA668">
        <f>AI668</f>
        <v>1</v>
      </c>
      <c r="DB668">
        <v>0</v>
      </c>
    </row>
    <row r="669" spans="1:106" x14ac:dyDescent="0.2">
      <c r="A669">
        <f>ROW(Source!A933)</f>
        <v>933</v>
      </c>
      <c r="B669">
        <v>31140108</v>
      </c>
      <c r="C669">
        <v>31143360</v>
      </c>
      <c r="D669">
        <v>30895155</v>
      </c>
      <c r="E669">
        <v>28875167</v>
      </c>
      <c r="F669">
        <v>1</v>
      </c>
      <c r="G669">
        <v>28875167</v>
      </c>
      <c r="H669">
        <v>1</v>
      </c>
      <c r="I669" t="s">
        <v>391</v>
      </c>
      <c r="J669" t="s">
        <v>0</v>
      </c>
      <c r="K669" t="s">
        <v>392</v>
      </c>
      <c r="L669">
        <v>1191</v>
      </c>
      <c r="N669">
        <v>1013</v>
      </c>
      <c r="O669" t="s">
        <v>393</v>
      </c>
      <c r="P669" t="s">
        <v>393</v>
      </c>
      <c r="Q669">
        <v>1</v>
      </c>
      <c r="W669">
        <v>0</v>
      </c>
      <c r="X669">
        <v>476480486</v>
      </c>
      <c r="Y669">
        <v>70.260000000000005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1</v>
      </c>
      <c r="AJ669">
        <v>1</v>
      </c>
      <c r="AK669">
        <v>1</v>
      </c>
      <c r="AL669">
        <v>1</v>
      </c>
      <c r="AN669">
        <v>0</v>
      </c>
      <c r="AO669">
        <v>1</v>
      </c>
      <c r="AP669">
        <v>0</v>
      </c>
      <c r="AQ669">
        <v>0</v>
      </c>
      <c r="AR669">
        <v>0</v>
      </c>
      <c r="AS669" t="s">
        <v>0</v>
      </c>
      <c r="AT669">
        <v>70.260000000000005</v>
      </c>
      <c r="AU669" t="s">
        <v>0</v>
      </c>
      <c r="AV669">
        <v>1</v>
      </c>
      <c r="AW669">
        <v>2</v>
      </c>
      <c r="AX669">
        <v>31143361</v>
      </c>
      <c r="AY669">
        <v>1</v>
      </c>
      <c r="AZ669">
        <v>0</v>
      </c>
      <c r="BA669">
        <v>660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CX669">
        <f>Y669*Source!I933</f>
        <v>2.1078000000000001</v>
      </c>
      <c r="CY669">
        <f>AD669</f>
        <v>0</v>
      </c>
      <c r="CZ669">
        <f>AH669</f>
        <v>0</v>
      </c>
      <c r="DA669">
        <f>AL669</f>
        <v>1</v>
      </c>
      <c r="DB669">
        <v>0</v>
      </c>
    </row>
    <row r="670" spans="1:106" x14ac:dyDescent="0.2">
      <c r="A670">
        <f>ROW(Source!A933)</f>
        <v>933</v>
      </c>
      <c r="B670">
        <v>31140108</v>
      </c>
      <c r="C670">
        <v>31143360</v>
      </c>
      <c r="D670">
        <v>30906308</v>
      </c>
      <c r="E670">
        <v>1</v>
      </c>
      <c r="F670">
        <v>1</v>
      </c>
      <c r="G670">
        <v>28875167</v>
      </c>
      <c r="H670">
        <v>2</v>
      </c>
      <c r="I670" t="s">
        <v>883</v>
      </c>
      <c r="J670" t="s">
        <v>884</v>
      </c>
      <c r="K670" t="s">
        <v>885</v>
      </c>
      <c r="L670">
        <v>1368</v>
      </c>
      <c r="N670">
        <v>1011</v>
      </c>
      <c r="O670" t="s">
        <v>397</v>
      </c>
      <c r="P670" t="s">
        <v>397</v>
      </c>
      <c r="Q670">
        <v>1</v>
      </c>
      <c r="W670">
        <v>0</v>
      </c>
      <c r="X670">
        <v>1268662467</v>
      </c>
      <c r="Y670">
        <v>3</v>
      </c>
      <c r="AA670">
        <v>0</v>
      </c>
      <c r="AB670">
        <v>505.38</v>
      </c>
      <c r="AC670">
        <v>245.29</v>
      </c>
      <c r="AD670">
        <v>0</v>
      </c>
      <c r="AE670">
        <v>0</v>
      </c>
      <c r="AF670">
        <v>505.38</v>
      </c>
      <c r="AG670">
        <v>245.29</v>
      </c>
      <c r="AH670">
        <v>0</v>
      </c>
      <c r="AI670">
        <v>1</v>
      </c>
      <c r="AJ670">
        <v>1</v>
      </c>
      <c r="AK670">
        <v>1</v>
      </c>
      <c r="AL670">
        <v>1</v>
      </c>
      <c r="AN670">
        <v>0</v>
      </c>
      <c r="AO670">
        <v>1</v>
      </c>
      <c r="AP670">
        <v>0</v>
      </c>
      <c r="AQ670">
        <v>0</v>
      </c>
      <c r="AR670">
        <v>0</v>
      </c>
      <c r="AS670" t="s">
        <v>0</v>
      </c>
      <c r="AT670">
        <v>3</v>
      </c>
      <c r="AU670" t="s">
        <v>0</v>
      </c>
      <c r="AV670">
        <v>0</v>
      </c>
      <c r="AW670">
        <v>2</v>
      </c>
      <c r="AX670">
        <v>31143362</v>
      </c>
      <c r="AY670">
        <v>1</v>
      </c>
      <c r="AZ670">
        <v>0</v>
      </c>
      <c r="BA670">
        <v>661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CX670">
        <f>Y670*Source!I933</f>
        <v>0.09</v>
      </c>
      <c r="CY670">
        <f>AB670</f>
        <v>505.38</v>
      </c>
      <c r="CZ670">
        <f>AF670</f>
        <v>505.38</v>
      </c>
      <c r="DA670">
        <f>AJ670</f>
        <v>1</v>
      </c>
      <c r="DB670">
        <v>0</v>
      </c>
    </row>
    <row r="671" spans="1:106" x14ac:dyDescent="0.2">
      <c r="A671">
        <f>ROW(Source!A933)</f>
        <v>933</v>
      </c>
      <c r="B671">
        <v>31140108</v>
      </c>
      <c r="C671">
        <v>31143360</v>
      </c>
      <c r="D671">
        <v>30908781</v>
      </c>
      <c r="E671">
        <v>1</v>
      </c>
      <c r="F671">
        <v>1</v>
      </c>
      <c r="G671">
        <v>28875167</v>
      </c>
      <c r="H671">
        <v>3</v>
      </c>
      <c r="I671" t="s">
        <v>407</v>
      </c>
      <c r="J671" t="s">
        <v>408</v>
      </c>
      <c r="K671" t="s">
        <v>409</v>
      </c>
      <c r="L671">
        <v>1339</v>
      </c>
      <c r="N671">
        <v>1007</v>
      </c>
      <c r="O671" t="s">
        <v>16</v>
      </c>
      <c r="P671" t="s">
        <v>16</v>
      </c>
      <c r="Q671">
        <v>1</v>
      </c>
      <c r="W671">
        <v>0</v>
      </c>
      <c r="X671">
        <v>1653821073</v>
      </c>
      <c r="Y671">
        <v>0.10584</v>
      </c>
      <c r="AA671">
        <v>29.98</v>
      </c>
      <c r="AB671">
        <v>0</v>
      </c>
      <c r="AC671">
        <v>0</v>
      </c>
      <c r="AD671">
        <v>0</v>
      </c>
      <c r="AE671">
        <v>29.98</v>
      </c>
      <c r="AF671">
        <v>0</v>
      </c>
      <c r="AG671">
        <v>0</v>
      </c>
      <c r="AH671">
        <v>0</v>
      </c>
      <c r="AI671">
        <v>1</v>
      </c>
      <c r="AJ671">
        <v>1</v>
      </c>
      <c r="AK671">
        <v>1</v>
      </c>
      <c r="AL671">
        <v>1</v>
      </c>
      <c r="AN671">
        <v>0</v>
      </c>
      <c r="AO671">
        <v>1</v>
      </c>
      <c r="AP671">
        <v>0</v>
      </c>
      <c r="AQ671">
        <v>0</v>
      </c>
      <c r="AR671">
        <v>0</v>
      </c>
      <c r="AS671" t="s">
        <v>0</v>
      </c>
      <c r="AT671">
        <v>0.10584</v>
      </c>
      <c r="AU671" t="s">
        <v>0</v>
      </c>
      <c r="AV671">
        <v>0</v>
      </c>
      <c r="AW671">
        <v>2</v>
      </c>
      <c r="AX671">
        <v>31143363</v>
      </c>
      <c r="AY671">
        <v>1</v>
      </c>
      <c r="AZ671">
        <v>0</v>
      </c>
      <c r="BA671">
        <v>662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CX671">
        <f>Y671*Source!I933</f>
        <v>3.1752E-3</v>
      </c>
      <c r="CY671">
        <f>AA671</f>
        <v>29.98</v>
      </c>
      <c r="CZ671">
        <f>AE671</f>
        <v>29.98</v>
      </c>
      <c r="DA671">
        <f>AI671</f>
        <v>1</v>
      </c>
      <c r="DB671">
        <v>0</v>
      </c>
    </row>
    <row r="672" spans="1:106" x14ac:dyDescent="0.2">
      <c r="A672">
        <f>ROW(Source!A933)</f>
        <v>933</v>
      </c>
      <c r="B672">
        <v>31140108</v>
      </c>
      <c r="C672">
        <v>31143360</v>
      </c>
      <c r="D672">
        <v>30909707</v>
      </c>
      <c r="E672">
        <v>1</v>
      </c>
      <c r="F672">
        <v>1</v>
      </c>
      <c r="G672">
        <v>28875167</v>
      </c>
      <c r="H672">
        <v>3</v>
      </c>
      <c r="I672" t="s">
        <v>562</v>
      </c>
      <c r="J672" t="s">
        <v>563</v>
      </c>
      <c r="K672" t="s">
        <v>564</v>
      </c>
      <c r="L672">
        <v>1339</v>
      </c>
      <c r="N672">
        <v>1007</v>
      </c>
      <c r="O672" t="s">
        <v>16</v>
      </c>
      <c r="P672" t="s">
        <v>16</v>
      </c>
      <c r="Q672">
        <v>1</v>
      </c>
      <c r="W672">
        <v>0</v>
      </c>
      <c r="X672">
        <v>1382155603</v>
      </c>
      <c r="Y672">
        <v>1.512</v>
      </c>
      <c r="AA672">
        <v>3455.09</v>
      </c>
      <c r="AB672">
        <v>0</v>
      </c>
      <c r="AC672">
        <v>0</v>
      </c>
      <c r="AD672">
        <v>0</v>
      </c>
      <c r="AE672">
        <v>3455.09</v>
      </c>
      <c r="AF672">
        <v>0</v>
      </c>
      <c r="AG672">
        <v>0</v>
      </c>
      <c r="AH672">
        <v>0</v>
      </c>
      <c r="AI672">
        <v>1</v>
      </c>
      <c r="AJ672">
        <v>1</v>
      </c>
      <c r="AK672">
        <v>1</v>
      </c>
      <c r="AL672">
        <v>1</v>
      </c>
      <c r="AN672">
        <v>0</v>
      </c>
      <c r="AO672">
        <v>1</v>
      </c>
      <c r="AP672">
        <v>0</v>
      </c>
      <c r="AQ672">
        <v>0</v>
      </c>
      <c r="AR672">
        <v>0</v>
      </c>
      <c r="AS672" t="s">
        <v>0</v>
      </c>
      <c r="AT672">
        <v>1.512</v>
      </c>
      <c r="AU672" t="s">
        <v>0</v>
      </c>
      <c r="AV672">
        <v>0</v>
      </c>
      <c r="AW672">
        <v>2</v>
      </c>
      <c r="AX672">
        <v>31143364</v>
      </c>
      <c r="AY672">
        <v>1</v>
      </c>
      <c r="AZ672">
        <v>0</v>
      </c>
      <c r="BA672">
        <v>663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CX672">
        <f>Y672*Source!I933</f>
        <v>4.5359999999999998E-2</v>
      </c>
      <c r="CY672">
        <f>AA672</f>
        <v>3455.09</v>
      </c>
      <c r="CZ672">
        <f>AE672</f>
        <v>3455.09</v>
      </c>
      <c r="DA672">
        <f>AI672</f>
        <v>1</v>
      </c>
      <c r="DB672">
        <v>0</v>
      </c>
    </row>
    <row r="673" spans="1:106" x14ac:dyDescent="0.2">
      <c r="A673">
        <f>ROW(Source!A933)</f>
        <v>933</v>
      </c>
      <c r="B673">
        <v>31140108</v>
      </c>
      <c r="C673">
        <v>31143360</v>
      </c>
      <c r="D673">
        <v>30909789</v>
      </c>
      <c r="E673">
        <v>1</v>
      </c>
      <c r="F673">
        <v>1</v>
      </c>
      <c r="G673">
        <v>28875167</v>
      </c>
      <c r="H673">
        <v>3</v>
      </c>
      <c r="I673" t="s">
        <v>568</v>
      </c>
      <c r="J673" t="s">
        <v>569</v>
      </c>
      <c r="K673" t="s">
        <v>570</v>
      </c>
      <c r="L673">
        <v>1348</v>
      </c>
      <c r="N673">
        <v>1009</v>
      </c>
      <c r="O673" t="s">
        <v>150</v>
      </c>
      <c r="P673" t="s">
        <v>150</v>
      </c>
      <c r="Q673">
        <v>1000</v>
      </c>
      <c r="W673">
        <v>0</v>
      </c>
      <c r="X673">
        <v>178026074</v>
      </c>
      <c r="Y673">
        <v>0.6048</v>
      </c>
      <c r="AA673">
        <v>6209.74</v>
      </c>
      <c r="AB673">
        <v>0</v>
      </c>
      <c r="AC673">
        <v>0</v>
      </c>
      <c r="AD673">
        <v>0</v>
      </c>
      <c r="AE673">
        <v>6209.74</v>
      </c>
      <c r="AF673">
        <v>0</v>
      </c>
      <c r="AG673">
        <v>0</v>
      </c>
      <c r="AH673">
        <v>0</v>
      </c>
      <c r="AI673">
        <v>1</v>
      </c>
      <c r="AJ673">
        <v>1</v>
      </c>
      <c r="AK673">
        <v>1</v>
      </c>
      <c r="AL673">
        <v>1</v>
      </c>
      <c r="AN673">
        <v>0</v>
      </c>
      <c r="AO673">
        <v>1</v>
      </c>
      <c r="AP673">
        <v>0</v>
      </c>
      <c r="AQ673">
        <v>0</v>
      </c>
      <c r="AR673">
        <v>0</v>
      </c>
      <c r="AS673" t="s">
        <v>0</v>
      </c>
      <c r="AT673">
        <v>0.6048</v>
      </c>
      <c r="AU673" t="s">
        <v>0</v>
      </c>
      <c r="AV673">
        <v>0</v>
      </c>
      <c r="AW673">
        <v>2</v>
      </c>
      <c r="AX673">
        <v>31143365</v>
      </c>
      <c r="AY673">
        <v>1</v>
      </c>
      <c r="AZ673">
        <v>0</v>
      </c>
      <c r="BA673">
        <v>664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CX673">
        <f>Y673*Source!I933</f>
        <v>1.8144E-2</v>
      </c>
      <c r="CY673">
        <f>AA673</f>
        <v>6209.74</v>
      </c>
      <c r="CZ673">
        <f>AE673</f>
        <v>6209.74</v>
      </c>
      <c r="DA673">
        <f>AI673</f>
        <v>1</v>
      </c>
      <c r="DB673">
        <v>0</v>
      </c>
    </row>
    <row r="674" spans="1:106" x14ac:dyDescent="0.2">
      <c r="A674">
        <f>ROW(Source!A934)</f>
        <v>934</v>
      </c>
      <c r="B674">
        <v>31140108</v>
      </c>
      <c r="C674">
        <v>31143265</v>
      </c>
      <c r="D674">
        <v>30895155</v>
      </c>
      <c r="E674">
        <v>28875167</v>
      </c>
      <c r="F674">
        <v>1</v>
      </c>
      <c r="G674">
        <v>28875167</v>
      </c>
      <c r="H674">
        <v>1</v>
      </c>
      <c r="I674" t="s">
        <v>391</v>
      </c>
      <c r="J674" t="s">
        <v>0</v>
      </c>
      <c r="K674" t="s">
        <v>392</v>
      </c>
      <c r="L674">
        <v>1191</v>
      </c>
      <c r="N674">
        <v>1013</v>
      </c>
      <c r="O674" t="s">
        <v>393</v>
      </c>
      <c r="P674" t="s">
        <v>393</v>
      </c>
      <c r="Q674">
        <v>1</v>
      </c>
      <c r="W674">
        <v>0</v>
      </c>
      <c r="X674">
        <v>476480486</v>
      </c>
      <c r="Y674">
        <v>67.459999999999994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1</v>
      </c>
      <c r="AJ674">
        <v>1</v>
      </c>
      <c r="AK674">
        <v>1</v>
      </c>
      <c r="AL674">
        <v>1</v>
      </c>
      <c r="AN674">
        <v>0</v>
      </c>
      <c r="AO674">
        <v>1</v>
      </c>
      <c r="AP674">
        <v>0</v>
      </c>
      <c r="AQ674">
        <v>0</v>
      </c>
      <c r="AR674">
        <v>0</v>
      </c>
      <c r="AS674" t="s">
        <v>0</v>
      </c>
      <c r="AT674">
        <v>67.459999999999994</v>
      </c>
      <c r="AU674" t="s">
        <v>0</v>
      </c>
      <c r="AV674">
        <v>1</v>
      </c>
      <c r="AW674">
        <v>2</v>
      </c>
      <c r="AX674">
        <v>31143275</v>
      </c>
      <c r="AY674">
        <v>1</v>
      </c>
      <c r="AZ674">
        <v>0</v>
      </c>
      <c r="BA674">
        <v>665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CX674">
        <f>Y674*Source!I934</f>
        <v>4.0475999999999992</v>
      </c>
      <c r="CY674">
        <f>AD674</f>
        <v>0</v>
      </c>
      <c r="CZ674">
        <f>AH674</f>
        <v>0</v>
      </c>
      <c r="DA674">
        <f>AL674</f>
        <v>1</v>
      </c>
      <c r="DB674">
        <v>0</v>
      </c>
    </row>
    <row r="675" spans="1:106" x14ac:dyDescent="0.2">
      <c r="A675">
        <f>ROW(Source!A934)</f>
        <v>934</v>
      </c>
      <c r="B675">
        <v>31140108</v>
      </c>
      <c r="C675">
        <v>31143265</v>
      </c>
      <c r="D675">
        <v>30906778</v>
      </c>
      <c r="E675">
        <v>1</v>
      </c>
      <c r="F675">
        <v>1</v>
      </c>
      <c r="G675">
        <v>28875167</v>
      </c>
      <c r="H675">
        <v>2</v>
      </c>
      <c r="I675" t="s">
        <v>468</v>
      </c>
      <c r="J675" t="s">
        <v>469</v>
      </c>
      <c r="K675" t="s">
        <v>470</v>
      </c>
      <c r="L675">
        <v>1368</v>
      </c>
      <c r="N675">
        <v>1011</v>
      </c>
      <c r="O675" t="s">
        <v>397</v>
      </c>
      <c r="P675" t="s">
        <v>397</v>
      </c>
      <c r="Q675">
        <v>1</v>
      </c>
      <c r="W675">
        <v>0</v>
      </c>
      <c r="X675">
        <v>1856524055</v>
      </c>
      <c r="Y675">
        <v>32.5</v>
      </c>
      <c r="AA675">
        <v>0</v>
      </c>
      <c r="AB675">
        <v>5.45</v>
      </c>
      <c r="AC675">
        <v>2.25</v>
      </c>
      <c r="AD675">
        <v>0</v>
      </c>
      <c r="AE675">
        <v>0</v>
      </c>
      <c r="AF675">
        <v>5.45</v>
      </c>
      <c r="AG675">
        <v>2.25</v>
      </c>
      <c r="AH675">
        <v>0</v>
      </c>
      <c r="AI675">
        <v>1</v>
      </c>
      <c r="AJ675">
        <v>1</v>
      </c>
      <c r="AK675">
        <v>1</v>
      </c>
      <c r="AL675">
        <v>1</v>
      </c>
      <c r="AN675">
        <v>0</v>
      </c>
      <c r="AO675">
        <v>1</v>
      </c>
      <c r="AP675">
        <v>0</v>
      </c>
      <c r="AQ675">
        <v>0</v>
      </c>
      <c r="AR675">
        <v>0</v>
      </c>
      <c r="AS675" t="s">
        <v>0</v>
      </c>
      <c r="AT675">
        <v>32.5</v>
      </c>
      <c r="AU675" t="s">
        <v>0</v>
      </c>
      <c r="AV675">
        <v>0</v>
      </c>
      <c r="AW675">
        <v>2</v>
      </c>
      <c r="AX675">
        <v>31143276</v>
      </c>
      <c r="AY675">
        <v>1</v>
      </c>
      <c r="AZ675">
        <v>0</v>
      </c>
      <c r="BA675">
        <v>666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CX675">
        <f>Y675*Source!I934</f>
        <v>1.95</v>
      </c>
      <c r="CY675">
        <f>AB675</f>
        <v>5.45</v>
      </c>
      <c r="CZ675">
        <f>AF675</f>
        <v>5.45</v>
      </c>
      <c r="DA675">
        <f>AJ675</f>
        <v>1</v>
      </c>
      <c r="DB675">
        <v>0</v>
      </c>
    </row>
    <row r="676" spans="1:106" x14ac:dyDescent="0.2">
      <c r="A676">
        <f>ROW(Source!A934)</f>
        <v>934</v>
      </c>
      <c r="B676">
        <v>31140108</v>
      </c>
      <c r="C676">
        <v>31143265</v>
      </c>
      <c r="D676">
        <v>30907562</v>
      </c>
      <c r="E676">
        <v>1</v>
      </c>
      <c r="F676">
        <v>1</v>
      </c>
      <c r="G676">
        <v>28875167</v>
      </c>
      <c r="H676">
        <v>3</v>
      </c>
      <c r="I676" t="s">
        <v>826</v>
      </c>
      <c r="J676" t="s">
        <v>827</v>
      </c>
      <c r="K676" t="s">
        <v>828</v>
      </c>
      <c r="L676">
        <v>1348</v>
      </c>
      <c r="N676">
        <v>1009</v>
      </c>
      <c r="O676" t="s">
        <v>150</v>
      </c>
      <c r="P676" t="s">
        <v>150</v>
      </c>
      <c r="Q676">
        <v>1000</v>
      </c>
      <c r="W676">
        <v>0</v>
      </c>
      <c r="X676">
        <v>-1627600750</v>
      </c>
      <c r="Y676">
        <v>2.06E-2</v>
      </c>
      <c r="AA676">
        <v>42581.03</v>
      </c>
      <c r="AB676">
        <v>0</v>
      </c>
      <c r="AC676">
        <v>0</v>
      </c>
      <c r="AD676">
        <v>0</v>
      </c>
      <c r="AE676">
        <v>42581.03</v>
      </c>
      <c r="AF676">
        <v>0</v>
      </c>
      <c r="AG676">
        <v>0</v>
      </c>
      <c r="AH676">
        <v>0</v>
      </c>
      <c r="AI676">
        <v>1</v>
      </c>
      <c r="AJ676">
        <v>1</v>
      </c>
      <c r="AK676">
        <v>1</v>
      </c>
      <c r="AL676">
        <v>1</v>
      </c>
      <c r="AN676">
        <v>0</v>
      </c>
      <c r="AO676">
        <v>1</v>
      </c>
      <c r="AP676">
        <v>0</v>
      </c>
      <c r="AQ676">
        <v>0</v>
      </c>
      <c r="AR676">
        <v>0</v>
      </c>
      <c r="AS676" t="s">
        <v>0</v>
      </c>
      <c r="AT676">
        <v>2.06E-2</v>
      </c>
      <c r="AU676" t="s">
        <v>0</v>
      </c>
      <c r="AV676">
        <v>0</v>
      </c>
      <c r="AW676">
        <v>2</v>
      </c>
      <c r="AX676">
        <v>31143277</v>
      </c>
      <c r="AY676">
        <v>1</v>
      </c>
      <c r="AZ676">
        <v>0</v>
      </c>
      <c r="BA676">
        <v>667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CX676">
        <f>Y676*Source!I934</f>
        <v>1.2359999999999999E-3</v>
      </c>
      <c r="CY676">
        <f t="shared" ref="CY676:CY682" si="66">AA676</f>
        <v>42581.03</v>
      </c>
      <c r="CZ676">
        <f t="shared" ref="CZ676:CZ682" si="67">AE676</f>
        <v>42581.03</v>
      </c>
      <c r="DA676">
        <f t="shared" ref="DA676:DA682" si="68">AI676</f>
        <v>1</v>
      </c>
      <c r="DB676">
        <v>0</v>
      </c>
    </row>
    <row r="677" spans="1:106" x14ac:dyDescent="0.2">
      <c r="A677">
        <f>ROW(Source!A934)</f>
        <v>934</v>
      </c>
      <c r="B677">
        <v>31140108</v>
      </c>
      <c r="C677">
        <v>31143265</v>
      </c>
      <c r="D677">
        <v>30907958</v>
      </c>
      <c r="E677">
        <v>1</v>
      </c>
      <c r="F677">
        <v>1</v>
      </c>
      <c r="G677">
        <v>28875167</v>
      </c>
      <c r="H677">
        <v>3</v>
      </c>
      <c r="I677" t="s">
        <v>829</v>
      </c>
      <c r="J677" t="s">
        <v>830</v>
      </c>
      <c r="K677" t="s">
        <v>831</v>
      </c>
      <c r="L677">
        <v>1346</v>
      </c>
      <c r="N677">
        <v>1009</v>
      </c>
      <c r="O677" t="s">
        <v>422</v>
      </c>
      <c r="P677" t="s">
        <v>422</v>
      </c>
      <c r="Q677">
        <v>1</v>
      </c>
      <c r="W677">
        <v>0</v>
      </c>
      <c r="X677">
        <v>-576885088</v>
      </c>
      <c r="Y677">
        <v>1.333</v>
      </c>
      <c r="AA677">
        <v>100.26</v>
      </c>
      <c r="AB677">
        <v>0</v>
      </c>
      <c r="AC677">
        <v>0</v>
      </c>
      <c r="AD677">
        <v>0</v>
      </c>
      <c r="AE677">
        <v>100.26</v>
      </c>
      <c r="AF677">
        <v>0</v>
      </c>
      <c r="AG677">
        <v>0</v>
      </c>
      <c r="AH677">
        <v>0</v>
      </c>
      <c r="AI677">
        <v>1</v>
      </c>
      <c r="AJ677">
        <v>1</v>
      </c>
      <c r="AK677">
        <v>1</v>
      </c>
      <c r="AL677">
        <v>1</v>
      </c>
      <c r="AN677">
        <v>0</v>
      </c>
      <c r="AO677">
        <v>1</v>
      </c>
      <c r="AP677">
        <v>0</v>
      </c>
      <c r="AQ677">
        <v>0</v>
      </c>
      <c r="AR677">
        <v>0</v>
      </c>
      <c r="AS677" t="s">
        <v>0</v>
      </c>
      <c r="AT677">
        <v>1.333</v>
      </c>
      <c r="AU677" t="s">
        <v>0</v>
      </c>
      <c r="AV677">
        <v>0</v>
      </c>
      <c r="AW677">
        <v>2</v>
      </c>
      <c r="AX677">
        <v>31143278</v>
      </c>
      <c r="AY677">
        <v>1</v>
      </c>
      <c r="AZ677">
        <v>0</v>
      </c>
      <c r="BA677">
        <v>668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CX677">
        <f>Y677*Source!I934</f>
        <v>7.9979999999999996E-2</v>
      </c>
      <c r="CY677">
        <f t="shared" si="66"/>
        <v>100.26</v>
      </c>
      <c r="CZ677">
        <f t="shared" si="67"/>
        <v>100.26</v>
      </c>
      <c r="DA677">
        <f t="shared" si="68"/>
        <v>1</v>
      </c>
      <c r="DB677">
        <v>0</v>
      </c>
    </row>
    <row r="678" spans="1:106" x14ac:dyDescent="0.2">
      <c r="A678">
        <f>ROW(Source!A934)</f>
        <v>934</v>
      </c>
      <c r="B678">
        <v>31140108</v>
      </c>
      <c r="C678">
        <v>31143265</v>
      </c>
      <c r="D678">
        <v>30908028</v>
      </c>
      <c r="E678">
        <v>1</v>
      </c>
      <c r="F678">
        <v>1</v>
      </c>
      <c r="G678">
        <v>28875167</v>
      </c>
      <c r="H678">
        <v>3</v>
      </c>
      <c r="I678" t="s">
        <v>832</v>
      </c>
      <c r="J678" t="s">
        <v>833</v>
      </c>
      <c r="K678" t="s">
        <v>834</v>
      </c>
      <c r="L678">
        <v>1354</v>
      </c>
      <c r="N678">
        <v>1010</v>
      </c>
      <c r="O678" t="s">
        <v>84</v>
      </c>
      <c r="P678" t="s">
        <v>84</v>
      </c>
      <c r="Q678">
        <v>1</v>
      </c>
      <c r="W678">
        <v>0</v>
      </c>
      <c r="X678">
        <v>-756916670</v>
      </c>
      <c r="Y678">
        <v>800</v>
      </c>
      <c r="AA678">
        <v>0.86</v>
      </c>
      <c r="AB678">
        <v>0</v>
      </c>
      <c r="AC678">
        <v>0</v>
      </c>
      <c r="AD678">
        <v>0</v>
      </c>
      <c r="AE678">
        <v>0.86</v>
      </c>
      <c r="AF678">
        <v>0</v>
      </c>
      <c r="AG678">
        <v>0</v>
      </c>
      <c r="AH678">
        <v>0</v>
      </c>
      <c r="AI678">
        <v>1</v>
      </c>
      <c r="AJ678">
        <v>1</v>
      </c>
      <c r="AK678">
        <v>1</v>
      </c>
      <c r="AL678">
        <v>1</v>
      </c>
      <c r="AN678">
        <v>0</v>
      </c>
      <c r="AO678">
        <v>1</v>
      </c>
      <c r="AP678">
        <v>0</v>
      </c>
      <c r="AQ678">
        <v>0</v>
      </c>
      <c r="AR678">
        <v>0</v>
      </c>
      <c r="AS678" t="s">
        <v>0</v>
      </c>
      <c r="AT678">
        <v>800</v>
      </c>
      <c r="AU678" t="s">
        <v>0</v>
      </c>
      <c r="AV678">
        <v>0</v>
      </c>
      <c r="AW678">
        <v>2</v>
      </c>
      <c r="AX678">
        <v>31143279</v>
      </c>
      <c r="AY678">
        <v>1</v>
      </c>
      <c r="AZ678">
        <v>0</v>
      </c>
      <c r="BA678">
        <v>669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CX678">
        <f>Y678*Source!I934</f>
        <v>48</v>
      </c>
      <c r="CY678">
        <f t="shared" si="66"/>
        <v>0.86</v>
      </c>
      <c r="CZ678">
        <f t="shared" si="67"/>
        <v>0.86</v>
      </c>
      <c r="DA678">
        <f t="shared" si="68"/>
        <v>1</v>
      </c>
      <c r="DB678">
        <v>0</v>
      </c>
    </row>
    <row r="679" spans="1:106" x14ac:dyDescent="0.2">
      <c r="A679">
        <f>ROW(Source!A934)</f>
        <v>934</v>
      </c>
      <c r="B679">
        <v>31140108</v>
      </c>
      <c r="C679">
        <v>31143265</v>
      </c>
      <c r="D679">
        <v>30912165</v>
      </c>
      <c r="E679">
        <v>1</v>
      </c>
      <c r="F679">
        <v>1</v>
      </c>
      <c r="G679">
        <v>28875167</v>
      </c>
      <c r="H679">
        <v>3</v>
      </c>
      <c r="I679" t="s">
        <v>835</v>
      </c>
      <c r="J679" t="s">
        <v>836</v>
      </c>
      <c r="K679" t="s">
        <v>837</v>
      </c>
      <c r="L679">
        <v>1301</v>
      </c>
      <c r="N679">
        <v>1003</v>
      </c>
      <c r="O679" t="s">
        <v>358</v>
      </c>
      <c r="P679" t="s">
        <v>358</v>
      </c>
      <c r="Q679">
        <v>1</v>
      </c>
      <c r="W679">
        <v>0</v>
      </c>
      <c r="X679">
        <v>1809741363</v>
      </c>
      <c r="Y679">
        <v>102</v>
      </c>
      <c r="AA679">
        <v>6.25</v>
      </c>
      <c r="AB679">
        <v>0</v>
      </c>
      <c r="AC679">
        <v>0</v>
      </c>
      <c r="AD679">
        <v>0</v>
      </c>
      <c r="AE679">
        <v>6.25</v>
      </c>
      <c r="AF679">
        <v>0</v>
      </c>
      <c r="AG679">
        <v>0</v>
      </c>
      <c r="AH679">
        <v>0</v>
      </c>
      <c r="AI679">
        <v>1</v>
      </c>
      <c r="AJ679">
        <v>1</v>
      </c>
      <c r="AK679">
        <v>1</v>
      </c>
      <c r="AL679">
        <v>1</v>
      </c>
      <c r="AN679">
        <v>0</v>
      </c>
      <c r="AO679">
        <v>1</v>
      </c>
      <c r="AP679">
        <v>0</v>
      </c>
      <c r="AQ679">
        <v>0</v>
      </c>
      <c r="AR679">
        <v>0</v>
      </c>
      <c r="AS679" t="s">
        <v>0</v>
      </c>
      <c r="AT679">
        <v>102</v>
      </c>
      <c r="AU679" t="s">
        <v>0</v>
      </c>
      <c r="AV679">
        <v>0</v>
      </c>
      <c r="AW679">
        <v>2</v>
      </c>
      <c r="AX679">
        <v>31143280</v>
      </c>
      <c r="AY679">
        <v>1</v>
      </c>
      <c r="AZ679">
        <v>0</v>
      </c>
      <c r="BA679">
        <v>670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CX679">
        <f>Y679*Source!I934</f>
        <v>6.12</v>
      </c>
      <c r="CY679">
        <f t="shared" si="66"/>
        <v>6.25</v>
      </c>
      <c r="CZ679">
        <f t="shared" si="67"/>
        <v>6.25</v>
      </c>
      <c r="DA679">
        <f t="shared" si="68"/>
        <v>1</v>
      </c>
      <c r="DB679">
        <v>0</v>
      </c>
    </row>
    <row r="680" spans="1:106" x14ac:dyDescent="0.2">
      <c r="A680">
        <f>ROW(Source!A934)</f>
        <v>934</v>
      </c>
      <c r="B680">
        <v>31140108</v>
      </c>
      <c r="C680">
        <v>31143265</v>
      </c>
      <c r="D680">
        <v>30914929</v>
      </c>
      <c r="E680">
        <v>1</v>
      </c>
      <c r="F680">
        <v>1</v>
      </c>
      <c r="G680">
        <v>28875167</v>
      </c>
      <c r="H680">
        <v>3</v>
      </c>
      <c r="I680" t="s">
        <v>838</v>
      </c>
      <c r="J680" t="s">
        <v>839</v>
      </c>
      <c r="K680" t="s">
        <v>840</v>
      </c>
      <c r="L680">
        <v>1354</v>
      </c>
      <c r="N680">
        <v>1010</v>
      </c>
      <c r="O680" t="s">
        <v>84</v>
      </c>
      <c r="P680" t="s">
        <v>84</v>
      </c>
      <c r="Q680">
        <v>1</v>
      </c>
      <c r="W680">
        <v>0</v>
      </c>
      <c r="X680">
        <v>1927192783</v>
      </c>
      <c r="Y680">
        <v>400</v>
      </c>
      <c r="AA680">
        <v>1.84</v>
      </c>
      <c r="AB680">
        <v>0</v>
      </c>
      <c r="AC680">
        <v>0</v>
      </c>
      <c r="AD680">
        <v>0</v>
      </c>
      <c r="AE680">
        <v>1.84</v>
      </c>
      <c r="AF680">
        <v>0</v>
      </c>
      <c r="AG680">
        <v>0</v>
      </c>
      <c r="AH680">
        <v>0</v>
      </c>
      <c r="AI680">
        <v>1</v>
      </c>
      <c r="AJ680">
        <v>1</v>
      </c>
      <c r="AK680">
        <v>1</v>
      </c>
      <c r="AL680">
        <v>1</v>
      </c>
      <c r="AN680">
        <v>0</v>
      </c>
      <c r="AO680">
        <v>1</v>
      </c>
      <c r="AP680">
        <v>0</v>
      </c>
      <c r="AQ680">
        <v>0</v>
      </c>
      <c r="AR680">
        <v>0</v>
      </c>
      <c r="AS680" t="s">
        <v>0</v>
      </c>
      <c r="AT680">
        <v>400</v>
      </c>
      <c r="AU680" t="s">
        <v>0</v>
      </c>
      <c r="AV680">
        <v>0</v>
      </c>
      <c r="AW680">
        <v>2</v>
      </c>
      <c r="AX680">
        <v>31143281</v>
      </c>
      <c r="AY680">
        <v>1</v>
      </c>
      <c r="AZ680">
        <v>0</v>
      </c>
      <c r="BA680">
        <v>671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CX680">
        <f>Y680*Source!I934</f>
        <v>24</v>
      </c>
      <c r="CY680">
        <f t="shared" si="66"/>
        <v>1.84</v>
      </c>
      <c r="CZ680">
        <f t="shared" si="67"/>
        <v>1.84</v>
      </c>
      <c r="DA680">
        <f t="shared" si="68"/>
        <v>1</v>
      </c>
      <c r="DB680">
        <v>0</v>
      </c>
    </row>
    <row r="681" spans="1:106" x14ac:dyDescent="0.2">
      <c r="A681">
        <f>ROW(Source!A934)</f>
        <v>934</v>
      </c>
      <c r="B681">
        <v>31140108</v>
      </c>
      <c r="C681">
        <v>31143265</v>
      </c>
      <c r="D681">
        <v>30914692</v>
      </c>
      <c r="E681">
        <v>1</v>
      </c>
      <c r="F681">
        <v>1</v>
      </c>
      <c r="G681">
        <v>28875167</v>
      </c>
      <c r="H681">
        <v>3</v>
      </c>
      <c r="I681" t="s">
        <v>841</v>
      </c>
      <c r="J681" t="s">
        <v>842</v>
      </c>
      <c r="K681" t="s">
        <v>843</v>
      </c>
      <c r="L681">
        <v>1354</v>
      </c>
      <c r="N681">
        <v>1010</v>
      </c>
      <c r="O681" t="s">
        <v>84</v>
      </c>
      <c r="P681" t="s">
        <v>84</v>
      </c>
      <c r="Q681">
        <v>1</v>
      </c>
      <c r="W681">
        <v>0</v>
      </c>
      <c r="X681">
        <v>281288500</v>
      </c>
      <c r="Y681">
        <v>10</v>
      </c>
      <c r="AA681">
        <v>18.09</v>
      </c>
      <c r="AB681">
        <v>0</v>
      </c>
      <c r="AC681">
        <v>0</v>
      </c>
      <c r="AD681">
        <v>0</v>
      </c>
      <c r="AE681">
        <v>18.09</v>
      </c>
      <c r="AF681">
        <v>0</v>
      </c>
      <c r="AG681">
        <v>0</v>
      </c>
      <c r="AH681">
        <v>0</v>
      </c>
      <c r="AI681">
        <v>1</v>
      </c>
      <c r="AJ681">
        <v>1</v>
      </c>
      <c r="AK681">
        <v>1</v>
      </c>
      <c r="AL681">
        <v>1</v>
      </c>
      <c r="AN681">
        <v>0</v>
      </c>
      <c r="AO681">
        <v>1</v>
      </c>
      <c r="AP681">
        <v>0</v>
      </c>
      <c r="AQ681">
        <v>0</v>
      </c>
      <c r="AR681">
        <v>0</v>
      </c>
      <c r="AS681" t="s">
        <v>0</v>
      </c>
      <c r="AT681">
        <v>10</v>
      </c>
      <c r="AU681" t="s">
        <v>0</v>
      </c>
      <c r="AV681">
        <v>0</v>
      </c>
      <c r="AW681">
        <v>2</v>
      </c>
      <c r="AX681">
        <v>31143282</v>
      </c>
      <c r="AY681">
        <v>1</v>
      </c>
      <c r="AZ681">
        <v>0</v>
      </c>
      <c r="BA681">
        <v>672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CX681">
        <f>Y681*Source!I934</f>
        <v>0.6</v>
      </c>
      <c r="CY681">
        <f t="shared" si="66"/>
        <v>18.09</v>
      </c>
      <c r="CZ681">
        <f t="shared" si="67"/>
        <v>18.09</v>
      </c>
      <c r="DA681">
        <f t="shared" si="68"/>
        <v>1</v>
      </c>
      <c r="DB681">
        <v>0</v>
      </c>
    </row>
    <row r="682" spans="1:106" x14ac:dyDescent="0.2">
      <c r="A682">
        <f>ROW(Source!A934)</f>
        <v>934</v>
      </c>
      <c r="B682">
        <v>31140108</v>
      </c>
      <c r="C682">
        <v>31143265</v>
      </c>
      <c r="D682">
        <v>30910500</v>
      </c>
      <c r="E682">
        <v>1</v>
      </c>
      <c r="F682">
        <v>1</v>
      </c>
      <c r="G682">
        <v>28875167</v>
      </c>
      <c r="H682">
        <v>3</v>
      </c>
      <c r="I682" t="s">
        <v>844</v>
      </c>
      <c r="J682" t="s">
        <v>845</v>
      </c>
      <c r="K682" t="s">
        <v>846</v>
      </c>
      <c r="L682">
        <v>1354</v>
      </c>
      <c r="N682">
        <v>1010</v>
      </c>
      <c r="O682" t="s">
        <v>84</v>
      </c>
      <c r="P682" t="s">
        <v>84</v>
      </c>
      <c r="Q682">
        <v>1</v>
      </c>
      <c r="W682">
        <v>0</v>
      </c>
      <c r="X682">
        <v>-1130168552</v>
      </c>
      <c r="Y682">
        <v>10</v>
      </c>
      <c r="AA682">
        <v>273.17</v>
      </c>
      <c r="AB682">
        <v>0</v>
      </c>
      <c r="AC682">
        <v>0</v>
      </c>
      <c r="AD682">
        <v>0</v>
      </c>
      <c r="AE682">
        <v>273.17</v>
      </c>
      <c r="AF682">
        <v>0</v>
      </c>
      <c r="AG682">
        <v>0</v>
      </c>
      <c r="AH682">
        <v>0</v>
      </c>
      <c r="AI682">
        <v>1</v>
      </c>
      <c r="AJ682">
        <v>1</v>
      </c>
      <c r="AK682">
        <v>1</v>
      </c>
      <c r="AL682">
        <v>1</v>
      </c>
      <c r="AN682">
        <v>0</v>
      </c>
      <c r="AO682">
        <v>1</v>
      </c>
      <c r="AP682">
        <v>0</v>
      </c>
      <c r="AQ682">
        <v>0</v>
      </c>
      <c r="AR682">
        <v>0</v>
      </c>
      <c r="AS682" t="s">
        <v>0</v>
      </c>
      <c r="AT682">
        <v>10</v>
      </c>
      <c r="AU682" t="s">
        <v>0</v>
      </c>
      <c r="AV682">
        <v>0</v>
      </c>
      <c r="AW682">
        <v>2</v>
      </c>
      <c r="AX682">
        <v>31143283</v>
      </c>
      <c r="AY682">
        <v>1</v>
      </c>
      <c r="AZ682">
        <v>0</v>
      </c>
      <c r="BA682">
        <v>673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CX682">
        <f>Y682*Source!I934</f>
        <v>0.6</v>
      </c>
      <c r="CY682">
        <f t="shared" si="66"/>
        <v>273.17</v>
      </c>
      <c r="CZ682">
        <f t="shared" si="67"/>
        <v>273.17</v>
      </c>
      <c r="DA682">
        <f t="shared" si="68"/>
        <v>1</v>
      </c>
      <c r="DB682">
        <v>0</v>
      </c>
    </row>
    <row r="683" spans="1:106" x14ac:dyDescent="0.2">
      <c r="A683">
        <f>ROW(Source!A935)</f>
        <v>935</v>
      </c>
      <c r="B683">
        <v>31140108</v>
      </c>
      <c r="C683">
        <v>31143284</v>
      </c>
      <c r="D683">
        <v>30895155</v>
      </c>
      <c r="E683">
        <v>28875167</v>
      </c>
      <c r="F683">
        <v>1</v>
      </c>
      <c r="G683">
        <v>28875167</v>
      </c>
      <c r="H683">
        <v>1</v>
      </c>
      <c r="I683" t="s">
        <v>391</v>
      </c>
      <c r="J683" t="s">
        <v>0</v>
      </c>
      <c r="K683" t="s">
        <v>392</v>
      </c>
      <c r="L683">
        <v>1191</v>
      </c>
      <c r="N683">
        <v>1013</v>
      </c>
      <c r="O683" t="s">
        <v>393</v>
      </c>
      <c r="P683" t="s">
        <v>393</v>
      </c>
      <c r="Q683">
        <v>1</v>
      </c>
      <c r="W683">
        <v>0</v>
      </c>
      <c r="X683">
        <v>476480486</v>
      </c>
      <c r="Y683">
        <v>3.55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1</v>
      </c>
      <c r="AJ683">
        <v>1</v>
      </c>
      <c r="AK683">
        <v>1</v>
      </c>
      <c r="AL683">
        <v>1</v>
      </c>
      <c r="AN683">
        <v>0</v>
      </c>
      <c r="AO683">
        <v>1</v>
      </c>
      <c r="AP683">
        <v>0</v>
      </c>
      <c r="AQ683">
        <v>0</v>
      </c>
      <c r="AR683">
        <v>0</v>
      </c>
      <c r="AS683" t="s">
        <v>0</v>
      </c>
      <c r="AT683">
        <v>3.55</v>
      </c>
      <c r="AU683" t="s">
        <v>0</v>
      </c>
      <c r="AV683">
        <v>1</v>
      </c>
      <c r="AW683">
        <v>2</v>
      </c>
      <c r="AX683">
        <v>31143294</v>
      </c>
      <c r="AY683">
        <v>1</v>
      </c>
      <c r="AZ683">
        <v>0</v>
      </c>
      <c r="BA683">
        <v>674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CX683">
        <f>Y683*Source!I935</f>
        <v>0.21299999999999999</v>
      </c>
      <c r="CY683">
        <f>AD683</f>
        <v>0</v>
      </c>
      <c r="CZ683">
        <f>AH683</f>
        <v>0</v>
      </c>
      <c r="DA683">
        <f>AL683</f>
        <v>1</v>
      </c>
      <c r="DB683">
        <v>0</v>
      </c>
    </row>
    <row r="684" spans="1:106" x14ac:dyDescent="0.2">
      <c r="A684">
        <f>ROW(Source!A935)</f>
        <v>935</v>
      </c>
      <c r="B684">
        <v>31140108</v>
      </c>
      <c r="C684">
        <v>31143284</v>
      </c>
      <c r="D684">
        <v>30908607</v>
      </c>
      <c r="E684">
        <v>1</v>
      </c>
      <c r="F684">
        <v>1</v>
      </c>
      <c r="G684">
        <v>28875167</v>
      </c>
      <c r="H684">
        <v>3</v>
      </c>
      <c r="I684" t="s">
        <v>505</v>
      </c>
      <c r="J684" t="s">
        <v>506</v>
      </c>
      <c r="K684" t="s">
        <v>507</v>
      </c>
      <c r="L684">
        <v>1346</v>
      </c>
      <c r="N684">
        <v>1009</v>
      </c>
      <c r="O684" t="s">
        <v>422</v>
      </c>
      <c r="P684" t="s">
        <v>422</v>
      </c>
      <c r="Q684">
        <v>1</v>
      </c>
      <c r="W684">
        <v>0</v>
      </c>
      <c r="X684">
        <v>1224238716</v>
      </c>
      <c r="Y684">
        <v>0.16</v>
      </c>
      <c r="AA684">
        <v>135.63</v>
      </c>
      <c r="AB684">
        <v>0</v>
      </c>
      <c r="AC684">
        <v>0</v>
      </c>
      <c r="AD684">
        <v>0</v>
      </c>
      <c r="AE684">
        <v>135.63</v>
      </c>
      <c r="AF684">
        <v>0</v>
      </c>
      <c r="AG684">
        <v>0</v>
      </c>
      <c r="AH684">
        <v>0</v>
      </c>
      <c r="AI684">
        <v>1</v>
      </c>
      <c r="AJ684">
        <v>1</v>
      </c>
      <c r="AK684">
        <v>1</v>
      </c>
      <c r="AL684">
        <v>1</v>
      </c>
      <c r="AN684">
        <v>0</v>
      </c>
      <c r="AO684">
        <v>1</v>
      </c>
      <c r="AP684">
        <v>0</v>
      </c>
      <c r="AQ684">
        <v>0</v>
      </c>
      <c r="AR684">
        <v>0</v>
      </c>
      <c r="AS684" t="s">
        <v>0</v>
      </c>
      <c r="AT684">
        <v>0.16</v>
      </c>
      <c r="AU684" t="s">
        <v>0</v>
      </c>
      <c r="AV684">
        <v>0</v>
      </c>
      <c r="AW684">
        <v>2</v>
      </c>
      <c r="AX684">
        <v>31143295</v>
      </c>
      <c r="AY684">
        <v>1</v>
      </c>
      <c r="AZ684">
        <v>0</v>
      </c>
      <c r="BA684">
        <v>675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CX684">
        <f>Y684*Source!I935</f>
        <v>9.5999999999999992E-3</v>
      </c>
      <c r="CY684">
        <f t="shared" ref="CY684:CY691" si="69">AA684</f>
        <v>135.63</v>
      </c>
      <c r="CZ684">
        <f t="shared" ref="CZ684:CZ691" si="70">AE684</f>
        <v>135.63</v>
      </c>
      <c r="DA684">
        <f t="shared" ref="DA684:DA691" si="71">AI684</f>
        <v>1</v>
      </c>
      <c r="DB684">
        <v>0</v>
      </c>
    </row>
    <row r="685" spans="1:106" x14ac:dyDescent="0.2">
      <c r="A685">
        <f>ROW(Source!A935)</f>
        <v>935</v>
      </c>
      <c r="B685">
        <v>31140108</v>
      </c>
      <c r="C685">
        <v>31143284</v>
      </c>
      <c r="D685">
        <v>30914742</v>
      </c>
      <c r="E685">
        <v>1</v>
      </c>
      <c r="F685">
        <v>1</v>
      </c>
      <c r="G685">
        <v>28875167</v>
      </c>
      <c r="H685">
        <v>3</v>
      </c>
      <c r="I685" t="s">
        <v>508</v>
      </c>
      <c r="J685" t="s">
        <v>509</v>
      </c>
      <c r="K685" t="s">
        <v>510</v>
      </c>
      <c r="L685">
        <v>1301</v>
      </c>
      <c r="N685">
        <v>1003</v>
      </c>
      <c r="O685" t="s">
        <v>358</v>
      </c>
      <c r="P685" t="s">
        <v>358</v>
      </c>
      <c r="Q685">
        <v>1</v>
      </c>
      <c r="W685">
        <v>0</v>
      </c>
      <c r="X685">
        <v>1043042085</v>
      </c>
      <c r="Y685">
        <v>5</v>
      </c>
      <c r="AA685">
        <v>3.23</v>
      </c>
      <c r="AB685">
        <v>0</v>
      </c>
      <c r="AC685">
        <v>0</v>
      </c>
      <c r="AD685">
        <v>0</v>
      </c>
      <c r="AE685">
        <v>3.23</v>
      </c>
      <c r="AF685">
        <v>0</v>
      </c>
      <c r="AG685">
        <v>0</v>
      </c>
      <c r="AH685">
        <v>0</v>
      </c>
      <c r="AI685">
        <v>1</v>
      </c>
      <c r="AJ685">
        <v>1</v>
      </c>
      <c r="AK685">
        <v>1</v>
      </c>
      <c r="AL685">
        <v>1</v>
      </c>
      <c r="AN685">
        <v>0</v>
      </c>
      <c r="AO685">
        <v>1</v>
      </c>
      <c r="AP685">
        <v>0</v>
      </c>
      <c r="AQ685">
        <v>0</v>
      </c>
      <c r="AR685">
        <v>0</v>
      </c>
      <c r="AS685" t="s">
        <v>0</v>
      </c>
      <c r="AT685">
        <v>5</v>
      </c>
      <c r="AU685" t="s">
        <v>0</v>
      </c>
      <c r="AV685">
        <v>0</v>
      </c>
      <c r="AW685">
        <v>2</v>
      </c>
      <c r="AX685">
        <v>31143296</v>
      </c>
      <c r="AY685">
        <v>1</v>
      </c>
      <c r="AZ685">
        <v>0</v>
      </c>
      <c r="BA685">
        <v>676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CX685">
        <f>Y685*Source!I935</f>
        <v>0.3</v>
      </c>
      <c r="CY685">
        <f t="shared" si="69"/>
        <v>3.23</v>
      </c>
      <c r="CZ685">
        <f t="shared" si="70"/>
        <v>3.23</v>
      </c>
      <c r="DA685">
        <f t="shared" si="71"/>
        <v>1</v>
      </c>
      <c r="DB685">
        <v>0</v>
      </c>
    </row>
    <row r="686" spans="1:106" x14ac:dyDescent="0.2">
      <c r="A686">
        <f>ROW(Source!A935)</f>
        <v>935</v>
      </c>
      <c r="B686">
        <v>31140108</v>
      </c>
      <c r="C686">
        <v>31143284</v>
      </c>
      <c r="D686">
        <v>30914639</v>
      </c>
      <c r="E686">
        <v>1</v>
      </c>
      <c r="F686">
        <v>1</v>
      </c>
      <c r="G686">
        <v>28875167</v>
      </c>
      <c r="H686">
        <v>3</v>
      </c>
      <c r="I686" t="s">
        <v>511</v>
      </c>
      <c r="J686" t="s">
        <v>512</v>
      </c>
      <c r="K686" t="s">
        <v>513</v>
      </c>
      <c r="L686">
        <v>1356</v>
      </c>
      <c r="N686">
        <v>1010</v>
      </c>
      <c r="O686" t="s">
        <v>486</v>
      </c>
      <c r="P686" t="s">
        <v>486</v>
      </c>
      <c r="Q686">
        <v>1000</v>
      </c>
      <c r="W686">
        <v>0</v>
      </c>
      <c r="X686">
        <v>-1973012171</v>
      </c>
      <c r="Y686">
        <v>5.0000000000000001E-3</v>
      </c>
      <c r="AA686">
        <v>313.43</v>
      </c>
      <c r="AB686">
        <v>0</v>
      </c>
      <c r="AC686">
        <v>0</v>
      </c>
      <c r="AD686">
        <v>0</v>
      </c>
      <c r="AE686">
        <v>313.43</v>
      </c>
      <c r="AF686">
        <v>0</v>
      </c>
      <c r="AG686">
        <v>0</v>
      </c>
      <c r="AH686">
        <v>0</v>
      </c>
      <c r="AI686">
        <v>1</v>
      </c>
      <c r="AJ686">
        <v>1</v>
      </c>
      <c r="AK686">
        <v>1</v>
      </c>
      <c r="AL686">
        <v>1</v>
      </c>
      <c r="AN686">
        <v>0</v>
      </c>
      <c r="AO686">
        <v>1</v>
      </c>
      <c r="AP686">
        <v>0</v>
      </c>
      <c r="AQ686">
        <v>0</v>
      </c>
      <c r="AR686">
        <v>0</v>
      </c>
      <c r="AS686" t="s">
        <v>0</v>
      </c>
      <c r="AT686">
        <v>5.0000000000000001E-3</v>
      </c>
      <c r="AU686" t="s">
        <v>0</v>
      </c>
      <c r="AV686">
        <v>0</v>
      </c>
      <c r="AW686">
        <v>2</v>
      </c>
      <c r="AX686">
        <v>31143297</v>
      </c>
      <c r="AY686">
        <v>1</v>
      </c>
      <c r="AZ686">
        <v>0</v>
      </c>
      <c r="BA686">
        <v>677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CX686">
        <f>Y686*Source!I935</f>
        <v>2.9999999999999997E-4</v>
      </c>
      <c r="CY686">
        <f t="shared" si="69"/>
        <v>313.43</v>
      </c>
      <c r="CZ686">
        <f t="shared" si="70"/>
        <v>313.43</v>
      </c>
      <c r="DA686">
        <f t="shared" si="71"/>
        <v>1</v>
      </c>
      <c r="DB686">
        <v>0</v>
      </c>
    </row>
    <row r="687" spans="1:106" x14ac:dyDescent="0.2">
      <c r="A687">
        <f>ROW(Source!A935)</f>
        <v>935</v>
      </c>
      <c r="B687">
        <v>31140108</v>
      </c>
      <c r="C687">
        <v>31143284</v>
      </c>
      <c r="D687">
        <v>30914923</v>
      </c>
      <c r="E687">
        <v>1</v>
      </c>
      <c r="F687">
        <v>1</v>
      </c>
      <c r="G687">
        <v>28875167</v>
      </c>
      <c r="H687">
        <v>3</v>
      </c>
      <c r="I687" t="s">
        <v>514</v>
      </c>
      <c r="J687" t="s">
        <v>515</v>
      </c>
      <c r="K687" t="s">
        <v>516</v>
      </c>
      <c r="L687">
        <v>1354</v>
      </c>
      <c r="N687">
        <v>1010</v>
      </c>
      <c r="O687" t="s">
        <v>84</v>
      </c>
      <c r="P687" t="s">
        <v>84</v>
      </c>
      <c r="Q687">
        <v>1</v>
      </c>
      <c r="W687">
        <v>0</v>
      </c>
      <c r="X687">
        <v>-1910502396</v>
      </c>
      <c r="Y687">
        <v>10</v>
      </c>
      <c r="AA687">
        <v>11.94</v>
      </c>
      <c r="AB687">
        <v>0</v>
      </c>
      <c r="AC687">
        <v>0</v>
      </c>
      <c r="AD687">
        <v>0</v>
      </c>
      <c r="AE687">
        <v>11.94</v>
      </c>
      <c r="AF687">
        <v>0</v>
      </c>
      <c r="AG687">
        <v>0</v>
      </c>
      <c r="AH687">
        <v>0</v>
      </c>
      <c r="AI687">
        <v>1</v>
      </c>
      <c r="AJ687">
        <v>1</v>
      </c>
      <c r="AK687">
        <v>1</v>
      </c>
      <c r="AL687">
        <v>1</v>
      </c>
      <c r="AN687">
        <v>0</v>
      </c>
      <c r="AO687">
        <v>1</v>
      </c>
      <c r="AP687">
        <v>0</v>
      </c>
      <c r="AQ687">
        <v>0</v>
      </c>
      <c r="AR687">
        <v>0</v>
      </c>
      <c r="AS687" t="s">
        <v>0</v>
      </c>
      <c r="AT687">
        <v>10</v>
      </c>
      <c r="AU687" t="s">
        <v>0</v>
      </c>
      <c r="AV687">
        <v>0</v>
      </c>
      <c r="AW687">
        <v>2</v>
      </c>
      <c r="AX687">
        <v>31143298</v>
      </c>
      <c r="AY687">
        <v>1</v>
      </c>
      <c r="AZ687">
        <v>0</v>
      </c>
      <c r="BA687">
        <v>678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CX687">
        <f>Y687*Source!I935</f>
        <v>0.6</v>
      </c>
      <c r="CY687">
        <f t="shared" si="69"/>
        <v>11.94</v>
      </c>
      <c r="CZ687">
        <f t="shared" si="70"/>
        <v>11.94</v>
      </c>
      <c r="DA687">
        <f t="shared" si="71"/>
        <v>1</v>
      </c>
      <c r="DB687">
        <v>0</v>
      </c>
    </row>
    <row r="688" spans="1:106" x14ac:dyDescent="0.2">
      <c r="A688">
        <f>ROW(Source!A935)</f>
        <v>935</v>
      </c>
      <c r="B688">
        <v>31140108</v>
      </c>
      <c r="C688">
        <v>31143284</v>
      </c>
      <c r="D688">
        <v>30914954</v>
      </c>
      <c r="E688">
        <v>1</v>
      </c>
      <c r="F688">
        <v>1</v>
      </c>
      <c r="G688">
        <v>28875167</v>
      </c>
      <c r="H688">
        <v>3</v>
      </c>
      <c r="I688" t="s">
        <v>517</v>
      </c>
      <c r="J688" t="s">
        <v>518</v>
      </c>
      <c r="K688" t="s">
        <v>519</v>
      </c>
      <c r="L688">
        <v>1355</v>
      </c>
      <c r="N688">
        <v>1010</v>
      </c>
      <c r="O688" t="s">
        <v>79</v>
      </c>
      <c r="P688" t="s">
        <v>79</v>
      </c>
      <c r="Q688">
        <v>100</v>
      </c>
      <c r="W688">
        <v>0</v>
      </c>
      <c r="X688">
        <v>2082646862</v>
      </c>
      <c r="Y688">
        <v>0.26</v>
      </c>
      <c r="AA688">
        <v>95.09</v>
      </c>
      <c r="AB688">
        <v>0</v>
      </c>
      <c r="AC688">
        <v>0</v>
      </c>
      <c r="AD688">
        <v>0</v>
      </c>
      <c r="AE688">
        <v>95.09</v>
      </c>
      <c r="AF688">
        <v>0</v>
      </c>
      <c r="AG688">
        <v>0</v>
      </c>
      <c r="AH688">
        <v>0</v>
      </c>
      <c r="AI688">
        <v>1</v>
      </c>
      <c r="AJ688">
        <v>1</v>
      </c>
      <c r="AK688">
        <v>1</v>
      </c>
      <c r="AL688">
        <v>1</v>
      </c>
      <c r="AN688">
        <v>0</v>
      </c>
      <c r="AO688">
        <v>1</v>
      </c>
      <c r="AP688">
        <v>0</v>
      </c>
      <c r="AQ688">
        <v>0</v>
      </c>
      <c r="AR688">
        <v>0</v>
      </c>
      <c r="AS688" t="s">
        <v>0</v>
      </c>
      <c r="AT688">
        <v>0.26</v>
      </c>
      <c r="AU688" t="s">
        <v>0</v>
      </c>
      <c r="AV688">
        <v>0</v>
      </c>
      <c r="AW688">
        <v>2</v>
      </c>
      <c r="AX688">
        <v>31143299</v>
      </c>
      <c r="AY688">
        <v>1</v>
      </c>
      <c r="AZ688">
        <v>0</v>
      </c>
      <c r="BA688">
        <v>679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CX688">
        <f>Y688*Source!I935</f>
        <v>1.5599999999999999E-2</v>
      </c>
      <c r="CY688">
        <f t="shared" si="69"/>
        <v>95.09</v>
      </c>
      <c r="CZ688">
        <f t="shared" si="70"/>
        <v>95.09</v>
      </c>
      <c r="DA688">
        <f t="shared" si="71"/>
        <v>1</v>
      </c>
      <c r="DB688">
        <v>0</v>
      </c>
    </row>
    <row r="689" spans="1:106" x14ac:dyDescent="0.2">
      <c r="A689">
        <f>ROW(Source!A935)</f>
        <v>935</v>
      </c>
      <c r="B689">
        <v>31140108</v>
      </c>
      <c r="C689">
        <v>31143284</v>
      </c>
      <c r="D689">
        <v>30914676</v>
      </c>
      <c r="E689">
        <v>1</v>
      </c>
      <c r="F689">
        <v>1</v>
      </c>
      <c r="G689">
        <v>28875167</v>
      </c>
      <c r="H689">
        <v>3</v>
      </c>
      <c r="I689" t="s">
        <v>520</v>
      </c>
      <c r="J689" t="s">
        <v>521</v>
      </c>
      <c r="K689" t="s">
        <v>522</v>
      </c>
      <c r="L689">
        <v>1356</v>
      </c>
      <c r="N689">
        <v>1010</v>
      </c>
      <c r="O689" t="s">
        <v>486</v>
      </c>
      <c r="P689" t="s">
        <v>486</v>
      </c>
      <c r="Q689">
        <v>1000</v>
      </c>
      <c r="W689">
        <v>0</v>
      </c>
      <c r="X689">
        <v>-2097439660</v>
      </c>
      <c r="Y689">
        <v>0.02</v>
      </c>
      <c r="AA689">
        <v>145.29</v>
      </c>
      <c r="AB689">
        <v>0</v>
      </c>
      <c r="AC689">
        <v>0</v>
      </c>
      <c r="AD689">
        <v>0</v>
      </c>
      <c r="AE689">
        <v>145.29</v>
      </c>
      <c r="AF689">
        <v>0</v>
      </c>
      <c r="AG689">
        <v>0</v>
      </c>
      <c r="AH689">
        <v>0</v>
      </c>
      <c r="AI689">
        <v>1</v>
      </c>
      <c r="AJ689">
        <v>1</v>
      </c>
      <c r="AK689">
        <v>1</v>
      </c>
      <c r="AL689">
        <v>1</v>
      </c>
      <c r="AN689">
        <v>0</v>
      </c>
      <c r="AO689">
        <v>1</v>
      </c>
      <c r="AP689">
        <v>0</v>
      </c>
      <c r="AQ689">
        <v>0</v>
      </c>
      <c r="AR689">
        <v>0</v>
      </c>
      <c r="AS689" t="s">
        <v>0</v>
      </c>
      <c r="AT689">
        <v>0.02</v>
      </c>
      <c r="AU689" t="s">
        <v>0</v>
      </c>
      <c r="AV689">
        <v>0</v>
      </c>
      <c r="AW689">
        <v>2</v>
      </c>
      <c r="AX689">
        <v>31143300</v>
      </c>
      <c r="AY689">
        <v>1</v>
      </c>
      <c r="AZ689">
        <v>0</v>
      </c>
      <c r="BA689">
        <v>680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CX689">
        <f>Y689*Source!I935</f>
        <v>1.1999999999999999E-3</v>
      </c>
      <c r="CY689">
        <f t="shared" si="69"/>
        <v>145.29</v>
      </c>
      <c r="CZ689">
        <f t="shared" si="70"/>
        <v>145.29</v>
      </c>
      <c r="DA689">
        <f t="shared" si="71"/>
        <v>1</v>
      </c>
      <c r="DB689">
        <v>0</v>
      </c>
    </row>
    <row r="690" spans="1:106" x14ac:dyDescent="0.2">
      <c r="A690">
        <f>ROW(Source!A935)</f>
        <v>935</v>
      </c>
      <c r="B690">
        <v>31140108</v>
      </c>
      <c r="C690">
        <v>31143284</v>
      </c>
      <c r="D690">
        <v>30915862</v>
      </c>
      <c r="E690">
        <v>1</v>
      </c>
      <c r="F690">
        <v>1</v>
      </c>
      <c r="G690">
        <v>28875167</v>
      </c>
      <c r="H690">
        <v>3</v>
      </c>
      <c r="I690" t="s">
        <v>68</v>
      </c>
      <c r="J690" t="s">
        <v>71</v>
      </c>
      <c r="K690" t="s">
        <v>69</v>
      </c>
      <c r="L690">
        <v>1303</v>
      </c>
      <c r="N690">
        <v>1003</v>
      </c>
      <c r="O690" t="s">
        <v>70</v>
      </c>
      <c r="P690" t="s">
        <v>70</v>
      </c>
      <c r="Q690">
        <v>1000</v>
      </c>
      <c r="W690">
        <v>1</v>
      </c>
      <c r="X690">
        <v>-849538741</v>
      </c>
      <c r="Y690">
        <v>-0.10299999999999999</v>
      </c>
      <c r="AA690">
        <v>46307.35</v>
      </c>
      <c r="AB690">
        <v>0</v>
      </c>
      <c r="AC690">
        <v>0</v>
      </c>
      <c r="AD690">
        <v>0</v>
      </c>
      <c r="AE690">
        <v>46307.35</v>
      </c>
      <c r="AF690">
        <v>0</v>
      </c>
      <c r="AG690">
        <v>0</v>
      </c>
      <c r="AH690">
        <v>0</v>
      </c>
      <c r="AI690">
        <v>1</v>
      </c>
      <c r="AJ690">
        <v>1</v>
      </c>
      <c r="AK690">
        <v>1</v>
      </c>
      <c r="AL690">
        <v>1</v>
      </c>
      <c r="AN690">
        <v>0</v>
      </c>
      <c r="AO690">
        <v>1</v>
      </c>
      <c r="AP690">
        <v>0</v>
      </c>
      <c r="AQ690">
        <v>0</v>
      </c>
      <c r="AR690">
        <v>0</v>
      </c>
      <c r="AS690" t="s">
        <v>0</v>
      </c>
      <c r="AT690">
        <v>-0.10299999999999999</v>
      </c>
      <c r="AU690" t="s">
        <v>0</v>
      </c>
      <c r="AV690">
        <v>0</v>
      </c>
      <c r="AW690">
        <v>2</v>
      </c>
      <c r="AX690">
        <v>31143301</v>
      </c>
      <c r="AY690">
        <v>1</v>
      </c>
      <c r="AZ690">
        <v>6144</v>
      </c>
      <c r="BA690">
        <v>681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CX690">
        <f>Y690*Source!I935</f>
        <v>-6.1799999999999997E-3</v>
      </c>
      <c r="CY690">
        <f t="shared" si="69"/>
        <v>46307.35</v>
      </c>
      <c r="CZ690">
        <f t="shared" si="70"/>
        <v>46307.35</v>
      </c>
      <c r="DA690">
        <f t="shared" si="71"/>
        <v>1</v>
      </c>
      <c r="DB690">
        <v>0</v>
      </c>
    </row>
    <row r="691" spans="1:106" x14ac:dyDescent="0.2">
      <c r="A691">
        <f>ROW(Source!A935)</f>
        <v>935</v>
      </c>
      <c r="B691">
        <v>31140108</v>
      </c>
      <c r="C691">
        <v>31143284</v>
      </c>
      <c r="D691">
        <v>30915592</v>
      </c>
      <c r="E691">
        <v>1</v>
      </c>
      <c r="F691">
        <v>1</v>
      </c>
      <c r="G691">
        <v>28875167</v>
      </c>
      <c r="H691">
        <v>3</v>
      </c>
      <c r="I691" t="s">
        <v>290</v>
      </c>
      <c r="J691" t="s">
        <v>292</v>
      </c>
      <c r="K691" t="s">
        <v>291</v>
      </c>
      <c r="L691">
        <v>1303</v>
      </c>
      <c r="N691">
        <v>1003</v>
      </c>
      <c r="O691" t="s">
        <v>70</v>
      </c>
      <c r="P691" t="s">
        <v>70</v>
      </c>
      <c r="Q691">
        <v>1000</v>
      </c>
      <c r="W691">
        <v>0</v>
      </c>
      <c r="X691">
        <v>1966491872</v>
      </c>
      <c r="Y691">
        <v>0.10299999999999999</v>
      </c>
      <c r="AA691">
        <v>60269.89</v>
      </c>
      <c r="AB691">
        <v>0</v>
      </c>
      <c r="AC691">
        <v>0</v>
      </c>
      <c r="AD691">
        <v>0</v>
      </c>
      <c r="AE691">
        <v>60269.89</v>
      </c>
      <c r="AF691">
        <v>0</v>
      </c>
      <c r="AG691">
        <v>0</v>
      </c>
      <c r="AH691">
        <v>0</v>
      </c>
      <c r="AI691">
        <v>1</v>
      </c>
      <c r="AJ691">
        <v>1</v>
      </c>
      <c r="AK691">
        <v>1</v>
      </c>
      <c r="AL691">
        <v>1</v>
      </c>
      <c r="AN691">
        <v>0</v>
      </c>
      <c r="AO691">
        <v>0</v>
      </c>
      <c r="AP691">
        <v>0</v>
      </c>
      <c r="AQ691">
        <v>0</v>
      </c>
      <c r="AR691">
        <v>0</v>
      </c>
      <c r="AS691" t="s">
        <v>0</v>
      </c>
      <c r="AT691">
        <v>0.10299999999999999</v>
      </c>
      <c r="AU691" t="s">
        <v>0</v>
      </c>
      <c r="AV691">
        <v>0</v>
      </c>
      <c r="AW691">
        <v>1</v>
      </c>
      <c r="AX691">
        <v>-1</v>
      </c>
      <c r="AY691">
        <v>0</v>
      </c>
      <c r="AZ691">
        <v>0</v>
      </c>
      <c r="BA691" t="s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CX691">
        <f>Y691*Source!I935</f>
        <v>6.1799999999999997E-3</v>
      </c>
      <c r="CY691">
        <f t="shared" si="69"/>
        <v>60269.89</v>
      </c>
      <c r="CZ691">
        <f t="shared" si="70"/>
        <v>60269.89</v>
      </c>
      <c r="DA691">
        <f t="shared" si="71"/>
        <v>1</v>
      </c>
      <c r="DB691">
        <v>0</v>
      </c>
    </row>
    <row r="692" spans="1:106" x14ac:dyDescent="0.2">
      <c r="A692">
        <f>ROW(Source!A938)</f>
        <v>938</v>
      </c>
      <c r="B692">
        <v>31140108</v>
      </c>
      <c r="C692">
        <v>31143304</v>
      </c>
      <c r="D692">
        <v>30895155</v>
      </c>
      <c r="E692">
        <v>28875167</v>
      </c>
      <c r="F692">
        <v>1</v>
      </c>
      <c r="G692">
        <v>28875167</v>
      </c>
      <c r="H692">
        <v>1</v>
      </c>
      <c r="I692" t="s">
        <v>391</v>
      </c>
      <c r="J692" t="s">
        <v>0</v>
      </c>
      <c r="K692" t="s">
        <v>392</v>
      </c>
      <c r="L692">
        <v>1191</v>
      </c>
      <c r="N692">
        <v>1013</v>
      </c>
      <c r="O692" t="s">
        <v>393</v>
      </c>
      <c r="P692" t="s">
        <v>393</v>
      </c>
      <c r="Q692">
        <v>1</v>
      </c>
      <c r="W692">
        <v>0</v>
      </c>
      <c r="X692">
        <v>476480486</v>
      </c>
      <c r="Y692">
        <v>88.32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1</v>
      </c>
      <c r="AJ692">
        <v>1</v>
      </c>
      <c r="AK692">
        <v>1</v>
      </c>
      <c r="AL692">
        <v>1</v>
      </c>
      <c r="AN692">
        <v>0</v>
      </c>
      <c r="AO692">
        <v>1</v>
      </c>
      <c r="AP692">
        <v>0</v>
      </c>
      <c r="AQ692">
        <v>0</v>
      </c>
      <c r="AR692">
        <v>0</v>
      </c>
      <c r="AS692" t="s">
        <v>0</v>
      </c>
      <c r="AT692">
        <v>88.32</v>
      </c>
      <c r="AU692" t="s">
        <v>0</v>
      </c>
      <c r="AV692">
        <v>1</v>
      </c>
      <c r="AW692">
        <v>2</v>
      </c>
      <c r="AX692">
        <v>31143308</v>
      </c>
      <c r="AY692">
        <v>1</v>
      </c>
      <c r="AZ692">
        <v>0</v>
      </c>
      <c r="BA692">
        <v>682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CX692">
        <f>Y692*Source!I938</f>
        <v>0.88319999999999999</v>
      </c>
      <c r="CY692">
        <f>AD692</f>
        <v>0</v>
      </c>
      <c r="CZ692">
        <f>AH692</f>
        <v>0</v>
      </c>
      <c r="DA692">
        <f>AL692</f>
        <v>1</v>
      </c>
      <c r="DB692">
        <v>0</v>
      </c>
    </row>
    <row r="693" spans="1:106" x14ac:dyDescent="0.2">
      <c r="A693">
        <f>ROW(Source!A938)</f>
        <v>938</v>
      </c>
      <c r="B693">
        <v>31140108</v>
      </c>
      <c r="C693">
        <v>31143304</v>
      </c>
      <c r="D693">
        <v>30906858</v>
      </c>
      <c r="E693">
        <v>1</v>
      </c>
      <c r="F693">
        <v>1</v>
      </c>
      <c r="G693">
        <v>28875167</v>
      </c>
      <c r="H693">
        <v>2</v>
      </c>
      <c r="I693" t="s">
        <v>471</v>
      </c>
      <c r="J693" t="s">
        <v>472</v>
      </c>
      <c r="K693" t="s">
        <v>473</v>
      </c>
      <c r="L693">
        <v>1368</v>
      </c>
      <c r="N693">
        <v>1011</v>
      </c>
      <c r="O693" t="s">
        <v>397</v>
      </c>
      <c r="P693" t="s">
        <v>397</v>
      </c>
      <c r="Q693">
        <v>1</v>
      </c>
      <c r="W693">
        <v>0</v>
      </c>
      <c r="X693">
        <v>-1418982918</v>
      </c>
      <c r="Y693">
        <v>27.6</v>
      </c>
      <c r="AA693">
        <v>0</v>
      </c>
      <c r="AB693">
        <v>7.36</v>
      </c>
      <c r="AC693">
        <v>0.74</v>
      </c>
      <c r="AD693">
        <v>0</v>
      </c>
      <c r="AE693">
        <v>0</v>
      </c>
      <c r="AF693">
        <v>7.36</v>
      </c>
      <c r="AG693">
        <v>0.74</v>
      </c>
      <c r="AH693">
        <v>0</v>
      </c>
      <c r="AI693">
        <v>1</v>
      </c>
      <c r="AJ693">
        <v>1</v>
      </c>
      <c r="AK693">
        <v>1</v>
      </c>
      <c r="AL693">
        <v>1</v>
      </c>
      <c r="AN693">
        <v>0</v>
      </c>
      <c r="AO693">
        <v>1</v>
      </c>
      <c r="AP693">
        <v>0</v>
      </c>
      <c r="AQ693">
        <v>0</v>
      </c>
      <c r="AR693">
        <v>0</v>
      </c>
      <c r="AS693" t="s">
        <v>0</v>
      </c>
      <c r="AT693">
        <v>27.6</v>
      </c>
      <c r="AU693" t="s">
        <v>0</v>
      </c>
      <c r="AV693">
        <v>0</v>
      </c>
      <c r="AW693">
        <v>2</v>
      </c>
      <c r="AX693">
        <v>31143309</v>
      </c>
      <c r="AY693">
        <v>1</v>
      </c>
      <c r="AZ693">
        <v>0</v>
      </c>
      <c r="BA693">
        <v>683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CX693">
        <f>Y693*Source!I938</f>
        <v>0.27600000000000002</v>
      </c>
      <c r="CY693">
        <f>AB693</f>
        <v>7.36</v>
      </c>
      <c r="CZ693">
        <f>AF693</f>
        <v>7.36</v>
      </c>
      <c r="DA693">
        <f>AJ693</f>
        <v>1</v>
      </c>
      <c r="DB693">
        <v>0</v>
      </c>
    </row>
    <row r="694" spans="1:106" x14ac:dyDescent="0.2">
      <c r="A694">
        <f>ROW(Source!A938)</f>
        <v>938</v>
      </c>
      <c r="B694">
        <v>31140108</v>
      </c>
      <c r="C694">
        <v>31143304</v>
      </c>
      <c r="D694">
        <v>0</v>
      </c>
      <c r="E694">
        <v>29799470</v>
      </c>
      <c r="F694">
        <v>1</v>
      </c>
      <c r="G694">
        <v>28875167</v>
      </c>
      <c r="H694">
        <v>3</v>
      </c>
      <c r="I694" t="s">
        <v>82</v>
      </c>
      <c r="J694" t="s">
        <v>0</v>
      </c>
      <c r="K694" t="s">
        <v>297</v>
      </c>
      <c r="L694">
        <v>1354</v>
      </c>
      <c r="N694">
        <v>1010</v>
      </c>
      <c r="O694" t="s">
        <v>84</v>
      </c>
      <c r="P694" t="s">
        <v>84</v>
      </c>
      <c r="Q694">
        <v>1</v>
      </c>
      <c r="W694">
        <v>0</v>
      </c>
      <c r="X694">
        <v>290408143</v>
      </c>
      <c r="Y694">
        <v>100</v>
      </c>
      <c r="AA694">
        <v>360.81</v>
      </c>
      <c r="AB694">
        <v>0</v>
      </c>
      <c r="AC694">
        <v>0</v>
      </c>
      <c r="AD694">
        <v>0</v>
      </c>
      <c r="AE694">
        <v>360.81</v>
      </c>
      <c r="AF694">
        <v>0</v>
      </c>
      <c r="AG694">
        <v>0</v>
      </c>
      <c r="AH694">
        <v>0</v>
      </c>
      <c r="AI694">
        <v>1</v>
      </c>
      <c r="AJ694">
        <v>1</v>
      </c>
      <c r="AK694">
        <v>1</v>
      </c>
      <c r="AL694">
        <v>1</v>
      </c>
      <c r="AN694">
        <v>0</v>
      </c>
      <c r="AO694">
        <v>0</v>
      </c>
      <c r="AP694">
        <v>0</v>
      </c>
      <c r="AQ694">
        <v>0</v>
      </c>
      <c r="AR694">
        <v>0</v>
      </c>
      <c r="AS694" t="s">
        <v>0</v>
      </c>
      <c r="AT694">
        <v>100</v>
      </c>
      <c r="AU694" t="s">
        <v>0</v>
      </c>
      <c r="AV694">
        <v>0</v>
      </c>
      <c r="AW694">
        <v>1</v>
      </c>
      <c r="AX694">
        <v>-1</v>
      </c>
      <c r="AY694">
        <v>0</v>
      </c>
      <c r="AZ694">
        <v>0</v>
      </c>
      <c r="BA694" t="s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CX694">
        <f>Y694*Source!I938</f>
        <v>1</v>
      </c>
      <c r="CY694">
        <f>AA694</f>
        <v>360.81</v>
      </c>
      <c r="CZ694">
        <f>AE694</f>
        <v>360.81</v>
      </c>
      <c r="DA694">
        <f>AI694</f>
        <v>1</v>
      </c>
      <c r="DB694">
        <v>0</v>
      </c>
    </row>
    <row r="695" spans="1:106" x14ac:dyDescent="0.2">
      <c r="A695">
        <f>ROW(Source!A991)</f>
        <v>991</v>
      </c>
      <c r="B695">
        <v>31140108</v>
      </c>
      <c r="C695">
        <v>31143447</v>
      </c>
      <c r="D695">
        <v>30895155</v>
      </c>
      <c r="E695">
        <v>28875167</v>
      </c>
      <c r="F695">
        <v>1</v>
      </c>
      <c r="G695">
        <v>28875167</v>
      </c>
      <c r="H695">
        <v>1</v>
      </c>
      <c r="I695" t="s">
        <v>391</v>
      </c>
      <c r="J695" t="s">
        <v>0</v>
      </c>
      <c r="K695" t="s">
        <v>392</v>
      </c>
      <c r="L695">
        <v>1191</v>
      </c>
      <c r="N695">
        <v>1013</v>
      </c>
      <c r="O695" t="s">
        <v>393</v>
      </c>
      <c r="P695" t="s">
        <v>393</v>
      </c>
      <c r="Q695">
        <v>1</v>
      </c>
      <c r="W695">
        <v>0</v>
      </c>
      <c r="X695">
        <v>476480486</v>
      </c>
      <c r="Y695">
        <v>563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1</v>
      </c>
      <c r="AJ695">
        <v>1</v>
      </c>
      <c r="AK695">
        <v>1</v>
      </c>
      <c r="AL695">
        <v>1</v>
      </c>
      <c r="AN695">
        <v>0</v>
      </c>
      <c r="AO695">
        <v>1</v>
      </c>
      <c r="AP695">
        <v>0</v>
      </c>
      <c r="AQ695">
        <v>0</v>
      </c>
      <c r="AR695">
        <v>0</v>
      </c>
      <c r="AS695" t="s">
        <v>0</v>
      </c>
      <c r="AT695">
        <v>563</v>
      </c>
      <c r="AU695" t="s">
        <v>0</v>
      </c>
      <c r="AV695">
        <v>1</v>
      </c>
      <c r="AW695">
        <v>2</v>
      </c>
      <c r="AX695">
        <v>31143448</v>
      </c>
      <c r="AY695">
        <v>1</v>
      </c>
      <c r="AZ695">
        <v>0</v>
      </c>
      <c r="BA695">
        <v>684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CX695">
        <f>Y695*Source!I991</f>
        <v>8.4450000000000003</v>
      </c>
      <c r="CY695">
        <f>AD695</f>
        <v>0</v>
      </c>
      <c r="CZ695">
        <f>AH695</f>
        <v>0</v>
      </c>
      <c r="DA695">
        <f>AL695</f>
        <v>1</v>
      </c>
      <c r="DB695">
        <v>0</v>
      </c>
    </row>
    <row r="696" spans="1:106" x14ac:dyDescent="0.2">
      <c r="A696">
        <f>ROW(Source!A991)</f>
        <v>991</v>
      </c>
      <c r="B696">
        <v>31140108</v>
      </c>
      <c r="C696">
        <v>31143447</v>
      </c>
      <c r="D696">
        <v>30907175</v>
      </c>
      <c r="E696">
        <v>1</v>
      </c>
      <c r="F696">
        <v>1</v>
      </c>
      <c r="G696">
        <v>28875167</v>
      </c>
      <c r="H696">
        <v>3</v>
      </c>
      <c r="I696" t="s">
        <v>538</v>
      </c>
      <c r="J696" t="s">
        <v>539</v>
      </c>
      <c r="K696" t="s">
        <v>540</v>
      </c>
      <c r="L696">
        <v>1356</v>
      </c>
      <c r="N696">
        <v>1010</v>
      </c>
      <c r="O696" t="s">
        <v>486</v>
      </c>
      <c r="P696" t="s">
        <v>486</v>
      </c>
      <c r="Q696">
        <v>1000</v>
      </c>
      <c r="W696">
        <v>0</v>
      </c>
      <c r="X696">
        <v>573698201</v>
      </c>
      <c r="Y696">
        <v>39.200000000000003</v>
      </c>
      <c r="AA696">
        <v>10205.92</v>
      </c>
      <c r="AB696">
        <v>0</v>
      </c>
      <c r="AC696">
        <v>0</v>
      </c>
      <c r="AD696">
        <v>0</v>
      </c>
      <c r="AE696">
        <v>10205.92</v>
      </c>
      <c r="AF696">
        <v>0</v>
      </c>
      <c r="AG696">
        <v>0</v>
      </c>
      <c r="AH696">
        <v>0</v>
      </c>
      <c r="AI696">
        <v>1</v>
      </c>
      <c r="AJ696">
        <v>1</v>
      </c>
      <c r="AK696">
        <v>1</v>
      </c>
      <c r="AL696">
        <v>1</v>
      </c>
      <c r="AN696">
        <v>0</v>
      </c>
      <c r="AO696">
        <v>1</v>
      </c>
      <c r="AP696">
        <v>0</v>
      </c>
      <c r="AQ696">
        <v>0</v>
      </c>
      <c r="AR696">
        <v>0</v>
      </c>
      <c r="AS696" t="s">
        <v>0</v>
      </c>
      <c r="AT696">
        <v>39.200000000000003</v>
      </c>
      <c r="AU696" t="s">
        <v>0</v>
      </c>
      <c r="AV696">
        <v>0</v>
      </c>
      <c r="AW696">
        <v>2</v>
      </c>
      <c r="AX696">
        <v>31143449</v>
      </c>
      <c r="AY696">
        <v>1</v>
      </c>
      <c r="AZ696">
        <v>0</v>
      </c>
      <c r="BA696">
        <v>685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CX696">
        <f>Y696*Source!I991</f>
        <v>0.58799999999999997</v>
      </c>
      <c r="CY696">
        <f>AA696</f>
        <v>10205.92</v>
      </c>
      <c r="CZ696">
        <f>AE696</f>
        <v>10205.92</v>
      </c>
      <c r="DA696">
        <f>AI696</f>
        <v>1</v>
      </c>
      <c r="DB696">
        <v>0</v>
      </c>
    </row>
    <row r="697" spans="1:106" x14ac:dyDescent="0.2">
      <c r="A697">
        <f>ROW(Source!A991)</f>
        <v>991</v>
      </c>
      <c r="B697">
        <v>31140108</v>
      </c>
      <c r="C697">
        <v>31143447</v>
      </c>
      <c r="D697">
        <v>30909706</v>
      </c>
      <c r="E697">
        <v>1</v>
      </c>
      <c r="F697">
        <v>1</v>
      </c>
      <c r="G697">
        <v>28875167</v>
      </c>
      <c r="H697">
        <v>3</v>
      </c>
      <c r="I697" t="s">
        <v>541</v>
      </c>
      <c r="J697" t="s">
        <v>542</v>
      </c>
      <c r="K697" t="s">
        <v>543</v>
      </c>
      <c r="L697">
        <v>1339</v>
      </c>
      <c r="N697">
        <v>1007</v>
      </c>
      <c r="O697" t="s">
        <v>16</v>
      </c>
      <c r="P697" t="s">
        <v>16</v>
      </c>
      <c r="Q697">
        <v>1</v>
      </c>
      <c r="W697">
        <v>0</v>
      </c>
      <c r="X697">
        <v>907702308</v>
      </c>
      <c r="Y697">
        <v>24</v>
      </c>
      <c r="AA697">
        <v>3455.09</v>
      </c>
      <c r="AB697">
        <v>0</v>
      </c>
      <c r="AC697">
        <v>0</v>
      </c>
      <c r="AD697">
        <v>0</v>
      </c>
      <c r="AE697">
        <v>3455.09</v>
      </c>
      <c r="AF697">
        <v>0</v>
      </c>
      <c r="AG697">
        <v>0</v>
      </c>
      <c r="AH697">
        <v>0</v>
      </c>
      <c r="AI697">
        <v>1</v>
      </c>
      <c r="AJ697">
        <v>1</v>
      </c>
      <c r="AK697">
        <v>1</v>
      </c>
      <c r="AL697">
        <v>1</v>
      </c>
      <c r="AN697">
        <v>0</v>
      </c>
      <c r="AO697">
        <v>1</v>
      </c>
      <c r="AP697">
        <v>0</v>
      </c>
      <c r="AQ697">
        <v>0</v>
      </c>
      <c r="AR697">
        <v>0</v>
      </c>
      <c r="AS697" t="s">
        <v>0</v>
      </c>
      <c r="AT697">
        <v>24</v>
      </c>
      <c r="AU697" t="s">
        <v>0</v>
      </c>
      <c r="AV697">
        <v>0</v>
      </c>
      <c r="AW697">
        <v>2</v>
      </c>
      <c r="AX697">
        <v>31143450</v>
      </c>
      <c r="AY697">
        <v>1</v>
      </c>
      <c r="AZ697">
        <v>0</v>
      </c>
      <c r="BA697">
        <v>686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CX697">
        <f>Y697*Source!I991</f>
        <v>0.36</v>
      </c>
      <c r="CY697">
        <f>AA697</f>
        <v>3455.09</v>
      </c>
      <c r="CZ697">
        <f>AE697</f>
        <v>3455.09</v>
      </c>
      <c r="DA697">
        <f>AI697</f>
        <v>1</v>
      </c>
      <c r="DB697">
        <v>0</v>
      </c>
    </row>
    <row r="698" spans="1:106" x14ac:dyDescent="0.2">
      <c r="A698">
        <f>ROW(Source!A992)</f>
        <v>992</v>
      </c>
      <c r="B698">
        <v>31140108</v>
      </c>
      <c r="C698">
        <v>31143452</v>
      </c>
      <c r="D698">
        <v>30895155</v>
      </c>
      <c r="E698">
        <v>28875167</v>
      </c>
      <c r="F698">
        <v>1</v>
      </c>
      <c r="G698">
        <v>28875167</v>
      </c>
      <c r="H698">
        <v>1</v>
      </c>
      <c r="I698" t="s">
        <v>391</v>
      </c>
      <c r="J698" t="s">
        <v>0</v>
      </c>
      <c r="K698" t="s">
        <v>392</v>
      </c>
      <c r="L698">
        <v>1191</v>
      </c>
      <c r="N698">
        <v>1013</v>
      </c>
      <c r="O698" t="s">
        <v>393</v>
      </c>
      <c r="P698" t="s">
        <v>393</v>
      </c>
      <c r="Q698">
        <v>1</v>
      </c>
      <c r="W698">
        <v>0</v>
      </c>
      <c r="X698">
        <v>476480486</v>
      </c>
      <c r="Y698">
        <v>21.25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1</v>
      </c>
      <c r="AJ698">
        <v>1</v>
      </c>
      <c r="AK698">
        <v>1</v>
      </c>
      <c r="AL698">
        <v>1</v>
      </c>
      <c r="AN698">
        <v>0</v>
      </c>
      <c r="AO698">
        <v>1</v>
      </c>
      <c r="AP698">
        <v>0</v>
      </c>
      <c r="AQ698">
        <v>0</v>
      </c>
      <c r="AR698">
        <v>0</v>
      </c>
      <c r="AS698" t="s">
        <v>0</v>
      </c>
      <c r="AT698">
        <v>21.25</v>
      </c>
      <c r="AU698" t="s">
        <v>0</v>
      </c>
      <c r="AV698">
        <v>1</v>
      </c>
      <c r="AW698">
        <v>2</v>
      </c>
      <c r="AX698">
        <v>31143453</v>
      </c>
      <c r="AY698">
        <v>1</v>
      </c>
      <c r="AZ698">
        <v>0</v>
      </c>
      <c r="BA698">
        <v>687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CX698">
        <f>Y698*Source!I992</f>
        <v>0.97750000000000004</v>
      </c>
      <c r="CY698">
        <f>AD698</f>
        <v>0</v>
      </c>
      <c r="CZ698">
        <f>AH698</f>
        <v>0</v>
      </c>
      <c r="DA698">
        <f>AL698</f>
        <v>1</v>
      </c>
      <c r="DB698">
        <v>0</v>
      </c>
    </row>
    <row r="699" spans="1:106" x14ac:dyDescent="0.2">
      <c r="A699">
        <f>ROW(Source!A992)</f>
        <v>992</v>
      </c>
      <c r="B699">
        <v>31140108</v>
      </c>
      <c r="C699">
        <v>31143452</v>
      </c>
      <c r="D699">
        <v>30907714</v>
      </c>
      <c r="E699">
        <v>1</v>
      </c>
      <c r="F699">
        <v>1</v>
      </c>
      <c r="G699">
        <v>28875167</v>
      </c>
      <c r="H699">
        <v>3</v>
      </c>
      <c r="I699" t="s">
        <v>676</v>
      </c>
      <c r="J699" t="s">
        <v>677</v>
      </c>
      <c r="K699" t="s">
        <v>678</v>
      </c>
      <c r="L699">
        <v>1348</v>
      </c>
      <c r="N699">
        <v>1009</v>
      </c>
      <c r="O699" t="s">
        <v>150</v>
      </c>
      <c r="P699" t="s">
        <v>150</v>
      </c>
      <c r="Q699">
        <v>1000</v>
      </c>
      <c r="W699">
        <v>0</v>
      </c>
      <c r="X699">
        <v>291612274</v>
      </c>
      <c r="Y699">
        <v>0.30599999999999999</v>
      </c>
      <c r="AA699">
        <v>50407.79</v>
      </c>
      <c r="AB699">
        <v>0</v>
      </c>
      <c r="AC699">
        <v>0</v>
      </c>
      <c r="AD699">
        <v>0</v>
      </c>
      <c r="AE699">
        <v>50407.79</v>
      </c>
      <c r="AF699">
        <v>0</v>
      </c>
      <c r="AG699">
        <v>0</v>
      </c>
      <c r="AH699">
        <v>0</v>
      </c>
      <c r="AI699">
        <v>1</v>
      </c>
      <c r="AJ699">
        <v>1</v>
      </c>
      <c r="AK699">
        <v>1</v>
      </c>
      <c r="AL699">
        <v>1</v>
      </c>
      <c r="AN699">
        <v>0</v>
      </c>
      <c r="AO699">
        <v>1</v>
      </c>
      <c r="AP699">
        <v>0</v>
      </c>
      <c r="AQ699">
        <v>0</v>
      </c>
      <c r="AR699">
        <v>0</v>
      </c>
      <c r="AS699" t="s">
        <v>0</v>
      </c>
      <c r="AT699">
        <v>0.30599999999999999</v>
      </c>
      <c r="AU699" t="s">
        <v>0</v>
      </c>
      <c r="AV699">
        <v>0</v>
      </c>
      <c r="AW699">
        <v>2</v>
      </c>
      <c r="AX699">
        <v>31143454</v>
      </c>
      <c r="AY699">
        <v>1</v>
      </c>
      <c r="AZ699">
        <v>0</v>
      </c>
      <c r="BA699">
        <v>688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CX699">
        <f>Y699*Source!I992</f>
        <v>1.4076E-2</v>
      </c>
      <c r="CY699">
        <f>AA699</f>
        <v>50407.79</v>
      </c>
      <c r="CZ699">
        <f>AE699</f>
        <v>50407.79</v>
      </c>
      <c r="DA699">
        <f>AI699</f>
        <v>1</v>
      </c>
      <c r="DB699">
        <v>0</v>
      </c>
    </row>
    <row r="700" spans="1:106" x14ac:dyDescent="0.2">
      <c r="A700">
        <f>ROW(Source!A992)</f>
        <v>992</v>
      </c>
      <c r="B700">
        <v>31140108</v>
      </c>
      <c r="C700">
        <v>31143452</v>
      </c>
      <c r="D700">
        <v>30907876</v>
      </c>
      <c r="E700">
        <v>1</v>
      </c>
      <c r="F700">
        <v>1</v>
      </c>
      <c r="G700">
        <v>28875167</v>
      </c>
      <c r="H700">
        <v>3</v>
      </c>
      <c r="I700" t="s">
        <v>667</v>
      </c>
      <c r="J700" t="s">
        <v>668</v>
      </c>
      <c r="K700" t="s">
        <v>669</v>
      </c>
      <c r="L700">
        <v>1348</v>
      </c>
      <c r="N700">
        <v>1009</v>
      </c>
      <c r="O700" t="s">
        <v>150</v>
      </c>
      <c r="P700" t="s">
        <v>150</v>
      </c>
      <c r="Q700">
        <v>1000</v>
      </c>
      <c r="W700">
        <v>0</v>
      </c>
      <c r="X700">
        <v>1574046373</v>
      </c>
      <c r="Y700">
        <v>3.0000000000000001E-3</v>
      </c>
      <c r="AA700">
        <v>45454.3</v>
      </c>
      <c r="AB700">
        <v>0</v>
      </c>
      <c r="AC700">
        <v>0</v>
      </c>
      <c r="AD700">
        <v>0</v>
      </c>
      <c r="AE700">
        <v>45454.3</v>
      </c>
      <c r="AF700">
        <v>0</v>
      </c>
      <c r="AG700">
        <v>0</v>
      </c>
      <c r="AH700">
        <v>0</v>
      </c>
      <c r="AI700">
        <v>1</v>
      </c>
      <c r="AJ700">
        <v>1</v>
      </c>
      <c r="AK700">
        <v>1</v>
      </c>
      <c r="AL700">
        <v>1</v>
      </c>
      <c r="AN700">
        <v>0</v>
      </c>
      <c r="AO700">
        <v>1</v>
      </c>
      <c r="AP700">
        <v>0</v>
      </c>
      <c r="AQ700">
        <v>0</v>
      </c>
      <c r="AR700">
        <v>0</v>
      </c>
      <c r="AS700" t="s">
        <v>0</v>
      </c>
      <c r="AT700">
        <v>3.0000000000000001E-3</v>
      </c>
      <c r="AU700" t="s">
        <v>0</v>
      </c>
      <c r="AV700">
        <v>0</v>
      </c>
      <c r="AW700">
        <v>2</v>
      </c>
      <c r="AX700">
        <v>31143455</v>
      </c>
      <c r="AY700">
        <v>1</v>
      </c>
      <c r="AZ700">
        <v>0</v>
      </c>
      <c r="BA700">
        <v>689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CX700">
        <f>Y700*Source!I992</f>
        <v>1.3799999999999999E-4</v>
      </c>
      <c r="CY700">
        <f>AA700</f>
        <v>45454.3</v>
      </c>
      <c r="CZ700">
        <f>AE700</f>
        <v>45454.3</v>
      </c>
      <c r="DA700">
        <f>AI700</f>
        <v>1</v>
      </c>
      <c r="DB700">
        <v>0</v>
      </c>
    </row>
    <row r="701" spans="1:106" x14ac:dyDescent="0.2">
      <c r="A701">
        <f>ROW(Source!A992)</f>
        <v>992</v>
      </c>
      <c r="B701">
        <v>31140108</v>
      </c>
      <c r="C701">
        <v>31143452</v>
      </c>
      <c r="D701">
        <v>30907909</v>
      </c>
      <c r="E701">
        <v>1</v>
      </c>
      <c r="F701">
        <v>1</v>
      </c>
      <c r="G701">
        <v>28875167</v>
      </c>
      <c r="H701">
        <v>3</v>
      </c>
      <c r="I701" t="s">
        <v>847</v>
      </c>
      <c r="J701" t="s">
        <v>848</v>
      </c>
      <c r="K701" t="s">
        <v>849</v>
      </c>
      <c r="L701">
        <v>1348</v>
      </c>
      <c r="N701">
        <v>1009</v>
      </c>
      <c r="O701" t="s">
        <v>150</v>
      </c>
      <c r="P701" t="s">
        <v>150</v>
      </c>
      <c r="Q701">
        <v>1000</v>
      </c>
      <c r="W701">
        <v>0</v>
      </c>
      <c r="X701">
        <v>-300743053</v>
      </c>
      <c r="Y701">
        <v>5.11E-2</v>
      </c>
      <c r="AA701">
        <v>294873.40999999997</v>
      </c>
      <c r="AB701">
        <v>0</v>
      </c>
      <c r="AC701">
        <v>0</v>
      </c>
      <c r="AD701">
        <v>0</v>
      </c>
      <c r="AE701">
        <v>294873.40999999997</v>
      </c>
      <c r="AF701">
        <v>0</v>
      </c>
      <c r="AG701">
        <v>0</v>
      </c>
      <c r="AH701">
        <v>0</v>
      </c>
      <c r="AI701">
        <v>1</v>
      </c>
      <c r="AJ701">
        <v>1</v>
      </c>
      <c r="AK701">
        <v>1</v>
      </c>
      <c r="AL701">
        <v>1</v>
      </c>
      <c r="AN701">
        <v>0</v>
      </c>
      <c r="AO701">
        <v>1</v>
      </c>
      <c r="AP701">
        <v>0</v>
      </c>
      <c r="AQ701">
        <v>0</v>
      </c>
      <c r="AR701">
        <v>0</v>
      </c>
      <c r="AS701" t="s">
        <v>0</v>
      </c>
      <c r="AT701">
        <v>5.11E-2</v>
      </c>
      <c r="AU701" t="s">
        <v>0</v>
      </c>
      <c r="AV701">
        <v>0</v>
      </c>
      <c r="AW701">
        <v>2</v>
      </c>
      <c r="AX701">
        <v>31143456</v>
      </c>
      <c r="AY701">
        <v>1</v>
      </c>
      <c r="AZ701">
        <v>0</v>
      </c>
      <c r="BA701">
        <v>690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CX701">
        <f>Y701*Source!I992</f>
        <v>2.3506E-3</v>
      </c>
      <c r="CY701">
        <f>AA701</f>
        <v>294873.40999999997</v>
      </c>
      <c r="CZ701">
        <f>AE701</f>
        <v>294873.40999999997</v>
      </c>
      <c r="DA701">
        <f>AI701</f>
        <v>1</v>
      </c>
      <c r="DB701">
        <v>0</v>
      </c>
    </row>
    <row r="702" spans="1:106" x14ac:dyDescent="0.2">
      <c r="A702">
        <f>ROW(Source!A992)</f>
        <v>992</v>
      </c>
      <c r="B702">
        <v>31140108</v>
      </c>
      <c r="C702">
        <v>31143452</v>
      </c>
      <c r="D702">
        <v>30907913</v>
      </c>
      <c r="E702">
        <v>1</v>
      </c>
      <c r="F702">
        <v>1</v>
      </c>
      <c r="G702">
        <v>28875167</v>
      </c>
      <c r="H702">
        <v>3</v>
      </c>
      <c r="I702" t="s">
        <v>730</v>
      </c>
      <c r="J702" t="s">
        <v>731</v>
      </c>
      <c r="K702" t="s">
        <v>732</v>
      </c>
      <c r="L702">
        <v>1348</v>
      </c>
      <c r="N702">
        <v>1009</v>
      </c>
      <c r="O702" t="s">
        <v>150</v>
      </c>
      <c r="P702" t="s">
        <v>150</v>
      </c>
      <c r="Q702">
        <v>1000</v>
      </c>
      <c r="W702">
        <v>0</v>
      </c>
      <c r="X702">
        <v>-1857621765</v>
      </c>
      <c r="Y702">
        <v>0.16</v>
      </c>
      <c r="AA702">
        <v>44312.57</v>
      </c>
      <c r="AB702">
        <v>0</v>
      </c>
      <c r="AC702">
        <v>0</v>
      </c>
      <c r="AD702">
        <v>0</v>
      </c>
      <c r="AE702">
        <v>44312.57</v>
      </c>
      <c r="AF702">
        <v>0</v>
      </c>
      <c r="AG702">
        <v>0</v>
      </c>
      <c r="AH702">
        <v>0</v>
      </c>
      <c r="AI702">
        <v>1</v>
      </c>
      <c r="AJ702">
        <v>1</v>
      </c>
      <c r="AK702">
        <v>1</v>
      </c>
      <c r="AL702">
        <v>1</v>
      </c>
      <c r="AN702">
        <v>0</v>
      </c>
      <c r="AO702">
        <v>1</v>
      </c>
      <c r="AP702">
        <v>0</v>
      </c>
      <c r="AQ702">
        <v>0</v>
      </c>
      <c r="AR702">
        <v>0</v>
      </c>
      <c r="AS702" t="s">
        <v>0</v>
      </c>
      <c r="AT702">
        <v>0.16</v>
      </c>
      <c r="AU702" t="s">
        <v>0</v>
      </c>
      <c r="AV702">
        <v>0</v>
      </c>
      <c r="AW702">
        <v>2</v>
      </c>
      <c r="AX702">
        <v>31143457</v>
      </c>
      <c r="AY702">
        <v>1</v>
      </c>
      <c r="AZ702">
        <v>0</v>
      </c>
      <c r="BA702">
        <v>691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CX702">
        <f>Y702*Source!I992</f>
        <v>7.3600000000000002E-3</v>
      </c>
      <c r="CY702">
        <f>AA702</f>
        <v>44312.57</v>
      </c>
      <c r="CZ702">
        <f>AE702</f>
        <v>44312.57</v>
      </c>
      <c r="DA702">
        <f>AI702</f>
        <v>1</v>
      </c>
      <c r="DB702">
        <v>0</v>
      </c>
    </row>
    <row r="703" spans="1:106" x14ac:dyDescent="0.2">
      <c r="A703">
        <f>ROW(Source!A1040)</f>
        <v>1040</v>
      </c>
      <c r="B703">
        <v>31140108</v>
      </c>
      <c r="C703">
        <v>31143815</v>
      </c>
      <c r="D703">
        <v>30895155</v>
      </c>
      <c r="E703">
        <v>28875167</v>
      </c>
      <c r="F703">
        <v>1</v>
      </c>
      <c r="G703">
        <v>28875167</v>
      </c>
      <c r="H703">
        <v>1</v>
      </c>
      <c r="I703" t="s">
        <v>391</v>
      </c>
      <c r="J703" t="s">
        <v>0</v>
      </c>
      <c r="K703" t="s">
        <v>392</v>
      </c>
      <c r="L703">
        <v>1191</v>
      </c>
      <c r="N703">
        <v>1013</v>
      </c>
      <c r="O703" t="s">
        <v>393</v>
      </c>
      <c r="P703" t="s">
        <v>393</v>
      </c>
      <c r="Q703">
        <v>1</v>
      </c>
      <c r="W703">
        <v>0</v>
      </c>
      <c r="X703">
        <v>476480486</v>
      </c>
      <c r="Y703">
        <v>1.02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1</v>
      </c>
      <c r="AJ703">
        <v>1</v>
      </c>
      <c r="AK703">
        <v>1</v>
      </c>
      <c r="AL703">
        <v>1</v>
      </c>
      <c r="AN703">
        <v>0</v>
      </c>
      <c r="AO703">
        <v>1</v>
      </c>
      <c r="AP703">
        <v>0</v>
      </c>
      <c r="AQ703">
        <v>0</v>
      </c>
      <c r="AR703">
        <v>0</v>
      </c>
      <c r="AS703" t="s">
        <v>0</v>
      </c>
      <c r="AT703">
        <v>1.02</v>
      </c>
      <c r="AU703" t="s">
        <v>0</v>
      </c>
      <c r="AV703">
        <v>1</v>
      </c>
      <c r="AW703">
        <v>2</v>
      </c>
      <c r="AX703">
        <v>31143817</v>
      </c>
      <c r="AY703">
        <v>1</v>
      </c>
      <c r="AZ703">
        <v>0</v>
      </c>
      <c r="BA703">
        <v>692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CX703">
        <f>Y703*Source!I1040</f>
        <v>19.8492</v>
      </c>
      <c r="CY703">
        <f>AD703</f>
        <v>0</v>
      </c>
      <c r="CZ703">
        <f>AH703</f>
        <v>0</v>
      </c>
      <c r="DA703">
        <f>AL703</f>
        <v>1</v>
      </c>
      <c r="DB703">
        <v>0</v>
      </c>
    </row>
    <row r="704" spans="1:106" x14ac:dyDescent="0.2">
      <c r="A704">
        <f>ROW(Source!A1041)</f>
        <v>1041</v>
      </c>
      <c r="B704">
        <v>31140108</v>
      </c>
      <c r="C704">
        <v>31143818</v>
      </c>
      <c r="D704">
        <v>30906752</v>
      </c>
      <c r="E704">
        <v>1</v>
      </c>
      <c r="F704">
        <v>1</v>
      </c>
      <c r="G704">
        <v>28875167</v>
      </c>
      <c r="H704">
        <v>2</v>
      </c>
      <c r="I704" t="s">
        <v>886</v>
      </c>
      <c r="J704" t="s">
        <v>887</v>
      </c>
      <c r="K704" t="s">
        <v>888</v>
      </c>
      <c r="L704">
        <v>1368</v>
      </c>
      <c r="N704">
        <v>1011</v>
      </c>
      <c r="O704" t="s">
        <v>397</v>
      </c>
      <c r="P704" t="s">
        <v>397</v>
      </c>
      <c r="Q704">
        <v>1</v>
      </c>
      <c r="W704">
        <v>0</v>
      </c>
      <c r="X704">
        <v>-873898406</v>
      </c>
      <c r="Y704">
        <v>5.3999999999999999E-2</v>
      </c>
      <c r="AA704">
        <v>0</v>
      </c>
      <c r="AB704">
        <v>800.36</v>
      </c>
      <c r="AC704">
        <v>425.6</v>
      </c>
      <c r="AD704">
        <v>0</v>
      </c>
      <c r="AE704">
        <v>0</v>
      </c>
      <c r="AF704">
        <v>800.36</v>
      </c>
      <c r="AG704">
        <v>425.6</v>
      </c>
      <c r="AH704">
        <v>0</v>
      </c>
      <c r="AI704">
        <v>1</v>
      </c>
      <c r="AJ704">
        <v>1</v>
      </c>
      <c r="AK704">
        <v>1</v>
      </c>
      <c r="AL704">
        <v>1</v>
      </c>
      <c r="AN704">
        <v>0</v>
      </c>
      <c r="AO704">
        <v>1</v>
      </c>
      <c r="AP704">
        <v>0</v>
      </c>
      <c r="AQ704">
        <v>0</v>
      </c>
      <c r="AR704">
        <v>0</v>
      </c>
      <c r="AS704" t="s">
        <v>0</v>
      </c>
      <c r="AT704">
        <v>5.3999999999999999E-2</v>
      </c>
      <c r="AU704" t="s">
        <v>0</v>
      </c>
      <c r="AV704">
        <v>0</v>
      </c>
      <c r="AW704">
        <v>2</v>
      </c>
      <c r="AX704">
        <v>31143821</v>
      </c>
      <c r="AY704">
        <v>1</v>
      </c>
      <c r="AZ704">
        <v>0</v>
      </c>
      <c r="BA704">
        <v>693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CX704">
        <f>Y704*Source!I1041</f>
        <v>1.05084</v>
      </c>
      <c r="CY704">
        <f>AB704</f>
        <v>800.36</v>
      </c>
      <c r="CZ704">
        <f>AF704</f>
        <v>800.36</v>
      </c>
      <c r="DA704">
        <f>AJ704</f>
        <v>1</v>
      </c>
      <c r="DB704">
        <v>0</v>
      </c>
    </row>
    <row r="705" spans="1:106" x14ac:dyDescent="0.2">
      <c r="A705">
        <f>ROW(Source!A1041)</f>
        <v>1041</v>
      </c>
      <c r="B705">
        <v>31140108</v>
      </c>
      <c r="C705">
        <v>31143818</v>
      </c>
      <c r="D705">
        <v>30906753</v>
      </c>
      <c r="E705">
        <v>1</v>
      </c>
      <c r="F705">
        <v>1</v>
      </c>
      <c r="G705">
        <v>28875167</v>
      </c>
      <c r="H705">
        <v>2</v>
      </c>
      <c r="I705" t="s">
        <v>889</v>
      </c>
      <c r="J705" t="s">
        <v>890</v>
      </c>
      <c r="K705" t="s">
        <v>891</v>
      </c>
      <c r="L705">
        <v>1368</v>
      </c>
      <c r="N705">
        <v>1011</v>
      </c>
      <c r="O705" t="s">
        <v>397</v>
      </c>
      <c r="P705" t="s">
        <v>397</v>
      </c>
      <c r="Q705">
        <v>1</v>
      </c>
      <c r="W705">
        <v>0</v>
      </c>
      <c r="X705">
        <v>1348080272</v>
      </c>
      <c r="Y705">
        <v>5.5E-2</v>
      </c>
      <c r="AA705">
        <v>0</v>
      </c>
      <c r="AB705">
        <v>959.83</v>
      </c>
      <c r="AC705">
        <v>491.12</v>
      </c>
      <c r="AD705">
        <v>0</v>
      </c>
      <c r="AE705">
        <v>0</v>
      </c>
      <c r="AF705">
        <v>959.83</v>
      </c>
      <c r="AG705">
        <v>491.12</v>
      </c>
      <c r="AH705">
        <v>0</v>
      </c>
      <c r="AI705">
        <v>1</v>
      </c>
      <c r="AJ705">
        <v>1</v>
      </c>
      <c r="AK705">
        <v>1</v>
      </c>
      <c r="AL705">
        <v>1</v>
      </c>
      <c r="AN705">
        <v>0</v>
      </c>
      <c r="AO705">
        <v>1</v>
      </c>
      <c r="AP705">
        <v>0</v>
      </c>
      <c r="AQ705">
        <v>0</v>
      </c>
      <c r="AR705">
        <v>0</v>
      </c>
      <c r="AS705" t="s">
        <v>0</v>
      </c>
      <c r="AT705">
        <v>5.5E-2</v>
      </c>
      <c r="AU705" t="s">
        <v>0</v>
      </c>
      <c r="AV705">
        <v>0</v>
      </c>
      <c r="AW705">
        <v>2</v>
      </c>
      <c r="AX705">
        <v>31143822</v>
      </c>
      <c r="AY705">
        <v>1</v>
      </c>
      <c r="AZ705">
        <v>0</v>
      </c>
      <c r="BA705">
        <v>694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CX705">
        <f>Y705*Source!I1041</f>
        <v>1.0703</v>
      </c>
      <c r="CY705">
        <f>AB705</f>
        <v>959.83</v>
      </c>
      <c r="CZ705">
        <f>AF705</f>
        <v>959.83</v>
      </c>
      <c r="DA705">
        <f>AJ705</f>
        <v>1</v>
      </c>
      <c r="DB705">
        <v>0</v>
      </c>
    </row>
    <row r="706" spans="1:106" x14ac:dyDescent="0.2">
      <c r="A706">
        <f>ROW(Source!A1042)</f>
        <v>1042</v>
      </c>
      <c r="B706">
        <v>31140108</v>
      </c>
      <c r="C706">
        <v>31143823</v>
      </c>
      <c r="D706">
        <v>30906752</v>
      </c>
      <c r="E706">
        <v>1</v>
      </c>
      <c r="F706">
        <v>1</v>
      </c>
      <c r="G706">
        <v>28875167</v>
      </c>
      <c r="H706">
        <v>2</v>
      </c>
      <c r="I706" t="s">
        <v>886</v>
      </c>
      <c r="J706" t="s">
        <v>887</v>
      </c>
      <c r="K706" t="s">
        <v>888</v>
      </c>
      <c r="L706">
        <v>1368</v>
      </c>
      <c r="N706">
        <v>1011</v>
      </c>
      <c r="O706" t="s">
        <v>397</v>
      </c>
      <c r="P706" t="s">
        <v>397</v>
      </c>
      <c r="Q706">
        <v>1</v>
      </c>
      <c r="W706">
        <v>0</v>
      </c>
      <c r="X706">
        <v>-873898406</v>
      </c>
      <c r="Y706">
        <v>0.27</v>
      </c>
      <c r="AA706">
        <v>0</v>
      </c>
      <c r="AB706">
        <v>800.36</v>
      </c>
      <c r="AC706">
        <v>425.6</v>
      </c>
      <c r="AD706">
        <v>0</v>
      </c>
      <c r="AE706">
        <v>0</v>
      </c>
      <c r="AF706">
        <v>800.36</v>
      </c>
      <c r="AG706">
        <v>425.6</v>
      </c>
      <c r="AH706">
        <v>0</v>
      </c>
      <c r="AI706">
        <v>1</v>
      </c>
      <c r="AJ706">
        <v>1</v>
      </c>
      <c r="AK706">
        <v>1</v>
      </c>
      <c r="AL706">
        <v>1</v>
      </c>
      <c r="AN706">
        <v>0</v>
      </c>
      <c r="AO706">
        <v>1</v>
      </c>
      <c r="AP706">
        <v>1</v>
      </c>
      <c r="AQ706">
        <v>0</v>
      </c>
      <c r="AR706">
        <v>0</v>
      </c>
      <c r="AS706" t="s">
        <v>0</v>
      </c>
      <c r="AT706">
        <v>0.01</v>
      </c>
      <c r="AU706" t="s">
        <v>386</v>
      </c>
      <c r="AV706">
        <v>0</v>
      </c>
      <c r="AW706">
        <v>2</v>
      </c>
      <c r="AX706">
        <v>31143826</v>
      </c>
      <c r="AY706">
        <v>1</v>
      </c>
      <c r="AZ706">
        <v>0</v>
      </c>
      <c r="BA706">
        <v>695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CX706">
        <f>Y706*Source!I1042</f>
        <v>5.2542000000000009</v>
      </c>
      <c r="CY706">
        <f>AB706</f>
        <v>800.36</v>
      </c>
      <c r="CZ706">
        <f>AF706</f>
        <v>800.36</v>
      </c>
      <c r="DA706">
        <f>AJ706</f>
        <v>1</v>
      </c>
      <c r="DB706">
        <v>0</v>
      </c>
    </row>
    <row r="707" spans="1:106" x14ac:dyDescent="0.2">
      <c r="A707">
        <f>ROW(Source!A1042)</f>
        <v>1042</v>
      </c>
      <c r="B707">
        <v>31140108</v>
      </c>
      <c r="C707">
        <v>31143823</v>
      </c>
      <c r="D707">
        <v>30906753</v>
      </c>
      <c r="E707">
        <v>1</v>
      </c>
      <c r="F707">
        <v>1</v>
      </c>
      <c r="G707">
        <v>28875167</v>
      </c>
      <c r="H707">
        <v>2</v>
      </c>
      <c r="I707" t="s">
        <v>889</v>
      </c>
      <c r="J707" t="s">
        <v>890</v>
      </c>
      <c r="K707" t="s">
        <v>891</v>
      </c>
      <c r="L707">
        <v>1368</v>
      </c>
      <c r="N707">
        <v>1011</v>
      </c>
      <c r="O707" t="s">
        <v>397</v>
      </c>
      <c r="P707" t="s">
        <v>397</v>
      </c>
      <c r="Q707">
        <v>1</v>
      </c>
      <c r="W707">
        <v>0</v>
      </c>
      <c r="X707">
        <v>1348080272</v>
      </c>
      <c r="Y707">
        <v>0.216</v>
      </c>
      <c r="AA707">
        <v>0</v>
      </c>
      <c r="AB707">
        <v>959.83</v>
      </c>
      <c r="AC707">
        <v>491.12</v>
      </c>
      <c r="AD707">
        <v>0</v>
      </c>
      <c r="AE707">
        <v>0</v>
      </c>
      <c r="AF707">
        <v>959.83</v>
      </c>
      <c r="AG707">
        <v>491.12</v>
      </c>
      <c r="AH707">
        <v>0</v>
      </c>
      <c r="AI707">
        <v>1</v>
      </c>
      <c r="AJ707">
        <v>1</v>
      </c>
      <c r="AK707">
        <v>1</v>
      </c>
      <c r="AL707">
        <v>1</v>
      </c>
      <c r="AN707">
        <v>0</v>
      </c>
      <c r="AO707">
        <v>1</v>
      </c>
      <c r="AP707">
        <v>1</v>
      </c>
      <c r="AQ707">
        <v>0</v>
      </c>
      <c r="AR707">
        <v>0</v>
      </c>
      <c r="AS707" t="s">
        <v>0</v>
      </c>
      <c r="AT707">
        <v>8.0000000000000002E-3</v>
      </c>
      <c r="AU707" t="s">
        <v>386</v>
      </c>
      <c r="AV707">
        <v>0</v>
      </c>
      <c r="AW707">
        <v>2</v>
      </c>
      <c r="AX707">
        <v>31143827</v>
      </c>
      <c r="AY707">
        <v>1</v>
      </c>
      <c r="AZ707">
        <v>0</v>
      </c>
      <c r="BA707">
        <v>696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CX707">
        <f>Y707*Source!I1042</f>
        <v>4.20336</v>
      </c>
      <c r="CY707">
        <f>AB707</f>
        <v>959.83</v>
      </c>
      <c r="CZ707">
        <f>AF707</f>
        <v>959.83</v>
      </c>
      <c r="DA707">
        <f>AJ707</f>
        <v>1</v>
      </c>
      <c r="DB707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31140262</v>
      </c>
      <c r="C1">
        <v>31140261</v>
      </c>
      <c r="D1">
        <v>30895155</v>
      </c>
      <c r="E1">
        <v>28875167</v>
      </c>
      <c r="F1">
        <v>1</v>
      </c>
      <c r="G1">
        <v>28875167</v>
      </c>
      <c r="H1">
        <v>1</v>
      </c>
      <c r="I1" t="s">
        <v>391</v>
      </c>
      <c r="J1" t="s">
        <v>0</v>
      </c>
      <c r="K1" t="s">
        <v>392</v>
      </c>
      <c r="L1">
        <v>1191</v>
      </c>
      <c r="N1">
        <v>1013</v>
      </c>
      <c r="O1" t="s">
        <v>393</v>
      </c>
      <c r="P1" t="s">
        <v>393</v>
      </c>
      <c r="Q1">
        <v>1</v>
      </c>
      <c r="X1">
        <v>0.9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0</v>
      </c>
      <c r="AG1">
        <v>0.9</v>
      </c>
      <c r="AH1">
        <v>2</v>
      </c>
      <c r="AI1">
        <v>31140262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ROW(Source!A32)</f>
        <v>32</v>
      </c>
      <c r="B2">
        <v>31140263</v>
      </c>
      <c r="C2">
        <v>31140261</v>
      </c>
      <c r="D2">
        <v>30906386</v>
      </c>
      <c r="E2">
        <v>1</v>
      </c>
      <c r="F2">
        <v>1</v>
      </c>
      <c r="G2">
        <v>28875167</v>
      </c>
      <c r="H2">
        <v>2</v>
      </c>
      <c r="I2" t="s">
        <v>394</v>
      </c>
      <c r="J2" t="s">
        <v>395</v>
      </c>
      <c r="K2" t="s">
        <v>396</v>
      </c>
      <c r="L2">
        <v>1368</v>
      </c>
      <c r="N2">
        <v>1011</v>
      </c>
      <c r="O2" t="s">
        <v>397</v>
      </c>
      <c r="P2" t="s">
        <v>397</v>
      </c>
      <c r="Q2">
        <v>1</v>
      </c>
      <c r="X2">
        <v>0.22</v>
      </c>
      <c r="Y2">
        <v>0</v>
      </c>
      <c r="Z2">
        <v>372.31</v>
      </c>
      <c r="AA2">
        <v>272.58999999999997</v>
      </c>
      <c r="AB2">
        <v>0</v>
      </c>
      <c r="AC2">
        <v>0</v>
      </c>
      <c r="AD2">
        <v>1</v>
      </c>
      <c r="AE2">
        <v>0</v>
      </c>
      <c r="AF2" t="s">
        <v>0</v>
      </c>
      <c r="AG2">
        <v>0.22</v>
      </c>
      <c r="AH2">
        <v>2</v>
      </c>
      <c r="AI2">
        <v>31140263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ROW(Source!A32)</f>
        <v>32</v>
      </c>
      <c r="B3">
        <v>31140264</v>
      </c>
      <c r="C3">
        <v>31140261</v>
      </c>
      <c r="D3">
        <v>30906770</v>
      </c>
      <c r="E3">
        <v>1</v>
      </c>
      <c r="F3">
        <v>1</v>
      </c>
      <c r="G3">
        <v>28875167</v>
      </c>
      <c r="H3">
        <v>2</v>
      </c>
      <c r="I3" t="s">
        <v>398</v>
      </c>
      <c r="J3" t="s">
        <v>399</v>
      </c>
      <c r="K3" t="s">
        <v>400</v>
      </c>
      <c r="L3">
        <v>1368</v>
      </c>
      <c r="N3">
        <v>1011</v>
      </c>
      <c r="O3" t="s">
        <v>397</v>
      </c>
      <c r="P3" t="s">
        <v>397</v>
      </c>
      <c r="Q3">
        <v>1</v>
      </c>
      <c r="X3">
        <v>0.45</v>
      </c>
      <c r="Y3">
        <v>0</v>
      </c>
      <c r="Z3">
        <v>3.1</v>
      </c>
      <c r="AA3">
        <v>1.94</v>
      </c>
      <c r="AB3">
        <v>0</v>
      </c>
      <c r="AC3">
        <v>0</v>
      </c>
      <c r="AD3">
        <v>1</v>
      </c>
      <c r="AE3">
        <v>0</v>
      </c>
      <c r="AF3" t="s">
        <v>0</v>
      </c>
      <c r="AG3">
        <v>0.45</v>
      </c>
      <c r="AH3">
        <v>2</v>
      </c>
      <c r="AI3">
        <v>31140264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31140265</v>
      </c>
      <c r="C4">
        <v>31140261</v>
      </c>
      <c r="D4">
        <v>30906149</v>
      </c>
      <c r="E4">
        <v>1</v>
      </c>
      <c r="F4">
        <v>1</v>
      </c>
      <c r="G4">
        <v>28875167</v>
      </c>
      <c r="H4">
        <v>2</v>
      </c>
      <c r="I4" t="s">
        <v>401</v>
      </c>
      <c r="J4" t="s">
        <v>402</v>
      </c>
      <c r="K4" t="s">
        <v>403</v>
      </c>
      <c r="L4">
        <v>1368</v>
      </c>
      <c r="N4">
        <v>1011</v>
      </c>
      <c r="O4" t="s">
        <v>397</v>
      </c>
      <c r="P4" t="s">
        <v>397</v>
      </c>
      <c r="Q4">
        <v>1</v>
      </c>
      <c r="X4">
        <v>0.09</v>
      </c>
      <c r="Y4">
        <v>0</v>
      </c>
      <c r="Z4">
        <v>966.9</v>
      </c>
      <c r="AA4">
        <v>369.14</v>
      </c>
      <c r="AB4">
        <v>0</v>
      </c>
      <c r="AC4">
        <v>0</v>
      </c>
      <c r="AD4">
        <v>1</v>
      </c>
      <c r="AE4">
        <v>0</v>
      </c>
      <c r="AF4" t="s">
        <v>0</v>
      </c>
      <c r="AG4">
        <v>0.09</v>
      </c>
      <c r="AH4">
        <v>2</v>
      </c>
      <c r="AI4">
        <v>31140265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31140266</v>
      </c>
      <c r="C5">
        <v>31140261</v>
      </c>
      <c r="D5">
        <v>30908055</v>
      </c>
      <c r="E5">
        <v>1</v>
      </c>
      <c r="F5">
        <v>1</v>
      </c>
      <c r="G5">
        <v>28875167</v>
      </c>
      <c r="H5">
        <v>3</v>
      </c>
      <c r="I5" t="s">
        <v>404</v>
      </c>
      <c r="J5" t="s">
        <v>405</v>
      </c>
      <c r="K5" t="s">
        <v>406</v>
      </c>
      <c r="L5">
        <v>1339</v>
      </c>
      <c r="N5">
        <v>1007</v>
      </c>
      <c r="O5" t="s">
        <v>16</v>
      </c>
      <c r="P5" t="s">
        <v>16</v>
      </c>
      <c r="Q5">
        <v>1</v>
      </c>
      <c r="X5">
        <v>1.1000000000000001</v>
      </c>
      <c r="Y5">
        <v>570.52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0</v>
      </c>
      <c r="AG5">
        <v>1.1000000000000001</v>
      </c>
      <c r="AH5">
        <v>2</v>
      </c>
      <c r="AI5">
        <v>31140266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ROW(Source!A32)</f>
        <v>32</v>
      </c>
      <c r="B6">
        <v>31140267</v>
      </c>
      <c r="C6">
        <v>31140261</v>
      </c>
      <c r="D6">
        <v>30908781</v>
      </c>
      <c r="E6">
        <v>1</v>
      </c>
      <c r="F6">
        <v>1</v>
      </c>
      <c r="G6">
        <v>28875167</v>
      </c>
      <c r="H6">
        <v>3</v>
      </c>
      <c r="I6" t="s">
        <v>407</v>
      </c>
      <c r="J6" t="s">
        <v>408</v>
      </c>
      <c r="K6" t="s">
        <v>409</v>
      </c>
      <c r="L6">
        <v>1339</v>
      </c>
      <c r="N6">
        <v>1007</v>
      </c>
      <c r="O6" t="s">
        <v>16</v>
      </c>
      <c r="P6" t="s">
        <v>16</v>
      </c>
      <c r="Q6">
        <v>1</v>
      </c>
      <c r="X6">
        <v>0.15</v>
      </c>
      <c r="Y6">
        <v>29.98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0</v>
      </c>
      <c r="AG6">
        <v>0.15</v>
      </c>
      <c r="AH6">
        <v>2</v>
      </c>
      <c r="AI6">
        <v>31140267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31140270</v>
      </c>
      <c r="C7">
        <v>31140269</v>
      </c>
      <c r="D7">
        <v>30895155</v>
      </c>
      <c r="E7">
        <v>28875167</v>
      </c>
      <c r="F7">
        <v>1</v>
      </c>
      <c r="G7">
        <v>28875167</v>
      </c>
      <c r="H7">
        <v>1</v>
      </c>
      <c r="I7" t="s">
        <v>391</v>
      </c>
      <c r="J7" t="s">
        <v>0</v>
      </c>
      <c r="K7" t="s">
        <v>392</v>
      </c>
      <c r="L7">
        <v>1191</v>
      </c>
      <c r="N7">
        <v>1013</v>
      </c>
      <c r="O7" t="s">
        <v>393</v>
      </c>
      <c r="P7" t="s">
        <v>393</v>
      </c>
      <c r="Q7">
        <v>1</v>
      </c>
      <c r="X7">
        <v>0.98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1</v>
      </c>
      <c r="AF7" t="s">
        <v>0</v>
      </c>
      <c r="AG7">
        <v>0.98</v>
      </c>
      <c r="AH7">
        <v>2</v>
      </c>
      <c r="AI7">
        <v>31140270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ROW(Source!A33)</f>
        <v>33</v>
      </c>
      <c r="B8">
        <v>31140271</v>
      </c>
      <c r="C8">
        <v>31140269</v>
      </c>
      <c r="D8">
        <v>30906386</v>
      </c>
      <c r="E8">
        <v>1</v>
      </c>
      <c r="F8">
        <v>1</v>
      </c>
      <c r="G8">
        <v>28875167</v>
      </c>
      <c r="H8">
        <v>2</v>
      </c>
      <c r="I8" t="s">
        <v>394</v>
      </c>
      <c r="J8" t="s">
        <v>395</v>
      </c>
      <c r="K8" t="s">
        <v>396</v>
      </c>
      <c r="L8">
        <v>1368</v>
      </c>
      <c r="N8">
        <v>1011</v>
      </c>
      <c r="O8" t="s">
        <v>397</v>
      </c>
      <c r="P8" t="s">
        <v>397</v>
      </c>
      <c r="Q8">
        <v>1</v>
      </c>
      <c r="X8">
        <v>0.25</v>
      </c>
      <c r="Y8">
        <v>0</v>
      </c>
      <c r="Z8">
        <v>372.31</v>
      </c>
      <c r="AA8">
        <v>272.58999999999997</v>
      </c>
      <c r="AB8">
        <v>0</v>
      </c>
      <c r="AC8">
        <v>0</v>
      </c>
      <c r="AD8">
        <v>1</v>
      </c>
      <c r="AE8">
        <v>0</v>
      </c>
      <c r="AF8" t="s">
        <v>0</v>
      </c>
      <c r="AG8">
        <v>0.25</v>
      </c>
      <c r="AH8">
        <v>2</v>
      </c>
      <c r="AI8">
        <v>31140271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ROW(Source!A33)</f>
        <v>33</v>
      </c>
      <c r="B9">
        <v>31140272</v>
      </c>
      <c r="C9">
        <v>31140269</v>
      </c>
      <c r="D9">
        <v>30906770</v>
      </c>
      <c r="E9">
        <v>1</v>
      </c>
      <c r="F9">
        <v>1</v>
      </c>
      <c r="G9">
        <v>28875167</v>
      </c>
      <c r="H9">
        <v>2</v>
      </c>
      <c r="I9" t="s">
        <v>398</v>
      </c>
      <c r="J9" t="s">
        <v>399</v>
      </c>
      <c r="K9" t="s">
        <v>400</v>
      </c>
      <c r="L9">
        <v>1368</v>
      </c>
      <c r="N9">
        <v>1011</v>
      </c>
      <c r="O9" t="s">
        <v>397</v>
      </c>
      <c r="P9" t="s">
        <v>397</v>
      </c>
      <c r="Q9">
        <v>1</v>
      </c>
      <c r="X9">
        <v>0.5</v>
      </c>
      <c r="Y9">
        <v>0</v>
      </c>
      <c r="Z9">
        <v>3.1</v>
      </c>
      <c r="AA9">
        <v>1.94</v>
      </c>
      <c r="AB9">
        <v>0</v>
      </c>
      <c r="AC9">
        <v>0</v>
      </c>
      <c r="AD9">
        <v>1</v>
      </c>
      <c r="AE9">
        <v>0</v>
      </c>
      <c r="AF9" t="s">
        <v>0</v>
      </c>
      <c r="AG9">
        <v>0.5</v>
      </c>
      <c r="AH9">
        <v>2</v>
      </c>
      <c r="AI9">
        <v>31140272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ROW(Source!A33)</f>
        <v>33</v>
      </c>
      <c r="B10">
        <v>31140273</v>
      </c>
      <c r="C10">
        <v>31140269</v>
      </c>
      <c r="D10">
        <v>30906149</v>
      </c>
      <c r="E10">
        <v>1</v>
      </c>
      <c r="F10">
        <v>1</v>
      </c>
      <c r="G10">
        <v>28875167</v>
      </c>
      <c r="H10">
        <v>2</v>
      </c>
      <c r="I10" t="s">
        <v>401</v>
      </c>
      <c r="J10" t="s">
        <v>402</v>
      </c>
      <c r="K10" t="s">
        <v>403</v>
      </c>
      <c r="L10">
        <v>1368</v>
      </c>
      <c r="N10">
        <v>1011</v>
      </c>
      <c r="O10" t="s">
        <v>397</v>
      </c>
      <c r="P10" t="s">
        <v>397</v>
      </c>
      <c r="Q10">
        <v>1</v>
      </c>
      <c r="X10">
        <v>0.09</v>
      </c>
      <c r="Y10">
        <v>0</v>
      </c>
      <c r="Z10">
        <v>966.9</v>
      </c>
      <c r="AA10">
        <v>369.14</v>
      </c>
      <c r="AB10">
        <v>0</v>
      </c>
      <c r="AC10">
        <v>0</v>
      </c>
      <c r="AD10">
        <v>1</v>
      </c>
      <c r="AE10">
        <v>0</v>
      </c>
      <c r="AF10" t="s">
        <v>0</v>
      </c>
      <c r="AG10">
        <v>0.09</v>
      </c>
      <c r="AH10">
        <v>2</v>
      </c>
      <c r="AI10">
        <v>31140273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ROW(Source!A33)</f>
        <v>33</v>
      </c>
      <c r="B11">
        <v>31140274</v>
      </c>
      <c r="C11">
        <v>31140269</v>
      </c>
      <c r="D11">
        <v>30908089</v>
      </c>
      <c r="E11">
        <v>1</v>
      </c>
      <c r="F11">
        <v>1</v>
      </c>
      <c r="G11">
        <v>28875167</v>
      </c>
      <c r="H11">
        <v>3</v>
      </c>
      <c r="I11" t="s">
        <v>410</v>
      </c>
      <c r="J11" t="s">
        <v>411</v>
      </c>
      <c r="K11" t="s">
        <v>412</v>
      </c>
      <c r="L11">
        <v>1339</v>
      </c>
      <c r="N11">
        <v>1007</v>
      </c>
      <c r="O11" t="s">
        <v>16</v>
      </c>
      <c r="P11" t="s">
        <v>16</v>
      </c>
      <c r="Q11">
        <v>1</v>
      </c>
      <c r="X11">
        <v>1.1499999999999999</v>
      </c>
      <c r="Y11">
        <v>1383.28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0</v>
      </c>
      <c r="AG11">
        <v>1.1499999999999999</v>
      </c>
      <c r="AH11">
        <v>2</v>
      </c>
      <c r="AI11">
        <v>31140274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ROW(Source!A33)</f>
        <v>33</v>
      </c>
      <c r="B12">
        <v>31140275</v>
      </c>
      <c r="C12">
        <v>31140269</v>
      </c>
      <c r="D12">
        <v>30908781</v>
      </c>
      <c r="E12">
        <v>1</v>
      </c>
      <c r="F12">
        <v>1</v>
      </c>
      <c r="G12">
        <v>28875167</v>
      </c>
      <c r="H12">
        <v>3</v>
      </c>
      <c r="I12" t="s">
        <v>407</v>
      </c>
      <c r="J12" t="s">
        <v>408</v>
      </c>
      <c r="K12" t="s">
        <v>409</v>
      </c>
      <c r="L12">
        <v>1339</v>
      </c>
      <c r="N12">
        <v>1007</v>
      </c>
      <c r="O12" t="s">
        <v>16</v>
      </c>
      <c r="P12" t="s">
        <v>16</v>
      </c>
      <c r="Q12">
        <v>1</v>
      </c>
      <c r="X12">
        <v>0.15</v>
      </c>
      <c r="Y12">
        <v>29.98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0</v>
      </c>
      <c r="AG12">
        <v>0.15</v>
      </c>
      <c r="AH12">
        <v>2</v>
      </c>
      <c r="AI12">
        <v>31140275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31140278</v>
      </c>
      <c r="C13">
        <v>31140277</v>
      </c>
      <c r="D13">
        <v>30895155</v>
      </c>
      <c r="E13">
        <v>28875167</v>
      </c>
      <c r="F13">
        <v>1</v>
      </c>
      <c r="G13">
        <v>28875167</v>
      </c>
      <c r="H13">
        <v>1</v>
      </c>
      <c r="I13" t="s">
        <v>391</v>
      </c>
      <c r="J13" t="s">
        <v>0</v>
      </c>
      <c r="K13" t="s">
        <v>392</v>
      </c>
      <c r="L13">
        <v>1191</v>
      </c>
      <c r="N13">
        <v>1013</v>
      </c>
      <c r="O13" t="s">
        <v>393</v>
      </c>
      <c r="P13" t="s">
        <v>393</v>
      </c>
      <c r="Q13">
        <v>1</v>
      </c>
      <c r="X13">
        <v>44.85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 t="s">
        <v>0</v>
      </c>
      <c r="AG13">
        <v>44.85</v>
      </c>
      <c r="AH13">
        <v>2</v>
      </c>
      <c r="AI13">
        <v>31140278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31140279</v>
      </c>
      <c r="C14">
        <v>31140277</v>
      </c>
      <c r="D14">
        <v>30906934</v>
      </c>
      <c r="E14">
        <v>1</v>
      </c>
      <c r="F14">
        <v>1</v>
      </c>
      <c r="G14">
        <v>28875167</v>
      </c>
      <c r="H14">
        <v>3</v>
      </c>
      <c r="I14" t="s">
        <v>413</v>
      </c>
      <c r="J14" t="s">
        <v>414</v>
      </c>
      <c r="K14" t="s">
        <v>415</v>
      </c>
      <c r="L14">
        <v>1348</v>
      </c>
      <c r="N14">
        <v>1009</v>
      </c>
      <c r="O14" t="s">
        <v>150</v>
      </c>
      <c r="P14" t="s">
        <v>150</v>
      </c>
      <c r="Q14">
        <v>1000</v>
      </c>
      <c r="X14">
        <v>1.6E-2</v>
      </c>
      <c r="Y14">
        <v>13728.45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0</v>
      </c>
      <c r="AG14">
        <v>1.6E-2</v>
      </c>
      <c r="AH14">
        <v>2</v>
      </c>
      <c r="AI14">
        <v>31140279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ROW(Source!A34)</f>
        <v>34</v>
      </c>
      <c r="B15">
        <v>31140280</v>
      </c>
      <c r="C15">
        <v>31140277</v>
      </c>
      <c r="D15">
        <v>30907002</v>
      </c>
      <c r="E15">
        <v>1</v>
      </c>
      <c r="F15">
        <v>1</v>
      </c>
      <c r="G15">
        <v>28875167</v>
      </c>
      <c r="H15">
        <v>3</v>
      </c>
      <c r="I15" t="s">
        <v>416</v>
      </c>
      <c r="J15" t="s">
        <v>417</v>
      </c>
      <c r="K15" t="s">
        <v>418</v>
      </c>
      <c r="L15">
        <v>1348</v>
      </c>
      <c r="N15">
        <v>1009</v>
      </c>
      <c r="O15" t="s">
        <v>150</v>
      </c>
      <c r="P15" t="s">
        <v>150</v>
      </c>
      <c r="Q15">
        <v>1000</v>
      </c>
      <c r="X15">
        <v>0.24</v>
      </c>
      <c r="Y15">
        <v>39414.99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0</v>
      </c>
      <c r="AG15">
        <v>0.24</v>
      </c>
      <c r="AH15">
        <v>2</v>
      </c>
      <c r="AI15">
        <v>31140280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ROW(Source!A34)</f>
        <v>34</v>
      </c>
      <c r="B16">
        <v>31140281</v>
      </c>
      <c r="C16">
        <v>31140277</v>
      </c>
      <c r="D16">
        <v>30908604</v>
      </c>
      <c r="E16">
        <v>1</v>
      </c>
      <c r="F16">
        <v>1</v>
      </c>
      <c r="G16">
        <v>28875167</v>
      </c>
      <c r="H16">
        <v>3</v>
      </c>
      <c r="I16" t="s">
        <v>419</v>
      </c>
      <c r="J16" t="s">
        <v>420</v>
      </c>
      <c r="K16" t="s">
        <v>421</v>
      </c>
      <c r="L16">
        <v>1346</v>
      </c>
      <c r="N16">
        <v>1009</v>
      </c>
      <c r="O16" t="s">
        <v>422</v>
      </c>
      <c r="P16" t="s">
        <v>422</v>
      </c>
      <c r="Q16">
        <v>1</v>
      </c>
      <c r="X16">
        <v>0.1</v>
      </c>
      <c r="Y16">
        <v>28.66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0</v>
      </c>
      <c r="AG16">
        <v>0.1</v>
      </c>
      <c r="AH16">
        <v>2</v>
      </c>
      <c r="AI16">
        <v>31140281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ROW(Source!A34)</f>
        <v>34</v>
      </c>
      <c r="B17">
        <v>31140282</v>
      </c>
      <c r="C17">
        <v>31140277</v>
      </c>
      <c r="D17">
        <v>30907122</v>
      </c>
      <c r="E17">
        <v>1</v>
      </c>
      <c r="F17">
        <v>1</v>
      </c>
      <c r="G17">
        <v>28875167</v>
      </c>
      <c r="H17">
        <v>3</v>
      </c>
      <c r="I17" t="s">
        <v>423</v>
      </c>
      <c r="J17" t="s">
        <v>424</v>
      </c>
      <c r="K17" t="s">
        <v>425</v>
      </c>
      <c r="L17">
        <v>1348</v>
      </c>
      <c r="N17">
        <v>1009</v>
      </c>
      <c r="O17" t="s">
        <v>150</v>
      </c>
      <c r="P17" t="s">
        <v>150</v>
      </c>
      <c r="Q17">
        <v>1000</v>
      </c>
      <c r="X17">
        <v>2.4E-2</v>
      </c>
      <c r="Y17">
        <v>47985.31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0</v>
      </c>
      <c r="AG17">
        <v>2.4E-2</v>
      </c>
      <c r="AH17">
        <v>2</v>
      </c>
      <c r="AI17">
        <v>31140282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ROW(Source!A35)</f>
        <v>35</v>
      </c>
      <c r="B18">
        <v>31140285</v>
      </c>
      <c r="C18">
        <v>31140284</v>
      </c>
      <c r="D18">
        <v>30895155</v>
      </c>
      <c r="E18">
        <v>28875167</v>
      </c>
      <c r="F18">
        <v>1</v>
      </c>
      <c r="G18">
        <v>28875167</v>
      </c>
      <c r="H18">
        <v>1</v>
      </c>
      <c r="I18" t="s">
        <v>391</v>
      </c>
      <c r="J18" t="s">
        <v>0</v>
      </c>
      <c r="K18" t="s">
        <v>392</v>
      </c>
      <c r="L18">
        <v>1191</v>
      </c>
      <c r="N18">
        <v>1013</v>
      </c>
      <c r="O18" t="s">
        <v>393</v>
      </c>
      <c r="P18" t="s">
        <v>393</v>
      </c>
      <c r="Q18">
        <v>1</v>
      </c>
      <c r="X18">
        <v>21.85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 t="s">
        <v>0</v>
      </c>
      <c r="AG18">
        <v>21.85</v>
      </c>
      <c r="AH18">
        <v>2</v>
      </c>
      <c r="AI18">
        <v>31140285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ROW(Source!A35)</f>
        <v>35</v>
      </c>
      <c r="B19">
        <v>31140286</v>
      </c>
      <c r="C19">
        <v>31140284</v>
      </c>
      <c r="D19">
        <v>30906456</v>
      </c>
      <c r="E19">
        <v>1</v>
      </c>
      <c r="F19">
        <v>1</v>
      </c>
      <c r="G19">
        <v>28875167</v>
      </c>
      <c r="H19">
        <v>2</v>
      </c>
      <c r="I19" t="s">
        <v>426</v>
      </c>
      <c r="J19" t="s">
        <v>427</v>
      </c>
      <c r="K19" t="s">
        <v>428</v>
      </c>
      <c r="L19">
        <v>1368</v>
      </c>
      <c r="N19">
        <v>1011</v>
      </c>
      <c r="O19" t="s">
        <v>397</v>
      </c>
      <c r="P19" t="s">
        <v>397</v>
      </c>
      <c r="Q19">
        <v>1</v>
      </c>
      <c r="X19">
        <v>1.8</v>
      </c>
      <c r="Y19">
        <v>0</v>
      </c>
      <c r="Z19">
        <v>147.19999999999999</v>
      </c>
      <c r="AA19">
        <v>3.72</v>
      </c>
      <c r="AB19">
        <v>0</v>
      </c>
      <c r="AC19">
        <v>0</v>
      </c>
      <c r="AD19">
        <v>1</v>
      </c>
      <c r="AE19">
        <v>0</v>
      </c>
      <c r="AF19" t="s">
        <v>0</v>
      </c>
      <c r="AG19">
        <v>1.8</v>
      </c>
      <c r="AH19">
        <v>2</v>
      </c>
      <c r="AI19">
        <v>31140286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ROW(Source!A35)</f>
        <v>35</v>
      </c>
      <c r="B20">
        <v>31140287</v>
      </c>
      <c r="C20">
        <v>31140284</v>
      </c>
      <c r="D20">
        <v>30906947</v>
      </c>
      <c r="E20">
        <v>1</v>
      </c>
      <c r="F20">
        <v>1</v>
      </c>
      <c r="G20">
        <v>28875167</v>
      </c>
      <c r="H20">
        <v>3</v>
      </c>
      <c r="I20" t="s">
        <v>429</v>
      </c>
      <c r="J20" t="s">
        <v>430</v>
      </c>
      <c r="K20" t="s">
        <v>431</v>
      </c>
      <c r="L20">
        <v>1348</v>
      </c>
      <c r="N20">
        <v>1009</v>
      </c>
      <c r="O20" t="s">
        <v>150</v>
      </c>
      <c r="P20" t="s">
        <v>150</v>
      </c>
      <c r="Q20">
        <v>1000</v>
      </c>
      <c r="X20">
        <v>0.28999999999999998</v>
      </c>
      <c r="Y20">
        <v>127269.68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0</v>
      </c>
      <c r="AG20">
        <v>0.28999999999999998</v>
      </c>
      <c r="AH20">
        <v>2</v>
      </c>
      <c r="AI20">
        <v>31140287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ROW(Source!A35)</f>
        <v>35</v>
      </c>
      <c r="B21">
        <v>31140288</v>
      </c>
      <c r="C21">
        <v>31140284</v>
      </c>
      <c r="D21">
        <v>30906934</v>
      </c>
      <c r="E21">
        <v>1</v>
      </c>
      <c r="F21">
        <v>1</v>
      </c>
      <c r="G21">
        <v>28875167</v>
      </c>
      <c r="H21">
        <v>3</v>
      </c>
      <c r="I21" t="s">
        <v>413</v>
      </c>
      <c r="J21" t="s">
        <v>414</v>
      </c>
      <c r="K21" t="s">
        <v>415</v>
      </c>
      <c r="L21">
        <v>1348</v>
      </c>
      <c r="N21">
        <v>1009</v>
      </c>
      <c r="O21" t="s">
        <v>150</v>
      </c>
      <c r="P21" t="s">
        <v>150</v>
      </c>
      <c r="Q21">
        <v>1000</v>
      </c>
      <c r="X21">
        <v>2.4E-2</v>
      </c>
      <c r="Y21">
        <v>13728.45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0</v>
      </c>
      <c r="AG21">
        <v>2.4E-2</v>
      </c>
      <c r="AH21">
        <v>2</v>
      </c>
      <c r="AI21">
        <v>31140288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ROW(Source!A35)</f>
        <v>35</v>
      </c>
      <c r="B22">
        <v>31140289</v>
      </c>
      <c r="C22">
        <v>31140284</v>
      </c>
      <c r="D22">
        <v>30907122</v>
      </c>
      <c r="E22">
        <v>1</v>
      </c>
      <c r="F22">
        <v>1</v>
      </c>
      <c r="G22">
        <v>28875167</v>
      </c>
      <c r="H22">
        <v>3</v>
      </c>
      <c r="I22" t="s">
        <v>423</v>
      </c>
      <c r="J22" t="s">
        <v>424</v>
      </c>
      <c r="K22" t="s">
        <v>425</v>
      </c>
      <c r="L22">
        <v>1348</v>
      </c>
      <c r="N22">
        <v>1009</v>
      </c>
      <c r="O22" t="s">
        <v>150</v>
      </c>
      <c r="P22" t="s">
        <v>150</v>
      </c>
      <c r="Q22">
        <v>1000</v>
      </c>
      <c r="X22">
        <v>5.5E-2</v>
      </c>
      <c r="Y22">
        <v>47985.31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0</v>
      </c>
      <c r="AG22">
        <v>5.5E-2</v>
      </c>
      <c r="AH22">
        <v>2</v>
      </c>
      <c r="AI22">
        <v>31140289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ROW(Source!A36)</f>
        <v>36</v>
      </c>
      <c r="B23">
        <v>31140295</v>
      </c>
      <c r="C23">
        <v>31140290</v>
      </c>
      <c r="D23">
        <v>30895155</v>
      </c>
      <c r="E23">
        <v>28875167</v>
      </c>
      <c r="F23">
        <v>1</v>
      </c>
      <c r="G23">
        <v>28875167</v>
      </c>
      <c r="H23">
        <v>1</v>
      </c>
      <c r="I23" t="s">
        <v>391</v>
      </c>
      <c r="J23" t="s">
        <v>0</v>
      </c>
      <c r="K23" t="s">
        <v>392</v>
      </c>
      <c r="L23">
        <v>1191</v>
      </c>
      <c r="N23">
        <v>1013</v>
      </c>
      <c r="O23" t="s">
        <v>393</v>
      </c>
      <c r="P23" t="s">
        <v>393</v>
      </c>
      <c r="Q23">
        <v>1</v>
      </c>
      <c r="X23">
        <v>26.83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0</v>
      </c>
      <c r="AG23">
        <v>26.83</v>
      </c>
      <c r="AH23">
        <v>2</v>
      </c>
      <c r="AI23">
        <v>31140291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ROW(Source!A36)</f>
        <v>36</v>
      </c>
      <c r="B24">
        <v>31140296</v>
      </c>
      <c r="C24">
        <v>31140290</v>
      </c>
      <c r="D24">
        <v>30906318</v>
      </c>
      <c r="E24">
        <v>1</v>
      </c>
      <c r="F24">
        <v>1</v>
      </c>
      <c r="G24">
        <v>28875167</v>
      </c>
      <c r="H24">
        <v>2</v>
      </c>
      <c r="I24" t="s">
        <v>432</v>
      </c>
      <c r="J24" t="s">
        <v>433</v>
      </c>
      <c r="K24" t="s">
        <v>434</v>
      </c>
      <c r="L24">
        <v>1368</v>
      </c>
      <c r="N24">
        <v>1011</v>
      </c>
      <c r="O24" t="s">
        <v>397</v>
      </c>
      <c r="P24" t="s">
        <v>397</v>
      </c>
      <c r="Q24">
        <v>1</v>
      </c>
      <c r="X24">
        <v>9.7799999999999994</v>
      </c>
      <c r="Y24">
        <v>0</v>
      </c>
      <c r="Z24">
        <v>2.13</v>
      </c>
      <c r="AA24">
        <v>0.22</v>
      </c>
      <c r="AB24">
        <v>0</v>
      </c>
      <c r="AC24">
        <v>0</v>
      </c>
      <c r="AD24">
        <v>1</v>
      </c>
      <c r="AE24">
        <v>0</v>
      </c>
      <c r="AF24" t="s">
        <v>0</v>
      </c>
      <c r="AG24">
        <v>9.7799999999999994</v>
      </c>
      <c r="AH24">
        <v>2</v>
      </c>
      <c r="AI24">
        <v>31140292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ROW(Source!A36)</f>
        <v>36</v>
      </c>
      <c r="B25">
        <v>31140297</v>
      </c>
      <c r="C25">
        <v>31140290</v>
      </c>
      <c r="D25">
        <v>30908781</v>
      </c>
      <c r="E25">
        <v>1</v>
      </c>
      <c r="F25">
        <v>1</v>
      </c>
      <c r="G25">
        <v>28875167</v>
      </c>
      <c r="H25">
        <v>3</v>
      </c>
      <c r="I25" t="s">
        <v>407</v>
      </c>
      <c r="J25" t="s">
        <v>408</v>
      </c>
      <c r="K25" t="s">
        <v>409</v>
      </c>
      <c r="L25">
        <v>1339</v>
      </c>
      <c r="N25">
        <v>1007</v>
      </c>
      <c r="O25" t="s">
        <v>16</v>
      </c>
      <c r="P25" t="s">
        <v>16</v>
      </c>
      <c r="Q25">
        <v>1</v>
      </c>
      <c r="X25">
        <v>3.5</v>
      </c>
      <c r="Y25">
        <v>29.98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0</v>
      </c>
      <c r="AG25">
        <v>3.5</v>
      </c>
      <c r="AH25">
        <v>2</v>
      </c>
      <c r="AI25">
        <v>31140293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ROW(Source!A36)</f>
        <v>36</v>
      </c>
      <c r="B26">
        <v>31140298</v>
      </c>
      <c r="C26">
        <v>31140290</v>
      </c>
      <c r="D26">
        <v>30909713</v>
      </c>
      <c r="E26">
        <v>1</v>
      </c>
      <c r="F26">
        <v>1</v>
      </c>
      <c r="G26">
        <v>28875167</v>
      </c>
      <c r="H26">
        <v>3</v>
      </c>
      <c r="I26" t="s">
        <v>435</v>
      </c>
      <c r="J26" t="s">
        <v>436</v>
      </c>
      <c r="K26" t="s">
        <v>437</v>
      </c>
      <c r="L26">
        <v>1339</v>
      </c>
      <c r="N26">
        <v>1007</v>
      </c>
      <c r="O26" t="s">
        <v>16</v>
      </c>
      <c r="P26" t="s">
        <v>16</v>
      </c>
      <c r="Q26">
        <v>1</v>
      </c>
      <c r="X26">
        <v>2.04</v>
      </c>
      <c r="Y26">
        <v>3079.71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0</v>
      </c>
      <c r="AG26">
        <v>2.04</v>
      </c>
      <c r="AH26">
        <v>2</v>
      </c>
      <c r="AI26">
        <v>31140294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ROW(Source!A37)</f>
        <v>37</v>
      </c>
      <c r="B27">
        <v>31140303</v>
      </c>
      <c r="C27">
        <v>31140299</v>
      </c>
      <c r="D27">
        <v>30895155</v>
      </c>
      <c r="E27">
        <v>28875167</v>
      </c>
      <c r="F27">
        <v>1</v>
      </c>
      <c r="G27">
        <v>28875167</v>
      </c>
      <c r="H27">
        <v>1</v>
      </c>
      <c r="I27" t="s">
        <v>391</v>
      </c>
      <c r="J27" t="s">
        <v>0</v>
      </c>
      <c r="K27" t="s">
        <v>392</v>
      </c>
      <c r="L27">
        <v>1191</v>
      </c>
      <c r="N27">
        <v>1013</v>
      </c>
      <c r="O27" t="s">
        <v>393</v>
      </c>
      <c r="P27" t="s">
        <v>393</v>
      </c>
      <c r="Q27">
        <v>1</v>
      </c>
      <c r="X27">
        <v>121.9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0</v>
      </c>
      <c r="AG27">
        <v>121.9</v>
      </c>
      <c r="AH27">
        <v>2</v>
      </c>
      <c r="AI27">
        <v>31140300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ROW(Source!A37)</f>
        <v>37</v>
      </c>
      <c r="B28">
        <v>31140304</v>
      </c>
      <c r="C28">
        <v>31140299</v>
      </c>
      <c r="D28">
        <v>30907191</v>
      </c>
      <c r="E28">
        <v>1</v>
      </c>
      <c r="F28">
        <v>1</v>
      </c>
      <c r="G28">
        <v>28875167</v>
      </c>
      <c r="H28">
        <v>3</v>
      </c>
      <c r="I28" t="s">
        <v>438</v>
      </c>
      <c r="J28" t="s">
        <v>439</v>
      </c>
      <c r="K28" t="s">
        <v>440</v>
      </c>
      <c r="L28">
        <v>1327</v>
      </c>
      <c r="N28">
        <v>1005</v>
      </c>
      <c r="O28" t="s">
        <v>441</v>
      </c>
      <c r="P28" t="s">
        <v>441</v>
      </c>
      <c r="Q28">
        <v>1</v>
      </c>
      <c r="X28">
        <v>102</v>
      </c>
      <c r="Y28">
        <v>247.54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0</v>
      </c>
      <c r="AG28">
        <v>102</v>
      </c>
      <c r="AH28">
        <v>2</v>
      </c>
      <c r="AI28">
        <v>31140301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ROW(Source!A37)</f>
        <v>37</v>
      </c>
      <c r="B29">
        <v>31140305</v>
      </c>
      <c r="C29">
        <v>31140299</v>
      </c>
      <c r="D29">
        <v>30909713</v>
      </c>
      <c r="E29">
        <v>1</v>
      </c>
      <c r="F29">
        <v>1</v>
      </c>
      <c r="G29">
        <v>28875167</v>
      </c>
      <c r="H29">
        <v>3</v>
      </c>
      <c r="I29" t="s">
        <v>435</v>
      </c>
      <c r="J29" t="s">
        <v>436</v>
      </c>
      <c r="K29" t="s">
        <v>437</v>
      </c>
      <c r="L29">
        <v>1339</v>
      </c>
      <c r="N29">
        <v>1007</v>
      </c>
      <c r="O29" t="s">
        <v>16</v>
      </c>
      <c r="P29" t="s">
        <v>16</v>
      </c>
      <c r="Q29">
        <v>1</v>
      </c>
      <c r="X29">
        <v>2.54</v>
      </c>
      <c r="Y29">
        <v>3079.71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0</v>
      </c>
      <c r="AG29">
        <v>2.54</v>
      </c>
      <c r="AH29">
        <v>2</v>
      </c>
      <c r="AI29">
        <v>31140302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ROW(Source!A38)</f>
        <v>38</v>
      </c>
      <c r="B30">
        <v>31140308</v>
      </c>
      <c r="C30">
        <v>31140307</v>
      </c>
      <c r="D30">
        <v>30895155</v>
      </c>
      <c r="E30">
        <v>28875167</v>
      </c>
      <c r="F30">
        <v>1</v>
      </c>
      <c r="G30">
        <v>28875167</v>
      </c>
      <c r="H30">
        <v>1</v>
      </c>
      <c r="I30" t="s">
        <v>391</v>
      </c>
      <c r="J30" t="s">
        <v>0</v>
      </c>
      <c r="K30" t="s">
        <v>392</v>
      </c>
      <c r="L30">
        <v>1191</v>
      </c>
      <c r="N30">
        <v>1013</v>
      </c>
      <c r="O30" t="s">
        <v>393</v>
      </c>
      <c r="P30" t="s">
        <v>393</v>
      </c>
      <c r="Q30">
        <v>1</v>
      </c>
      <c r="X30">
        <v>25.64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0</v>
      </c>
      <c r="AG30">
        <v>25.64</v>
      </c>
      <c r="AH30">
        <v>2</v>
      </c>
      <c r="AI30">
        <v>31140308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ROW(Source!A38)</f>
        <v>38</v>
      </c>
      <c r="B31">
        <v>31140309</v>
      </c>
      <c r="C31">
        <v>31140307</v>
      </c>
      <c r="D31">
        <v>30907556</v>
      </c>
      <c r="E31">
        <v>1</v>
      </c>
      <c r="F31">
        <v>1</v>
      </c>
      <c r="G31">
        <v>28875167</v>
      </c>
      <c r="H31">
        <v>3</v>
      </c>
      <c r="I31" t="s">
        <v>442</v>
      </c>
      <c r="J31" t="s">
        <v>443</v>
      </c>
      <c r="K31" t="s">
        <v>444</v>
      </c>
      <c r="L31">
        <v>1348</v>
      </c>
      <c r="N31">
        <v>1009</v>
      </c>
      <c r="O31" t="s">
        <v>150</v>
      </c>
      <c r="P31" t="s">
        <v>150</v>
      </c>
      <c r="Q31">
        <v>1000</v>
      </c>
      <c r="X31">
        <v>0.36</v>
      </c>
      <c r="Y31">
        <v>31493.279999999999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0</v>
      </c>
      <c r="AG31">
        <v>0.36</v>
      </c>
      <c r="AH31">
        <v>2</v>
      </c>
      <c r="AI31">
        <v>31140309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ROW(Source!A39)</f>
        <v>39</v>
      </c>
      <c r="B32">
        <v>31140312</v>
      </c>
      <c r="C32">
        <v>31140311</v>
      </c>
      <c r="D32">
        <v>30895155</v>
      </c>
      <c r="E32">
        <v>28875167</v>
      </c>
      <c r="F32">
        <v>1</v>
      </c>
      <c r="G32">
        <v>28875167</v>
      </c>
      <c r="H32">
        <v>1</v>
      </c>
      <c r="I32" t="s">
        <v>391</v>
      </c>
      <c r="J32" t="s">
        <v>0</v>
      </c>
      <c r="K32" t="s">
        <v>392</v>
      </c>
      <c r="L32">
        <v>1191</v>
      </c>
      <c r="N32">
        <v>1013</v>
      </c>
      <c r="O32" t="s">
        <v>393</v>
      </c>
      <c r="P32" t="s">
        <v>393</v>
      </c>
      <c r="Q32">
        <v>1</v>
      </c>
      <c r="X32">
        <v>205.6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 t="s">
        <v>0</v>
      </c>
      <c r="AG32">
        <v>205.6</v>
      </c>
      <c r="AH32">
        <v>2</v>
      </c>
      <c r="AI32">
        <v>31140312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ROW(Source!A39)</f>
        <v>39</v>
      </c>
      <c r="B33">
        <v>31140313</v>
      </c>
      <c r="C33">
        <v>31140311</v>
      </c>
      <c r="D33">
        <v>30909701</v>
      </c>
      <c r="E33">
        <v>1</v>
      </c>
      <c r="F33">
        <v>1</v>
      </c>
      <c r="G33">
        <v>28875167</v>
      </c>
      <c r="H33">
        <v>3</v>
      </c>
      <c r="I33" t="s">
        <v>445</v>
      </c>
      <c r="J33" t="s">
        <v>446</v>
      </c>
      <c r="K33" t="s">
        <v>447</v>
      </c>
      <c r="L33">
        <v>1339</v>
      </c>
      <c r="N33">
        <v>1007</v>
      </c>
      <c r="O33" t="s">
        <v>16</v>
      </c>
      <c r="P33" t="s">
        <v>16</v>
      </c>
      <c r="Q33">
        <v>1</v>
      </c>
      <c r="X33">
        <v>2.2000000000000002</v>
      </c>
      <c r="Y33">
        <v>3388.43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0</v>
      </c>
      <c r="AG33">
        <v>2.2000000000000002</v>
      </c>
      <c r="AH33">
        <v>2</v>
      </c>
      <c r="AI33">
        <v>31140313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ROW(Source!A39)</f>
        <v>39</v>
      </c>
      <c r="B34">
        <v>31140314</v>
      </c>
      <c r="C34">
        <v>31140311</v>
      </c>
      <c r="D34">
        <v>30896783</v>
      </c>
      <c r="E34">
        <v>28875167</v>
      </c>
      <c r="F34">
        <v>1</v>
      </c>
      <c r="G34">
        <v>28875167</v>
      </c>
      <c r="H34">
        <v>3</v>
      </c>
      <c r="I34" t="s">
        <v>448</v>
      </c>
      <c r="J34" t="s">
        <v>0</v>
      </c>
      <c r="K34" t="s">
        <v>449</v>
      </c>
      <c r="L34">
        <v>1348</v>
      </c>
      <c r="N34">
        <v>1009</v>
      </c>
      <c r="O34" t="s">
        <v>150</v>
      </c>
      <c r="P34" t="s">
        <v>150</v>
      </c>
      <c r="Q34">
        <v>1000</v>
      </c>
      <c r="X34">
        <v>3.38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0</v>
      </c>
      <c r="AG34">
        <v>3.38</v>
      </c>
      <c r="AH34">
        <v>2</v>
      </c>
      <c r="AI34">
        <v>31140314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ROW(Source!A40)</f>
        <v>40</v>
      </c>
      <c r="B35">
        <v>31140317</v>
      </c>
      <c r="C35">
        <v>31140316</v>
      </c>
      <c r="D35">
        <v>30895155</v>
      </c>
      <c r="E35">
        <v>28875167</v>
      </c>
      <c r="F35">
        <v>1</v>
      </c>
      <c r="G35">
        <v>28875167</v>
      </c>
      <c r="H35">
        <v>1</v>
      </c>
      <c r="I35" t="s">
        <v>391</v>
      </c>
      <c r="J35" t="s">
        <v>0</v>
      </c>
      <c r="K35" t="s">
        <v>392</v>
      </c>
      <c r="L35">
        <v>1191</v>
      </c>
      <c r="N35">
        <v>1013</v>
      </c>
      <c r="O35" t="s">
        <v>393</v>
      </c>
      <c r="P35" t="s">
        <v>393</v>
      </c>
      <c r="Q35">
        <v>1</v>
      </c>
      <c r="X35">
        <v>24.4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0</v>
      </c>
      <c r="AG35">
        <v>24.4</v>
      </c>
      <c r="AH35">
        <v>2</v>
      </c>
      <c r="AI35">
        <v>31140317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ROW(Source!A40)</f>
        <v>40</v>
      </c>
      <c r="B36">
        <v>31140318</v>
      </c>
      <c r="C36">
        <v>31140316</v>
      </c>
      <c r="D36">
        <v>30908781</v>
      </c>
      <c r="E36">
        <v>1</v>
      </c>
      <c r="F36">
        <v>1</v>
      </c>
      <c r="G36">
        <v>28875167</v>
      </c>
      <c r="H36">
        <v>3</v>
      </c>
      <c r="I36" t="s">
        <v>407</v>
      </c>
      <c r="J36" t="s">
        <v>408</v>
      </c>
      <c r="K36" t="s">
        <v>409</v>
      </c>
      <c r="L36">
        <v>1339</v>
      </c>
      <c r="N36">
        <v>1007</v>
      </c>
      <c r="O36" t="s">
        <v>16</v>
      </c>
      <c r="P36" t="s">
        <v>16</v>
      </c>
      <c r="Q36">
        <v>1</v>
      </c>
      <c r="X36">
        <v>0.24</v>
      </c>
      <c r="Y36">
        <v>29.98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0</v>
      </c>
      <c r="AG36">
        <v>0.24</v>
      </c>
      <c r="AH36">
        <v>2</v>
      </c>
      <c r="AI36">
        <v>31140318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ROW(Source!A40)</f>
        <v>40</v>
      </c>
      <c r="B37">
        <v>31140319</v>
      </c>
      <c r="C37">
        <v>31140316</v>
      </c>
      <c r="D37">
        <v>30908935</v>
      </c>
      <c r="E37">
        <v>1</v>
      </c>
      <c r="F37">
        <v>1</v>
      </c>
      <c r="G37">
        <v>28875167</v>
      </c>
      <c r="H37">
        <v>3</v>
      </c>
      <c r="I37" t="s">
        <v>450</v>
      </c>
      <c r="J37" t="s">
        <v>451</v>
      </c>
      <c r="K37" t="s">
        <v>452</v>
      </c>
      <c r="L37">
        <v>1348</v>
      </c>
      <c r="N37">
        <v>1009</v>
      </c>
      <c r="O37" t="s">
        <v>150</v>
      </c>
      <c r="P37" t="s">
        <v>150</v>
      </c>
      <c r="Q37">
        <v>1000</v>
      </c>
      <c r="X37">
        <v>1.2E-2</v>
      </c>
      <c r="Y37">
        <v>2393.4699999999998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0</v>
      </c>
      <c r="AG37">
        <v>1.2E-2</v>
      </c>
      <c r="AH37">
        <v>2</v>
      </c>
      <c r="AI37">
        <v>31140319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ROW(Source!A40)</f>
        <v>40</v>
      </c>
      <c r="B38">
        <v>31140320</v>
      </c>
      <c r="C38">
        <v>31140316</v>
      </c>
      <c r="D38">
        <v>30908941</v>
      </c>
      <c r="E38">
        <v>1</v>
      </c>
      <c r="F38">
        <v>1</v>
      </c>
      <c r="G38">
        <v>28875167</v>
      </c>
      <c r="H38">
        <v>3</v>
      </c>
      <c r="I38" t="s">
        <v>453</v>
      </c>
      <c r="J38" t="s">
        <v>454</v>
      </c>
      <c r="K38" t="s">
        <v>455</v>
      </c>
      <c r="L38">
        <v>1348</v>
      </c>
      <c r="N38">
        <v>1009</v>
      </c>
      <c r="O38" t="s">
        <v>150</v>
      </c>
      <c r="P38" t="s">
        <v>150</v>
      </c>
      <c r="Q38">
        <v>1000</v>
      </c>
      <c r="X38">
        <v>6.4000000000000005E-4</v>
      </c>
      <c r="Y38">
        <v>35067.730000000003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0</v>
      </c>
      <c r="AG38">
        <v>6.4000000000000005E-4</v>
      </c>
      <c r="AH38">
        <v>2</v>
      </c>
      <c r="AI38">
        <v>31140320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ROW(Source!A40)</f>
        <v>40</v>
      </c>
      <c r="B39">
        <v>31140321</v>
      </c>
      <c r="C39">
        <v>31140316</v>
      </c>
      <c r="D39">
        <v>30909132</v>
      </c>
      <c r="E39">
        <v>1</v>
      </c>
      <c r="F39">
        <v>1</v>
      </c>
      <c r="G39">
        <v>28875167</v>
      </c>
      <c r="H39">
        <v>3</v>
      </c>
      <c r="I39" t="s">
        <v>456</v>
      </c>
      <c r="J39" t="s">
        <v>457</v>
      </c>
      <c r="K39" t="s">
        <v>458</v>
      </c>
      <c r="L39">
        <v>1327</v>
      </c>
      <c r="N39">
        <v>1005</v>
      </c>
      <c r="O39" t="s">
        <v>441</v>
      </c>
      <c r="P39" t="s">
        <v>441</v>
      </c>
      <c r="Q39">
        <v>1</v>
      </c>
      <c r="X39">
        <v>0.8</v>
      </c>
      <c r="Y39">
        <v>165.36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0</v>
      </c>
      <c r="AG39">
        <v>0.8</v>
      </c>
      <c r="AH39">
        <v>2</v>
      </c>
      <c r="AI39">
        <v>31140321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ROW(Source!A40)</f>
        <v>40</v>
      </c>
      <c r="B40">
        <v>31140322</v>
      </c>
      <c r="C40">
        <v>31140316</v>
      </c>
      <c r="D40">
        <v>30909151</v>
      </c>
      <c r="E40">
        <v>1</v>
      </c>
      <c r="F40">
        <v>1</v>
      </c>
      <c r="G40">
        <v>28875167</v>
      </c>
      <c r="H40">
        <v>3</v>
      </c>
      <c r="I40" t="s">
        <v>459</v>
      </c>
      <c r="J40" t="s">
        <v>460</v>
      </c>
      <c r="K40" t="s">
        <v>461</v>
      </c>
      <c r="L40">
        <v>1348</v>
      </c>
      <c r="N40">
        <v>1009</v>
      </c>
      <c r="O40" t="s">
        <v>150</v>
      </c>
      <c r="P40" t="s">
        <v>150</v>
      </c>
      <c r="Q40">
        <v>1000</v>
      </c>
      <c r="X40">
        <v>6.4000000000000003E-3</v>
      </c>
      <c r="Y40">
        <v>15222.65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0</v>
      </c>
      <c r="AG40">
        <v>6.4000000000000003E-3</v>
      </c>
      <c r="AH40">
        <v>2</v>
      </c>
      <c r="AI40">
        <v>31140322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ROW(Source!A40)</f>
        <v>40</v>
      </c>
      <c r="B41">
        <v>31140323</v>
      </c>
      <c r="C41">
        <v>31140316</v>
      </c>
      <c r="D41">
        <v>30908843</v>
      </c>
      <c r="E41">
        <v>1</v>
      </c>
      <c r="F41">
        <v>1</v>
      </c>
      <c r="G41">
        <v>28875167</v>
      </c>
      <c r="H41">
        <v>3</v>
      </c>
      <c r="I41" t="s">
        <v>462</v>
      </c>
      <c r="J41" t="s">
        <v>463</v>
      </c>
      <c r="K41" t="s">
        <v>464</v>
      </c>
      <c r="L41">
        <v>1348</v>
      </c>
      <c r="N41">
        <v>1009</v>
      </c>
      <c r="O41" t="s">
        <v>150</v>
      </c>
      <c r="P41" t="s">
        <v>150</v>
      </c>
      <c r="Q41">
        <v>1000</v>
      </c>
      <c r="X41">
        <v>2.4299999999999999E-3</v>
      </c>
      <c r="Y41">
        <v>398091.73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0</v>
      </c>
      <c r="AG41">
        <v>2.4299999999999999E-3</v>
      </c>
      <c r="AH41">
        <v>2</v>
      </c>
      <c r="AI41">
        <v>31140323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ROW(Source!A40)</f>
        <v>40</v>
      </c>
      <c r="B42">
        <v>31140324</v>
      </c>
      <c r="C42">
        <v>31140316</v>
      </c>
      <c r="D42">
        <v>30907252</v>
      </c>
      <c r="E42">
        <v>1</v>
      </c>
      <c r="F42">
        <v>1</v>
      </c>
      <c r="G42">
        <v>28875167</v>
      </c>
      <c r="H42">
        <v>3</v>
      </c>
      <c r="I42" t="s">
        <v>465</v>
      </c>
      <c r="J42" t="s">
        <v>466</v>
      </c>
      <c r="K42" t="s">
        <v>467</v>
      </c>
      <c r="L42">
        <v>1348</v>
      </c>
      <c r="N42">
        <v>1009</v>
      </c>
      <c r="O42" t="s">
        <v>150</v>
      </c>
      <c r="P42" t="s">
        <v>150</v>
      </c>
      <c r="Q42">
        <v>1000</v>
      </c>
      <c r="X42">
        <v>6.7000000000000004E-2</v>
      </c>
      <c r="Y42">
        <v>55020.23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0</v>
      </c>
      <c r="AG42">
        <v>6.7000000000000004E-2</v>
      </c>
      <c r="AH42">
        <v>2</v>
      </c>
      <c r="AI42">
        <v>31140324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ROW(Source!A41)</f>
        <v>41</v>
      </c>
      <c r="B43">
        <v>31140327</v>
      </c>
      <c r="C43">
        <v>31140326</v>
      </c>
      <c r="D43">
        <v>30895155</v>
      </c>
      <c r="E43">
        <v>28875167</v>
      </c>
      <c r="F43">
        <v>1</v>
      </c>
      <c r="G43">
        <v>28875167</v>
      </c>
      <c r="H43">
        <v>1</v>
      </c>
      <c r="I43" t="s">
        <v>391</v>
      </c>
      <c r="J43" t="s">
        <v>0</v>
      </c>
      <c r="K43" t="s">
        <v>392</v>
      </c>
      <c r="L43">
        <v>1191</v>
      </c>
      <c r="N43">
        <v>1013</v>
      </c>
      <c r="O43" t="s">
        <v>393</v>
      </c>
      <c r="P43" t="s">
        <v>393</v>
      </c>
      <c r="Q43">
        <v>1</v>
      </c>
      <c r="X43">
        <v>30.1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0</v>
      </c>
      <c r="AG43">
        <v>30.1</v>
      </c>
      <c r="AH43">
        <v>2</v>
      </c>
      <c r="AI43">
        <v>31140327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ROW(Source!A41)</f>
        <v>41</v>
      </c>
      <c r="B44">
        <v>31140328</v>
      </c>
      <c r="C44">
        <v>31140326</v>
      </c>
      <c r="D44">
        <v>30908781</v>
      </c>
      <c r="E44">
        <v>1</v>
      </c>
      <c r="F44">
        <v>1</v>
      </c>
      <c r="G44">
        <v>28875167</v>
      </c>
      <c r="H44">
        <v>3</v>
      </c>
      <c r="I44" t="s">
        <v>407</v>
      </c>
      <c r="J44" t="s">
        <v>408</v>
      </c>
      <c r="K44" t="s">
        <v>409</v>
      </c>
      <c r="L44">
        <v>1339</v>
      </c>
      <c r="N44">
        <v>1007</v>
      </c>
      <c r="O44" t="s">
        <v>16</v>
      </c>
      <c r="P44" t="s">
        <v>16</v>
      </c>
      <c r="Q44">
        <v>1</v>
      </c>
      <c r="X44">
        <v>0.24</v>
      </c>
      <c r="Y44">
        <v>29.98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0</v>
      </c>
      <c r="AG44">
        <v>0.24</v>
      </c>
      <c r="AH44">
        <v>2</v>
      </c>
      <c r="AI44">
        <v>31140328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ROW(Source!A41)</f>
        <v>41</v>
      </c>
      <c r="B45">
        <v>31140329</v>
      </c>
      <c r="C45">
        <v>31140326</v>
      </c>
      <c r="D45">
        <v>30908935</v>
      </c>
      <c r="E45">
        <v>1</v>
      </c>
      <c r="F45">
        <v>1</v>
      </c>
      <c r="G45">
        <v>28875167</v>
      </c>
      <c r="H45">
        <v>3</v>
      </c>
      <c r="I45" t="s">
        <v>450</v>
      </c>
      <c r="J45" t="s">
        <v>451</v>
      </c>
      <c r="K45" t="s">
        <v>452</v>
      </c>
      <c r="L45">
        <v>1348</v>
      </c>
      <c r="N45">
        <v>1009</v>
      </c>
      <c r="O45" t="s">
        <v>150</v>
      </c>
      <c r="P45" t="s">
        <v>150</v>
      </c>
      <c r="Q45">
        <v>1000</v>
      </c>
      <c r="X45">
        <v>1.2E-2</v>
      </c>
      <c r="Y45">
        <v>2393.4699999999998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0</v>
      </c>
      <c r="AG45">
        <v>1.2E-2</v>
      </c>
      <c r="AH45">
        <v>2</v>
      </c>
      <c r="AI45">
        <v>31140329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ROW(Source!A41)</f>
        <v>41</v>
      </c>
      <c r="B46">
        <v>31140330</v>
      </c>
      <c r="C46">
        <v>31140326</v>
      </c>
      <c r="D46">
        <v>30908941</v>
      </c>
      <c r="E46">
        <v>1</v>
      </c>
      <c r="F46">
        <v>1</v>
      </c>
      <c r="G46">
        <v>28875167</v>
      </c>
      <c r="H46">
        <v>3</v>
      </c>
      <c r="I46" t="s">
        <v>453</v>
      </c>
      <c r="J46" t="s">
        <v>454</v>
      </c>
      <c r="K46" t="s">
        <v>455</v>
      </c>
      <c r="L46">
        <v>1348</v>
      </c>
      <c r="N46">
        <v>1009</v>
      </c>
      <c r="O46" t="s">
        <v>150</v>
      </c>
      <c r="P46" t="s">
        <v>150</v>
      </c>
      <c r="Q46">
        <v>1000</v>
      </c>
      <c r="X46">
        <v>6.4000000000000005E-4</v>
      </c>
      <c r="Y46">
        <v>35067.730000000003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0</v>
      </c>
      <c r="AG46">
        <v>6.4000000000000005E-4</v>
      </c>
      <c r="AH46">
        <v>2</v>
      </c>
      <c r="AI46">
        <v>31140330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ROW(Source!A41)</f>
        <v>41</v>
      </c>
      <c r="B47">
        <v>31140331</v>
      </c>
      <c r="C47">
        <v>31140326</v>
      </c>
      <c r="D47">
        <v>30909132</v>
      </c>
      <c r="E47">
        <v>1</v>
      </c>
      <c r="F47">
        <v>1</v>
      </c>
      <c r="G47">
        <v>28875167</v>
      </c>
      <c r="H47">
        <v>3</v>
      </c>
      <c r="I47" t="s">
        <v>456</v>
      </c>
      <c r="J47" t="s">
        <v>457</v>
      </c>
      <c r="K47" t="s">
        <v>458</v>
      </c>
      <c r="L47">
        <v>1327</v>
      </c>
      <c r="N47">
        <v>1005</v>
      </c>
      <c r="O47" t="s">
        <v>441</v>
      </c>
      <c r="P47" t="s">
        <v>441</v>
      </c>
      <c r="Q47">
        <v>1</v>
      </c>
      <c r="X47">
        <v>1.6</v>
      </c>
      <c r="Y47">
        <v>165.36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0</v>
      </c>
      <c r="AG47">
        <v>1.6</v>
      </c>
      <c r="AH47">
        <v>2</v>
      </c>
      <c r="AI47">
        <v>31140331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ROW(Source!A41)</f>
        <v>41</v>
      </c>
      <c r="B48">
        <v>31140332</v>
      </c>
      <c r="C48">
        <v>31140326</v>
      </c>
      <c r="D48">
        <v>30909151</v>
      </c>
      <c r="E48">
        <v>1</v>
      </c>
      <c r="F48">
        <v>1</v>
      </c>
      <c r="G48">
        <v>28875167</v>
      </c>
      <c r="H48">
        <v>3</v>
      </c>
      <c r="I48" t="s">
        <v>459</v>
      </c>
      <c r="J48" t="s">
        <v>460</v>
      </c>
      <c r="K48" t="s">
        <v>461</v>
      </c>
      <c r="L48">
        <v>1348</v>
      </c>
      <c r="N48">
        <v>1009</v>
      </c>
      <c r="O48" t="s">
        <v>150</v>
      </c>
      <c r="P48" t="s">
        <v>150</v>
      </c>
      <c r="Q48">
        <v>1000</v>
      </c>
      <c r="X48">
        <v>6.7999999999999996E-3</v>
      </c>
      <c r="Y48">
        <v>15222.65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0</v>
      </c>
      <c r="AG48">
        <v>6.7999999999999996E-3</v>
      </c>
      <c r="AH48">
        <v>2</v>
      </c>
      <c r="AI48">
        <v>31140332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ROW(Source!A41)</f>
        <v>41</v>
      </c>
      <c r="B49">
        <v>31140333</v>
      </c>
      <c r="C49">
        <v>31140326</v>
      </c>
      <c r="D49">
        <v>30908843</v>
      </c>
      <c r="E49">
        <v>1</v>
      </c>
      <c r="F49">
        <v>1</v>
      </c>
      <c r="G49">
        <v>28875167</v>
      </c>
      <c r="H49">
        <v>3</v>
      </c>
      <c r="I49" t="s">
        <v>462</v>
      </c>
      <c r="J49" t="s">
        <v>463</v>
      </c>
      <c r="K49" t="s">
        <v>464</v>
      </c>
      <c r="L49">
        <v>1348</v>
      </c>
      <c r="N49">
        <v>1009</v>
      </c>
      <c r="O49" t="s">
        <v>150</v>
      </c>
      <c r="P49" t="s">
        <v>150</v>
      </c>
      <c r="Q49">
        <v>1000</v>
      </c>
      <c r="X49">
        <v>2.4299999999999999E-3</v>
      </c>
      <c r="Y49">
        <v>398091.73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0</v>
      </c>
      <c r="AG49">
        <v>2.4299999999999999E-3</v>
      </c>
      <c r="AH49">
        <v>2</v>
      </c>
      <c r="AI49">
        <v>31140333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ROW(Source!A41)</f>
        <v>41</v>
      </c>
      <c r="B50">
        <v>31140334</v>
      </c>
      <c r="C50">
        <v>31140326</v>
      </c>
      <c r="D50">
        <v>30907252</v>
      </c>
      <c r="E50">
        <v>1</v>
      </c>
      <c r="F50">
        <v>1</v>
      </c>
      <c r="G50">
        <v>28875167</v>
      </c>
      <c r="H50">
        <v>3</v>
      </c>
      <c r="I50" t="s">
        <v>465</v>
      </c>
      <c r="J50" t="s">
        <v>466</v>
      </c>
      <c r="K50" t="s">
        <v>467</v>
      </c>
      <c r="L50">
        <v>1348</v>
      </c>
      <c r="N50">
        <v>1009</v>
      </c>
      <c r="O50" t="s">
        <v>150</v>
      </c>
      <c r="P50" t="s">
        <v>150</v>
      </c>
      <c r="Q50">
        <v>1000</v>
      </c>
      <c r="X50">
        <v>6.7000000000000004E-2</v>
      </c>
      <c r="Y50">
        <v>55020.23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0</v>
      </c>
      <c r="AG50">
        <v>6.7000000000000004E-2</v>
      </c>
      <c r="AH50">
        <v>2</v>
      </c>
      <c r="AI50">
        <v>31140334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ROW(Source!A42)</f>
        <v>42</v>
      </c>
      <c r="B51">
        <v>31140349</v>
      </c>
      <c r="C51">
        <v>31140335</v>
      </c>
      <c r="D51">
        <v>30895155</v>
      </c>
      <c r="E51">
        <v>28875167</v>
      </c>
      <c r="F51">
        <v>1</v>
      </c>
      <c r="G51">
        <v>28875167</v>
      </c>
      <c r="H51">
        <v>1</v>
      </c>
      <c r="I51" t="s">
        <v>391</v>
      </c>
      <c r="J51" t="s">
        <v>0</v>
      </c>
      <c r="K51" t="s">
        <v>392</v>
      </c>
      <c r="L51">
        <v>1191</v>
      </c>
      <c r="N51">
        <v>1013</v>
      </c>
      <c r="O51" t="s">
        <v>393</v>
      </c>
      <c r="P51" t="s">
        <v>393</v>
      </c>
      <c r="Q51">
        <v>1</v>
      </c>
      <c r="X51">
        <v>46.78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1</v>
      </c>
      <c r="AF51" t="s">
        <v>0</v>
      </c>
      <c r="AG51">
        <v>46.78</v>
      </c>
      <c r="AH51">
        <v>2</v>
      </c>
      <c r="AI51">
        <v>31140336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ROW(Source!A42)</f>
        <v>42</v>
      </c>
      <c r="B52">
        <v>31140350</v>
      </c>
      <c r="C52">
        <v>31140335</v>
      </c>
      <c r="D52">
        <v>30906778</v>
      </c>
      <c r="E52">
        <v>1</v>
      </c>
      <c r="F52">
        <v>1</v>
      </c>
      <c r="G52">
        <v>28875167</v>
      </c>
      <c r="H52">
        <v>2</v>
      </c>
      <c r="I52" t="s">
        <v>468</v>
      </c>
      <c r="J52" t="s">
        <v>469</v>
      </c>
      <c r="K52" t="s">
        <v>470</v>
      </c>
      <c r="L52">
        <v>1368</v>
      </c>
      <c r="N52">
        <v>1011</v>
      </c>
      <c r="O52" t="s">
        <v>397</v>
      </c>
      <c r="P52" t="s">
        <v>397</v>
      </c>
      <c r="Q52">
        <v>1</v>
      </c>
      <c r="X52">
        <v>13</v>
      </c>
      <c r="Y52">
        <v>0</v>
      </c>
      <c r="Z52">
        <v>5.45</v>
      </c>
      <c r="AA52">
        <v>2.25</v>
      </c>
      <c r="AB52">
        <v>0</v>
      </c>
      <c r="AC52">
        <v>0</v>
      </c>
      <c r="AD52">
        <v>1</v>
      </c>
      <c r="AE52">
        <v>0</v>
      </c>
      <c r="AF52" t="s">
        <v>0</v>
      </c>
      <c r="AG52">
        <v>13</v>
      </c>
      <c r="AH52">
        <v>2</v>
      </c>
      <c r="AI52">
        <v>31140337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ROW(Source!A42)</f>
        <v>42</v>
      </c>
      <c r="B53">
        <v>31140351</v>
      </c>
      <c r="C53">
        <v>31140335</v>
      </c>
      <c r="D53">
        <v>30906858</v>
      </c>
      <c r="E53">
        <v>1</v>
      </c>
      <c r="F53">
        <v>1</v>
      </c>
      <c r="G53">
        <v>28875167</v>
      </c>
      <c r="H53">
        <v>2</v>
      </c>
      <c r="I53" t="s">
        <v>471</v>
      </c>
      <c r="J53" t="s">
        <v>472</v>
      </c>
      <c r="K53" t="s">
        <v>473</v>
      </c>
      <c r="L53">
        <v>1368</v>
      </c>
      <c r="N53">
        <v>1011</v>
      </c>
      <c r="O53" t="s">
        <v>397</v>
      </c>
      <c r="P53" t="s">
        <v>397</v>
      </c>
      <c r="Q53">
        <v>1</v>
      </c>
      <c r="X53">
        <v>0.15</v>
      </c>
      <c r="Y53">
        <v>0</v>
      </c>
      <c r="Z53">
        <v>7.36</v>
      </c>
      <c r="AA53">
        <v>0.74</v>
      </c>
      <c r="AB53">
        <v>0</v>
      </c>
      <c r="AC53">
        <v>0</v>
      </c>
      <c r="AD53">
        <v>1</v>
      </c>
      <c r="AE53">
        <v>0</v>
      </c>
      <c r="AF53" t="s">
        <v>0</v>
      </c>
      <c r="AG53">
        <v>0.15</v>
      </c>
      <c r="AH53">
        <v>2</v>
      </c>
      <c r="AI53">
        <v>31140338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ROW(Source!A42)</f>
        <v>42</v>
      </c>
      <c r="B54">
        <v>31140352</v>
      </c>
      <c r="C54">
        <v>31140335</v>
      </c>
      <c r="D54">
        <v>30907938</v>
      </c>
      <c r="E54">
        <v>1</v>
      </c>
      <c r="F54">
        <v>1</v>
      </c>
      <c r="G54">
        <v>28875167</v>
      </c>
      <c r="H54">
        <v>3</v>
      </c>
      <c r="I54" t="s">
        <v>474</v>
      </c>
      <c r="J54" t="s">
        <v>475</v>
      </c>
      <c r="K54" t="s">
        <v>476</v>
      </c>
      <c r="L54">
        <v>1348</v>
      </c>
      <c r="N54">
        <v>1009</v>
      </c>
      <c r="O54" t="s">
        <v>150</v>
      </c>
      <c r="P54" t="s">
        <v>150</v>
      </c>
      <c r="Q54">
        <v>1000</v>
      </c>
      <c r="X54">
        <v>7.3999999999999999E-4</v>
      </c>
      <c r="Y54">
        <v>121037.47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0</v>
      </c>
      <c r="AG54">
        <v>7.3999999999999999E-4</v>
      </c>
      <c r="AH54">
        <v>2</v>
      </c>
      <c r="AI54">
        <v>31140339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ROW(Source!A42)</f>
        <v>42</v>
      </c>
      <c r="B55">
        <v>31140353</v>
      </c>
      <c r="C55">
        <v>31140335</v>
      </c>
      <c r="D55">
        <v>30907911</v>
      </c>
      <c r="E55">
        <v>1</v>
      </c>
      <c r="F55">
        <v>1</v>
      </c>
      <c r="G55">
        <v>28875167</v>
      </c>
      <c r="H55">
        <v>3</v>
      </c>
      <c r="I55" t="s">
        <v>477</v>
      </c>
      <c r="J55" t="s">
        <v>478</v>
      </c>
      <c r="K55" t="s">
        <v>479</v>
      </c>
      <c r="L55">
        <v>1355</v>
      </c>
      <c r="N55">
        <v>1010</v>
      </c>
      <c r="O55" t="s">
        <v>79</v>
      </c>
      <c r="P55" t="s">
        <v>79</v>
      </c>
      <c r="Q55">
        <v>100</v>
      </c>
      <c r="X55">
        <v>4</v>
      </c>
      <c r="Y55">
        <v>658.13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0</v>
      </c>
      <c r="AG55">
        <v>4</v>
      </c>
      <c r="AH55">
        <v>2</v>
      </c>
      <c r="AI55">
        <v>31140340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ROW(Source!A42)</f>
        <v>42</v>
      </c>
      <c r="B56">
        <v>31140354</v>
      </c>
      <c r="C56">
        <v>31140335</v>
      </c>
      <c r="D56">
        <v>30909295</v>
      </c>
      <c r="E56">
        <v>1</v>
      </c>
      <c r="F56">
        <v>1</v>
      </c>
      <c r="G56">
        <v>28875167</v>
      </c>
      <c r="H56">
        <v>3</v>
      </c>
      <c r="I56" t="s">
        <v>480</v>
      </c>
      <c r="J56" t="s">
        <v>481</v>
      </c>
      <c r="K56" t="s">
        <v>482</v>
      </c>
      <c r="L56">
        <v>1301</v>
      </c>
      <c r="N56">
        <v>1003</v>
      </c>
      <c r="O56" t="s">
        <v>358</v>
      </c>
      <c r="P56" t="s">
        <v>358</v>
      </c>
      <c r="Q56">
        <v>1</v>
      </c>
      <c r="X56">
        <v>100</v>
      </c>
      <c r="Y56">
        <v>19.95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0</v>
      </c>
      <c r="AG56">
        <v>100</v>
      </c>
      <c r="AH56">
        <v>2</v>
      </c>
      <c r="AI56">
        <v>31140341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ROW(Source!A42)</f>
        <v>42</v>
      </c>
      <c r="B57">
        <v>31140355</v>
      </c>
      <c r="C57">
        <v>31140335</v>
      </c>
      <c r="D57">
        <v>30909296</v>
      </c>
      <c r="E57">
        <v>1</v>
      </c>
      <c r="F57">
        <v>1</v>
      </c>
      <c r="G57">
        <v>28875167</v>
      </c>
      <c r="H57">
        <v>3</v>
      </c>
      <c r="I57" t="s">
        <v>483</v>
      </c>
      <c r="J57" t="s">
        <v>484</v>
      </c>
      <c r="K57" t="s">
        <v>485</v>
      </c>
      <c r="L57">
        <v>1356</v>
      </c>
      <c r="N57">
        <v>1010</v>
      </c>
      <c r="O57" t="s">
        <v>486</v>
      </c>
      <c r="P57" t="s">
        <v>486</v>
      </c>
      <c r="Q57">
        <v>1000</v>
      </c>
      <c r="X57">
        <v>2E-3</v>
      </c>
      <c r="Y57">
        <v>10383.959999999999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0</v>
      </c>
      <c r="AG57">
        <v>2E-3</v>
      </c>
      <c r="AH57">
        <v>2</v>
      </c>
      <c r="AI57">
        <v>31140342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ROW(Source!A42)</f>
        <v>42</v>
      </c>
      <c r="B58">
        <v>31140356</v>
      </c>
      <c r="C58">
        <v>31140335</v>
      </c>
      <c r="D58">
        <v>30909297</v>
      </c>
      <c r="E58">
        <v>1</v>
      </c>
      <c r="F58">
        <v>1</v>
      </c>
      <c r="G58">
        <v>28875167</v>
      </c>
      <c r="H58">
        <v>3</v>
      </c>
      <c r="I58" t="s">
        <v>487</v>
      </c>
      <c r="J58" t="s">
        <v>488</v>
      </c>
      <c r="K58" t="s">
        <v>489</v>
      </c>
      <c r="L58">
        <v>1356</v>
      </c>
      <c r="N58">
        <v>1010</v>
      </c>
      <c r="O58" t="s">
        <v>486</v>
      </c>
      <c r="P58" t="s">
        <v>486</v>
      </c>
      <c r="Q58">
        <v>1000</v>
      </c>
      <c r="X58">
        <v>1.4999999999999999E-2</v>
      </c>
      <c r="Y58">
        <v>10359.9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0</v>
      </c>
      <c r="AG58">
        <v>1.4999999999999999E-2</v>
      </c>
      <c r="AH58">
        <v>2</v>
      </c>
      <c r="AI58">
        <v>31140343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ROW(Source!A42)</f>
        <v>42</v>
      </c>
      <c r="B59">
        <v>31140357</v>
      </c>
      <c r="C59">
        <v>31140335</v>
      </c>
      <c r="D59">
        <v>30909298</v>
      </c>
      <c r="E59">
        <v>1</v>
      </c>
      <c r="F59">
        <v>1</v>
      </c>
      <c r="G59">
        <v>28875167</v>
      </c>
      <c r="H59">
        <v>3</v>
      </c>
      <c r="I59" t="s">
        <v>490</v>
      </c>
      <c r="J59" t="s">
        <v>491</v>
      </c>
      <c r="K59" t="s">
        <v>492</v>
      </c>
      <c r="L59">
        <v>1356</v>
      </c>
      <c r="N59">
        <v>1010</v>
      </c>
      <c r="O59" t="s">
        <v>486</v>
      </c>
      <c r="P59" t="s">
        <v>486</v>
      </c>
      <c r="Q59">
        <v>1000</v>
      </c>
      <c r="X59">
        <v>2E-3</v>
      </c>
      <c r="Y59">
        <v>10795.6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0</v>
      </c>
      <c r="AG59">
        <v>2E-3</v>
      </c>
      <c r="AH59">
        <v>2</v>
      </c>
      <c r="AI59">
        <v>31140344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ROW(Source!A42)</f>
        <v>42</v>
      </c>
      <c r="B60">
        <v>31140358</v>
      </c>
      <c r="C60">
        <v>31140335</v>
      </c>
      <c r="D60">
        <v>30909299</v>
      </c>
      <c r="E60">
        <v>1</v>
      </c>
      <c r="F60">
        <v>1</v>
      </c>
      <c r="G60">
        <v>28875167</v>
      </c>
      <c r="H60">
        <v>3</v>
      </c>
      <c r="I60" t="s">
        <v>493</v>
      </c>
      <c r="J60" t="s">
        <v>494</v>
      </c>
      <c r="K60" t="s">
        <v>495</v>
      </c>
      <c r="L60">
        <v>1356</v>
      </c>
      <c r="N60">
        <v>1010</v>
      </c>
      <c r="O60" t="s">
        <v>486</v>
      </c>
      <c r="P60" t="s">
        <v>486</v>
      </c>
      <c r="Q60">
        <v>1000</v>
      </c>
      <c r="X60">
        <v>1.4999999999999999E-2</v>
      </c>
      <c r="Y60">
        <v>10405.11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0</v>
      </c>
      <c r="AG60">
        <v>1.4999999999999999E-2</v>
      </c>
      <c r="AH60">
        <v>2</v>
      </c>
      <c r="AI60">
        <v>31140345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ROW(Source!A42)</f>
        <v>42</v>
      </c>
      <c r="B61">
        <v>31140359</v>
      </c>
      <c r="C61">
        <v>31140335</v>
      </c>
      <c r="D61">
        <v>30909300</v>
      </c>
      <c r="E61">
        <v>1</v>
      </c>
      <c r="F61">
        <v>1</v>
      </c>
      <c r="G61">
        <v>28875167</v>
      </c>
      <c r="H61">
        <v>3</v>
      </c>
      <c r="I61" t="s">
        <v>496</v>
      </c>
      <c r="J61" t="s">
        <v>497</v>
      </c>
      <c r="K61" t="s">
        <v>498</v>
      </c>
      <c r="L61">
        <v>1356</v>
      </c>
      <c r="N61">
        <v>1010</v>
      </c>
      <c r="O61" t="s">
        <v>486</v>
      </c>
      <c r="P61" t="s">
        <v>486</v>
      </c>
      <c r="Q61">
        <v>1000</v>
      </c>
      <c r="X61">
        <v>2E-3</v>
      </c>
      <c r="Y61">
        <v>16154.47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0</v>
      </c>
      <c r="AG61">
        <v>2E-3</v>
      </c>
      <c r="AH61">
        <v>2</v>
      </c>
      <c r="AI61">
        <v>31140346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ROW(Source!A42)</f>
        <v>42</v>
      </c>
      <c r="B62">
        <v>31140360</v>
      </c>
      <c r="C62">
        <v>31140335</v>
      </c>
      <c r="D62">
        <v>30909301</v>
      </c>
      <c r="E62">
        <v>1</v>
      </c>
      <c r="F62">
        <v>1</v>
      </c>
      <c r="G62">
        <v>28875167</v>
      </c>
      <c r="H62">
        <v>3</v>
      </c>
      <c r="I62" t="s">
        <v>499</v>
      </c>
      <c r="J62" t="s">
        <v>500</v>
      </c>
      <c r="K62" t="s">
        <v>501</v>
      </c>
      <c r="L62">
        <v>1356</v>
      </c>
      <c r="N62">
        <v>1010</v>
      </c>
      <c r="O62" t="s">
        <v>486</v>
      </c>
      <c r="P62" t="s">
        <v>486</v>
      </c>
      <c r="Q62">
        <v>1000</v>
      </c>
      <c r="X62">
        <v>4.0000000000000001E-3</v>
      </c>
      <c r="Y62">
        <v>10386.299999999999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0</v>
      </c>
      <c r="AG62">
        <v>4.0000000000000001E-3</v>
      </c>
      <c r="AH62">
        <v>2</v>
      </c>
      <c r="AI62">
        <v>31140347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ROW(Source!A42)</f>
        <v>42</v>
      </c>
      <c r="B63">
        <v>31140361</v>
      </c>
      <c r="C63">
        <v>31140335</v>
      </c>
      <c r="D63">
        <v>30910552</v>
      </c>
      <c r="E63">
        <v>1</v>
      </c>
      <c r="F63">
        <v>1</v>
      </c>
      <c r="G63">
        <v>28875167</v>
      </c>
      <c r="H63">
        <v>3</v>
      </c>
      <c r="I63" t="s">
        <v>502</v>
      </c>
      <c r="J63" t="s">
        <v>503</v>
      </c>
      <c r="K63" t="s">
        <v>504</v>
      </c>
      <c r="L63">
        <v>1354</v>
      </c>
      <c r="N63">
        <v>1010</v>
      </c>
      <c r="O63" t="s">
        <v>84</v>
      </c>
      <c r="P63" t="s">
        <v>84</v>
      </c>
      <c r="Q63">
        <v>1</v>
      </c>
      <c r="X63">
        <v>4</v>
      </c>
      <c r="Y63">
        <v>497.86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0</v>
      </c>
      <c r="AG63">
        <v>4</v>
      </c>
      <c r="AH63">
        <v>2</v>
      </c>
      <c r="AI63">
        <v>31140348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ROW(Source!A43)</f>
        <v>43</v>
      </c>
      <c r="B64">
        <v>31140372</v>
      </c>
      <c r="C64">
        <v>31140362</v>
      </c>
      <c r="D64">
        <v>30895155</v>
      </c>
      <c r="E64">
        <v>28875167</v>
      </c>
      <c r="F64">
        <v>1</v>
      </c>
      <c r="G64">
        <v>28875167</v>
      </c>
      <c r="H64">
        <v>1</v>
      </c>
      <c r="I64" t="s">
        <v>391</v>
      </c>
      <c r="J64" t="s">
        <v>0</v>
      </c>
      <c r="K64" t="s">
        <v>392</v>
      </c>
      <c r="L64">
        <v>1191</v>
      </c>
      <c r="N64">
        <v>1013</v>
      </c>
      <c r="O64" t="s">
        <v>393</v>
      </c>
      <c r="P64" t="s">
        <v>393</v>
      </c>
      <c r="Q64">
        <v>1</v>
      </c>
      <c r="X64">
        <v>3.55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 t="s">
        <v>0</v>
      </c>
      <c r="AG64">
        <v>3.55</v>
      </c>
      <c r="AH64">
        <v>2</v>
      </c>
      <c r="AI64">
        <v>31140363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ROW(Source!A43)</f>
        <v>43</v>
      </c>
      <c r="B65">
        <v>31140373</v>
      </c>
      <c r="C65">
        <v>31140362</v>
      </c>
      <c r="D65">
        <v>30908607</v>
      </c>
      <c r="E65">
        <v>1</v>
      </c>
      <c r="F65">
        <v>1</v>
      </c>
      <c r="G65">
        <v>28875167</v>
      </c>
      <c r="H65">
        <v>3</v>
      </c>
      <c r="I65" t="s">
        <v>505</v>
      </c>
      <c r="J65" t="s">
        <v>506</v>
      </c>
      <c r="K65" t="s">
        <v>507</v>
      </c>
      <c r="L65">
        <v>1346</v>
      </c>
      <c r="N65">
        <v>1009</v>
      </c>
      <c r="O65" t="s">
        <v>422</v>
      </c>
      <c r="P65" t="s">
        <v>422</v>
      </c>
      <c r="Q65">
        <v>1</v>
      </c>
      <c r="X65">
        <v>0.16</v>
      </c>
      <c r="Y65">
        <v>135.63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0</v>
      </c>
      <c r="AG65">
        <v>0.16</v>
      </c>
      <c r="AH65">
        <v>2</v>
      </c>
      <c r="AI65">
        <v>31140364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ROW(Source!A43)</f>
        <v>43</v>
      </c>
      <c r="B66">
        <v>31140374</v>
      </c>
      <c r="C66">
        <v>31140362</v>
      </c>
      <c r="D66">
        <v>30914742</v>
      </c>
      <c r="E66">
        <v>1</v>
      </c>
      <c r="F66">
        <v>1</v>
      </c>
      <c r="G66">
        <v>28875167</v>
      </c>
      <c r="H66">
        <v>3</v>
      </c>
      <c r="I66" t="s">
        <v>508</v>
      </c>
      <c r="J66" t="s">
        <v>509</v>
      </c>
      <c r="K66" t="s">
        <v>510</v>
      </c>
      <c r="L66">
        <v>1301</v>
      </c>
      <c r="N66">
        <v>1003</v>
      </c>
      <c r="O66" t="s">
        <v>358</v>
      </c>
      <c r="P66" t="s">
        <v>358</v>
      </c>
      <c r="Q66">
        <v>1</v>
      </c>
      <c r="X66">
        <v>5</v>
      </c>
      <c r="Y66">
        <v>3.23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0</v>
      </c>
      <c r="AG66">
        <v>5</v>
      </c>
      <c r="AH66">
        <v>2</v>
      </c>
      <c r="AI66">
        <v>31140365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ROW(Source!A43)</f>
        <v>43</v>
      </c>
      <c r="B67">
        <v>31140375</v>
      </c>
      <c r="C67">
        <v>31140362</v>
      </c>
      <c r="D67">
        <v>30914639</v>
      </c>
      <c r="E67">
        <v>1</v>
      </c>
      <c r="F67">
        <v>1</v>
      </c>
      <c r="G67">
        <v>28875167</v>
      </c>
      <c r="H67">
        <v>3</v>
      </c>
      <c r="I67" t="s">
        <v>511</v>
      </c>
      <c r="J67" t="s">
        <v>512</v>
      </c>
      <c r="K67" t="s">
        <v>513</v>
      </c>
      <c r="L67">
        <v>1356</v>
      </c>
      <c r="N67">
        <v>1010</v>
      </c>
      <c r="O67" t="s">
        <v>486</v>
      </c>
      <c r="P67" t="s">
        <v>486</v>
      </c>
      <c r="Q67">
        <v>1000</v>
      </c>
      <c r="X67">
        <v>5.0000000000000001E-3</v>
      </c>
      <c r="Y67">
        <v>313.43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0</v>
      </c>
      <c r="AG67">
        <v>5.0000000000000001E-3</v>
      </c>
      <c r="AH67">
        <v>2</v>
      </c>
      <c r="AI67">
        <v>31140366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ROW(Source!A43)</f>
        <v>43</v>
      </c>
      <c r="B68">
        <v>31140376</v>
      </c>
      <c r="C68">
        <v>31140362</v>
      </c>
      <c r="D68">
        <v>30914923</v>
      </c>
      <c r="E68">
        <v>1</v>
      </c>
      <c r="F68">
        <v>1</v>
      </c>
      <c r="G68">
        <v>28875167</v>
      </c>
      <c r="H68">
        <v>3</v>
      </c>
      <c r="I68" t="s">
        <v>514</v>
      </c>
      <c r="J68" t="s">
        <v>515</v>
      </c>
      <c r="K68" t="s">
        <v>516</v>
      </c>
      <c r="L68">
        <v>1354</v>
      </c>
      <c r="N68">
        <v>1010</v>
      </c>
      <c r="O68" t="s">
        <v>84</v>
      </c>
      <c r="P68" t="s">
        <v>84</v>
      </c>
      <c r="Q68">
        <v>1</v>
      </c>
      <c r="X68">
        <v>10</v>
      </c>
      <c r="Y68">
        <v>11.94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0</v>
      </c>
      <c r="AG68">
        <v>10</v>
      </c>
      <c r="AH68">
        <v>2</v>
      </c>
      <c r="AI68">
        <v>31140367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ROW(Source!A43)</f>
        <v>43</v>
      </c>
      <c r="B69">
        <v>31140377</v>
      </c>
      <c r="C69">
        <v>31140362</v>
      </c>
      <c r="D69">
        <v>30914954</v>
      </c>
      <c r="E69">
        <v>1</v>
      </c>
      <c r="F69">
        <v>1</v>
      </c>
      <c r="G69">
        <v>28875167</v>
      </c>
      <c r="H69">
        <v>3</v>
      </c>
      <c r="I69" t="s">
        <v>517</v>
      </c>
      <c r="J69" t="s">
        <v>518</v>
      </c>
      <c r="K69" t="s">
        <v>519</v>
      </c>
      <c r="L69">
        <v>1355</v>
      </c>
      <c r="N69">
        <v>1010</v>
      </c>
      <c r="O69" t="s">
        <v>79</v>
      </c>
      <c r="P69" t="s">
        <v>79</v>
      </c>
      <c r="Q69">
        <v>100</v>
      </c>
      <c r="X69">
        <v>0.26</v>
      </c>
      <c r="Y69">
        <v>95.09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0</v>
      </c>
      <c r="AG69">
        <v>0.26</v>
      </c>
      <c r="AH69">
        <v>2</v>
      </c>
      <c r="AI69">
        <v>31140368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ROW(Source!A43)</f>
        <v>43</v>
      </c>
      <c r="B70">
        <v>31140378</v>
      </c>
      <c r="C70">
        <v>31140362</v>
      </c>
      <c r="D70">
        <v>30914676</v>
      </c>
      <c r="E70">
        <v>1</v>
      </c>
      <c r="F70">
        <v>1</v>
      </c>
      <c r="G70">
        <v>28875167</v>
      </c>
      <c r="H70">
        <v>3</v>
      </c>
      <c r="I70" t="s">
        <v>520</v>
      </c>
      <c r="J70" t="s">
        <v>521</v>
      </c>
      <c r="K70" t="s">
        <v>522</v>
      </c>
      <c r="L70">
        <v>1356</v>
      </c>
      <c r="N70">
        <v>1010</v>
      </c>
      <c r="O70" t="s">
        <v>486</v>
      </c>
      <c r="P70" t="s">
        <v>486</v>
      </c>
      <c r="Q70">
        <v>1000</v>
      </c>
      <c r="X70">
        <v>0.02</v>
      </c>
      <c r="Y70">
        <v>145.29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0</v>
      </c>
      <c r="AG70">
        <v>0.02</v>
      </c>
      <c r="AH70">
        <v>2</v>
      </c>
      <c r="AI70">
        <v>31140369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ROW(Source!A43)</f>
        <v>43</v>
      </c>
      <c r="B71">
        <v>31140379</v>
      </c>
      <c r="C71">
        <v>31140362</v>
      </c>
      <c r="D71">
        <v>30915862</v>
      </c>
      <c r="E71">
        <v>1</v>
      </c>
      <c r="F71">
        <v>1</v>
      </c>
      <c r="G71">
        <v>28875167</v>
      </c>
      <c r="H71">
        <v>3</v>
      </c>
      <c r="I71" t="s">
        <v>68</v>
      </c>
      <c r="J71" t="s">
        <v>71</v>
      </c>
      <c r="K71" t="s">
        <v>69</v>
      </c>
      <c r="L71">
        <v>1303</v>
      </c>
      <c r="N71">
        <v>1003</v>
      </c>
      <c r="O71" t="s">
        <v>70</v>
      </c>
      <c r="P71" t="s">
        <v>70</v>
      </c>
      <c r="Q71">
        <v>1000</v>
      </c>
      <c r="X71">
        <v>0.10299999999999999</v>
      </c>
      <c r="Y71">
        <v>46307.35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0</v>
      </c>
      <c r="AG71">
        <v>0.10299999999999999</v>
      </c>
      <c r="AH71">
        <v>2</v>
      </c>
      <c r="AI71">
        <v>31140370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ROW(Source!A46)</f>
        <v>46</v>
      </c>
      <c r="B72">
        <v>31140385</v>
      </c>
      <c r="C72">
        <v>31140382</v>
      </c>
      <c r="D72">
        <v>30895155</v>
      </c>
      <c r="E72">
        <v>28875167</v>
      </c>
      <c r="F72">
        <v>1</v>
      </c>
      <c r="G72">
        <v>28875167</v>
      </c>
      <c r="H72">
        <v>1</v>
      </c>
      <c r="I72" t="s">
        <v>391</v>
      </c>
      <c r="J72" t="s">
        <v>0</v>
      </c>
      <c r="K72" t="s">
        <v>392</v>
      </c>
      <c r="L72">
        <v>1191</v>
      </c>
      <c r="N72">
        <v>1013</v>
      </c>
      <c r="O72" t="s">
        <v>393</v>
      </c>
      <c r="P72" t="s">
        <v>393</v>
      </c>
      <c r="Q72">
        <v>1</v>
      </c>
      <c r="X72">
        <v>151.80000000000001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F72" t="s">
        <v>0</v>
      </c>
      <c r="AG72">
        <v>151.80000000000001</v>
      </c>
      <c r="AH72">
        <v>2</v>
      </c>
      <c r="AI72">
        <v>31140383</v>
      </c>
      <c r="AJ72">
        <v>73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ROW(Source!A48)</f>
        <v>48</v>
      </c>
      <c r="B73">
        <v>31140389</v>
      </c>
      <c r="C73">
        <v>31140388</v>
      </c>
      <c r="D73">
        <v>30895155</v>
      </c>
      <c r="E73">
        <v>28875167</v>
      </c>
      <c r="F73">
        <v>1</v>
      </c>
      <c r="G73">
        <v>28875167</v>
      </c>
      <c r="H73">
        <v>1</v>
      </c>
      <c r="I73" t="s">
        <v>391</v>
      </c>
      <c r="J73" t="s">
        <v>0</v>
      </c>
      <c r="K73" t="s">
        <v>392</v>
      </c>
      <c r="L73">
        <v>1191</v>
      </c>
      <c r="N73">
        <v>1013</v>
      </c>
      <c r="O73" t="s">
        <v>393</v>
      </c>
      <c r="P73" t="s">
        <v>393</v>
      </c>
      <c r="Q73">
        <v>1</v>
      </c>
      <c r="X73">
        <v>43.82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1</v>
      </c>
      <c r="AF73" t="s">
        <v>0</v>
      </c>
      <c r="AG73">
        <v>43.82</v>
      </c>
      <c r="AH73">
        <v>2</v>
      </c>
      <c r="AI73">
        <v>31140389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ROW(Source!A48)</f>
        <v>48</v>
      </c>
      <c r="B74">
        <v>31140390</v>
      </c>
      <c r="C74">
        <v>31140388</v>
      </c>
      <c r="D74">
        <v>30906858</v>
      </c>
      <c r="E74">
        <v>1</v>
      </c>
      <c r="F74">
        <v>1</v>
      </c>
      <c r="G74">
        <v>28875167</v>
      </c>
      <c r="H74">
        <v>2</v>
      </c>
      <c r="I74" t="s">
        <v>471</v>
      </c>
      <c r="J74" t="s">
        <v>472</v>
      </c>
      <c r="K74" t="s">
        <v>473</v>
      </c>
      <c r="L74">
        <v>1368</v>
      </c>
      <c r="N74">
        <v>1011</v>
      </c>
      <c r="O74" t="s">
        <v>397</v>
      </c>
      <c r="P74" t="s">
        <v>397</v>
      </c>
      <c r="Q74">
        <v>1</v>
      </c>
      <c r="X74">
        <v>6.9</v>
      </c>
      <c r="Y74">
        <v>0</v>
      </c>
      <c r="Z74">
        <v>7.36</v>
      </c>
      <c r="AA74">
        <v>0.74</v>
      </c>
      <c r="AB74">
        <v>0</v>
      </c>
      <c r="AC74">
        <v>0</v>
      </c>
      <c r="AD74">
        <v>1</v>
      </c>
      <c r="AE74">
        <v>0</v>
      </c>
      <c r="AF74" t="s">
        <v>0</v>
      </c>
      <c r="AG74">
        <v>6.9</v>
      </c>
      <c r="AH74">
        <v>2</v>
      </c>
      <c r="AI74">
        <v>31140390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ROW(Source!A50)</f>
        <v>50</v>
      </c>
      <c r="B75">
        <v>31141188</v>
      </c>
      <c r="C75">
        <v>31141187</v>
      </c>
      <c r="D75">
        <v>30895155</v>
      </c>
      <c r="E75">
        <v>28875167</v>
      </c>
      <c r="F75">
        <v>1</v>
      </c>
      <c r="G75">
        <v>28875167</v>
      </c>
      <c r="H75">
        <v>1</v>
      </c>
      <c r="I75" t="s">
        <v>391</v>
      </c>
      <c r="J75" t="s">
        <v>0</v>
      </c>
      <c r="K75" t="s">
        <v>392</v>
      </c>
      <c r="L75">
        <v>1191</v>
      </c>
      <c r="N75">
        <v>1013</v>
      </c>
      <c r="O75" t="s">
        <v>393</v>
      </c>
      <c r="P75" t="s">
        <v>393</v>
      </c>
      <c r="Q75">
        <v>1</v>
      </c>
      <c r="X75">
        <v>67.16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1</v>
      </c>
      <c r="AF75" t="s">
        <v>0</v>
      </c>
      <c r="AG75">
        <v>67.16</v>
      </c>
      <c r="AH75">
        <v>2</v>
      </c>
      <c r="AI75">
        <v>31141188</v>
      </c>
      <c r="AJ75">
        <v>78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ROW(Source!A50)</f>
        <v>50</v>
      </c>
      <c r="B76">
        <v>31141189</v>
      </c>
      <c r="C76">
        <v>31141187</v>
      </c>
      <c r="D76">
        <v>30907851</v>
      </c>
      <c r="E76">
        <v>1</v>
      </c>
      <c r="F76">
        <v>1</v>
      </c>
      <c r="G76">
        <v>28875167</v>
      </c>
      <c r="H76">
        <v>3</v>
      </c>
      <c r="I76" t="s">
        <v>523</v>
      </c>
      <c r="J76" t="s">
        <v>524</v>
      </c>
      <c r="K76" t="s">
        <v>525</v>
      </c>
      <c r="L76">
        <v>1348</v>
      </c>
      <c r="N76">
        <v>1009</v>
      </c>
      <c r="O76" t="s">
        <v>150</v>
      </c>
      <c r="P76" t="s">
        <v>150</v>
      </c>
      <c r="Q76">
        <v>1000</v>
      </c>
      <c r="X76">
        <v>1.1999999999999999E-3</v>
      </c>
      <c r="Y76">
        <v>93317.47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0</v>
      </c>
      <c r="AG76">
        <v>1.1999999999999999E-3</v>
      </c>
      <c r="AH76">
        <v>2</v>
      </c>
      <c r="AI76">
        <v>31141189</v>
      </c>
      <c r="AJ76">
        <v>79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ROW(Source!A50)</f>
        <v>50</v>
      </c>
      <c r="B77">
        <v>31141191</v>
      </c>
      <c r="C77">
        <v>31141187</v>
      </c>
      <c r="D77">
        <v>30911959</v>
      </c>
      <c r="E77">
        <v>1</v>
      </c>
      <c r="F77">
        <v>1</v>
      </c>
      <c r="G77">
        <v>28875167</v>
      </c>
      <c r="H77">
        <v>3</v>
      </c>
      <c r="I77" t="s">
        <v>526</v>
      </c>
      <c r="J77" t="s">
        <v>527</v>
      </c>
      <c r="K77" t="s">
        <v>528</v>
      </c>
      <c r="L77">
        <v>1301</v>
      </c>
      <c r="N77">
        <v>1003</v>
      </c>
      <c r="O77" t="s">
        <v>358</v>
      </c>
      <c r="P77" t="s">
        <v>358</v>
      </c>
      <c r="Q77">
        <v>1</v>
      </c>
      <c r="X77">
        <v>99.8</v>
      </c>
      <c r="Y77">
        <v>211.92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0</v>
      </c>
      <c r="AG77">
        <v>99.8</v>
      </c>
      <c r="AH77">
        <v>2</v>
      </c>
      <c r="AI77">
        <v>31141191</v>
      </c>
      <c r="AJ77">
        <v>80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ROW(Source!A50)</f>
        <v>50</v>
      </c>
      <c r="B78">
        <v>31141190</v>
      </c>
      <c r="C78">
        <v>31141187</v>
      </c>
      <c r="D78">
        <v>30908781</v>
      </c>
      <c r="E78">
        <v>1</v>
      </c>
      <c r="F78">
        <v>1</v>
      </c>
      <c r="G78">
        <v>28875167</v>
      </c>
      <c r="H78">
        <v>3</v>
      </c>
      <c r="I78" t="s">
        <v>407</v>
      </c>
      <c r="J78" t="s">
        <v>408</v>
      </c>
      <c r="K78" t="s">
        <v>409</v>
      </c>
      <c r="L78">
        <v>1339</v>
      </c>
      <c r="N78">
        <v>1007</v>
      </c>
      <c r="O78" t="s">
        <v>16</v>
      </c>
      <c r="P78" t="s">
        <v>16</v>
      </c>
      <c r="Q78">
        <v>1</v>
      </c>
      <c r="X78">
        <v>0.19700000000000001</v>
      </c>
      <c r="Y78">
        <v>29.98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0</v>
      </c>
      <c r="AG78">
        <v>0.19700000000000001</v>
      </c>
      <c r="AH78">
        <v>2</v>
      </c>
      <c r="AI78">
        <v>31141190</v>
      </c>
      <c r="AJ78">
        <v>81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ROW(Source!A50)</f>
        <v>50</v>
      </c>
      <c r="B79">
        <v>31141192</v>
      </c>
      <c r="C79">
        <v>31141187</v>
      </c>
      <c r="D79">
        <v>30912317</v>
      </c>
      <c r="E79">
        <v>1</v>
      </c>
      <c r="F79">
        <v>1</v>
      </c>
      <c r="G79">
        <v>28875167</v>
      </c>
      <c r="H79">
        <v>3</v>
      </c>
      <c r="I79" t="s">
        <v>529</v>
      </c>
      <c r="J79" t="s">
        <v>530</v>
      </c>
      <c r="K79" t="s">
        <v>531</v>
      </c>
      <c r="L79">
        <v>1354</v>
      </c>
      <c r="N79">
        <v>1010</v>
      </c>
      <c r="O79" t="s">
        <v>84</v>
      </c>
      <c r="P79" t="s">
        <v>84</v>
      </c>
      <c r="Q79">
        <v>1</v>
      </c>
      <c r="X79">
        <v>12</v>
      </c>
      <c r="Y79">
        <v>7.16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0</v>
      </c>
      <c r="AG79">
        <v>12</v>
      </c>
      <c r="AH79">
        <v>2</v>
      </c>
      <c r="AI79">
        <v>31141192</v>
      </c>
      <c r="AJ79">
        <v>82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ROW(Source!A50)</f>
        <v>50</v>
      </c>
      <c r="B80">
        <v>31141193</v>
      </c>
      <c r="C80">
        <v>31141187</v>
      </c>
      <c r="D80">
        <v>30896333</v>
      </c>
      <c r="E80">
        <v>28875167</v>
      </c>
      <c r="F80">
        <v>1</v>
      </c>
      <c r="G80">
        <v>28875167</v>
      </c>
      <c r="H80">
        <v>3</v>
      </c>
      <c r="I80" t="s">
        <v>892</v>
      </c>
      <c r="J80" t="s">
        <v>0</v>
      </c>
      <c r="K80" t="s">
        <v>893</v>
      </c>
      <c r="L80">
        <v>1354</v>
      </c>
      <c r="N80">
        <v>1010</v>
      </c>
      <c r="O80" t="s">
        <v>84</v>
      </c>
      <c r="P80" t="s">
        <v>84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 t="s">
        <v>0</v>
      </c>
      <c r="AG80">
        <v>0</v>
      </c>
      <c r="AH80">
        <v>3</v>
      </c>
      <c r="AI80">
        <v>-1</v>
      </c>
      <c r="AJ80" t="s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ROW(Source!A50)</f>
        <v>50</v>
      </c>
      <c r="B81">
        <v>31141194</v>
      </c>
      <c r="C81">
        <v>31141187</v>
      </c>
      <c r="D81">
        <v>30896313</v>
      </c>
      <c r="E81">
        <v>28875167</v>
      </c>
      <c r="F81">
        <v>1</v>
      </c>
      <c r="G81">
        <v>28875167</v>
      </c>
      <c r="H81">
        <v>3</v>
      </c>
      <c r="I81" t="s">
        <v>894</v>
      </c>
      <c r="J81" t="s">
        <v>0</v>
      </c>
      <c r="K81" t="s">
        <v>895</v>
      </c>
      <c r="L81">
        <v>1346</v>
      </c>
      <c r="N81">
        <v>1009</v>
      </c>
      <c r="O81" t="s">
        <v>422</v>
      </c>
      <c r="P81" t="s">
        <v>422</v>
      </c>
      <c r="Q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 t="s">
        <v>0</v>
      </c>
      <c r="AG81">
        <v>0</v>
      </c>
      <c r="AH81">
        <v>3</v>
      </c>
      <c r="AI81">
        <v>-1</v>
      </c>
      <c r="AJ81" t="s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ROW(Source!A51)</f>
        <v>51</v>
      </c>
      <c r="B82">
        <v>31190197</v>
      </c>
      <c r="C82">
        <v>31190196</v>
      </c>
      <c r="D82">
        <v>30895155</v>
      </c>
      <c r="E82">
        <v>28875167</v>
      </c>
      <c r="F82">
        <v>1</v>
      </c>
      <c r="G82">
        <v>28875167</v>
      </c>
      <c r="H82">
        <v>1</v>
      </c>
      <c r="I82" t="s">
        <v>391</v>
      </c>
      <c r="J82" t="s">
        <v>0</v>
      </c>
      <c r="K82" t="s">
        <v>392</v>
      </c>
      <c r="L82">
        <v>1191</v>
      </c>
      <c r="N82">
        <v>1013</v>
      </c>
      <c r="O82" t="s">
        <v>393</v>
      </c>
      <c r="P82" t="s">
        <v>393</v>
      </c>
      <c r="Q82">
        <v>1</v>
      </c>
      <c r="X82">
        <v>23.12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F82" t="s">
        <v>0</v>
      </c>
      <c r="AG82">
        <v>23.12</v>
      </c>
      <c r="AH82">
        <v>2</v>
      </c>
      <c r="AI82">
        <v>31190197</v>
      </c>
      <c r="AJ82">
        <v>83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ROW(Source!A51)</f>
        <v>51</v>
      </c>
      <c r="B83">
        <v>31190198</v>
      </c>
      <c r="C83">
        <v>31190196</v>
      </c>
      <c r="D83">
        <v>30906934</v>
      </c>
      <c r="E83">
        <v>1</v>
      </c>
      <c r="F83">
        <v>1</v>
      </c>
      <c r="G83">
        <v>28875167</v>
      </c>
      <c r="H83">
        <v>3</v>
      </c>
      <c r="I83" t="s">
        <v>413</v>
      </c>
      <c r="J83" t="s">
        <v>414</v>
      </c>
      <c r="K83" t="s">
        <v>415</v>
      </c>
      <c r="L83">
        <v>1348</v>
      </c>
      <c r="N83">
        <v>1009</v>
      </c>
      <c r="O83" t="s">
        <v>150</v>
      </c>
      <c r="P83" t="s">
        <v>150</v>
      </c>
      <c r="Q83">
        <v>1000</v>
      </c>
      <c r="X83">
        <v>1.6E-2</v>
      </c>
      <c r="Y83">
        <v>13728.45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0</v>
      </c>
      <c r="AG83">
        <v>1.6E-2</v>
      </c>
      <c r="AH83">
        <v>2</v>
      </c>
      <c r="AI83">
        <v>31190198</v>
      </c>
      <c r="AJ83">
        <v>84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ROW(Source!A51)</f>
        <v>51</v>
      </c>
      <c r="B84">
        <v>31190199</v>
      </c>
      <c r="C84">
        <v>31190196</v>
      </c>
      <c r="D84">
        <v>30907002</v>
      </c>
      <c r="E84">
        <v>1</v>
      </c>
      <c r="F84">
        <v>1</v>
      </c>
      <c r="G84">
        <v>28875167</v>
      </c>
      <c r="H84">
        <v>3</v>
      </c>
      <c r="I84" t="s">
        <v>416</v>
      </c>
      <c r="J84" t="s">
        <v>417</v>
      </c>
      <c r="K84" t="s">
        <v>418</v>
      </c>
      <c r="L84">
        <v>1348</v>
      </c>
      <c r="N84">
        <v>1009</v>
      </c>
      <c r="O84" t="s">
        <v>150</v>
      </c>
      <c r="P84" t="s">
        <v>150</v>
      </c>
      <c r="Q84">
        <v>1000</v>
      </c>
      <c r="X84">
        <v>0.42</v>
      </c>
      <c r="Y84">
        <v>39414.99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0</v>
      </c>
      <c r="AG84">
        <v>0.42</v>
      </c>
      <c r="AH84">
        <v>2</v>
      </c>
      <c r="AI84">
        <v>31190199</v>
      </c>
      <c r="AJ84">
        <v>85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ROW(Source!A51)</f>
        <v>51</v>
      </c>
      <c r="B85">
        <v>31190200</v>
      </c>
      <c r="C85">
        <v>31190196</v>
      </c>
      <c r="D85">
        <v>30907084</v>
      </c>
      <c r="E85">
        <v>1</v>
      </c>
      <c r="F85">
        <v>1</v>
      </c>
      <c r="G85">
        <v>28875167</v>
      </c>
      <c r="H85">
        <v>3</v>
      </c>
      <c r="I85" t="s">
        <v>532</v>
      </c>
      <c r="J85" t="s">
        <v>533</v>
      </c>
      <c r="K85" t="s">
        <v>534</v>
      </c>
      <c r="L85">
        <v>1327</v>
      </c>
      <c r="N85">
        <v>1005</v>
      </c>
      <c r="O85" t="s">
        <v>441</v>
      </c>
      <c r="P85" t="s">
        <v>441</v>
      </c>
      <c r="Q85">
        <v>1</v>
      </c>
      <c r="X85">
        <v>220</v>
      </c>
      <c r="Y85">
        <v>61.31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0</v>
      </c>
      <c r="AG85">
        <v>220</v>
      </c>
      <c r="AH85">
        <v>2</v>
      </c>
      <c r="AI85">
        <v>31190200</v>
      </c>
      <c r="AJ85">
        <v>86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ROW(Source!A51)</f>
        <v>51</v>
      </c>
      <c r="B86">
        <v>31190201</v>
      </c>
      <c r="C86">
        <v>31190196</v>
      </c>
      <c r="D86">
        <v>30907122</v>
      </c>
      <c r="E86">
        <v>1</v>
      </c>
      <c r="F86">
        <v>1</v>
      </c>
      <c r="G86">
        <v>28875167</v>
      </c>
      <c r="H86">
        <v>3</v>
      </c>
      <c r="I86" t="s">
        <v>423</v>
      </c>
      <c r="J86" t="s">
        <v>424</v>
      </c>
      <c r="K86" t="s">
        <v>425</v>
      </c>
      <c r="L86">
        <v>1348</v>
      </c>
      <c r="N86">
        <v>1009</v>
      </c>
      <c r="O86" t="s">
        <v>150</v>
      </c>
      <c r="P86" t="s">
        <v>150</v>
      </c>
      <c r="Q86">
        <v>1000</v>
      </c>
      <c r="X86">
        <v>2.4E-2</v>
      </c>
      <c r="Y86">
        <v>47985.31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0</v>
      </c>
      <c r="AG86">
        <v>2.4E-2</v>
      </c>
      <c r="AH86">
        <v>2</v>
      </c>
      <c r="AI86">
        <v>31190201</v>
      </c>
      <c r="AJ86">
        <v>87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ROW(Source!A51)</f>
        <v>51</v>
      </c>
      <c r="B87">
        <v>31190202</v>
      </c>
      <c r="C87">
        <v>31190196</v>
      </c>
      <c r="D87">
        <v>30909709</v>
      </c>
      <c r="E87">
        <v>1</v>
      </c>
      <c r="F87">
        <v>1</v>
      </c>
      <c r="G87">
        <v>28875167</v>
      </c>
      <c r="H87">
        <v>3</v>
      </c>
      <c r="I87" t="s">
        <v>535</v>
      </c>
      <c r="J87" t="s">
        <v>536</v>
      </c>
      <c r="K87" t="s">
        <v>537</v>
      </c>
      <c r="L87">
        <v>1339</v>
      </c>
      <c r="N87">
        <v>1007</v>
      </c>
      <c r="O87" t="s">
        <v>16</v>
      </c>
      <c r="P87" t="s">
        <v>16</v>
      </c>
      <c r="Q87">
        <v>1</v>
      </c>
      <c r="X87">
        <v>2.5</v>
      </c>
      <c r="Y87">
        <v>2685.66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0</v>
      </c>
      <c r="AG87">
        <v>2.5</v>
      </c>
      <c r="AH87">
        <v>2</v>
      </c>
      <c r="AI87">
        <v>31190202</v>
      </c>
      <c r="AJ87">
        <v>88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ROW(Source!A52)</f>
        <v>52</v>
      </c>
      <c r="B88">
        <v>31190193</v>
      </c>
      <c r="C88">
        <v>31190192</v>
      </c>
      <c r="D88">
        <v>30895155</v>
      </c>
      <c r="E88">
        <v>28875167</v>
      </c>
      <c r="F88">
        <v>1</v>
      </c>
      <c r="G88">
        <v>28875167</v>
      </c>
      <c r="H88">
        <v>1</v>
      </c>
      <c r="I88" t="s">
        <v>391</v>
      </c>
      <c r="J88" t="s">
        <v>0</v>
      </c>
      <c r="K88" t="s">
        <v>392</v>
      </c>
      <c r="L88">
        <v>1191</v>
      </c>
      <c r="N88">
        <v>1013</v>
      </c>
      <c r="O88" t="s">
        <v>393</v>
      </c>
      <c r="P88" t="s">
        <v>393</v>
      </c>
      <c r="Q88">
        <v>1</v>
      </c>
      <c r="X88">
        <v>670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 t="s">
        <v>0</v>
      </c>
      <c r="AG88">
        <v>670</v>
      </c>
      <c r="AH88">
        <v>2</v>
      </c>
      <c r="AI88">
        <v>31190193</v>
      </c>
      <c r="AJ88">
        <v>89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ROW(Source!A52)</f>
        <v>52</v>
      </c>
      <c r="B89">
        <v>31190194</v>
      </c>
      <c r="C89">
        <v>31190192</v>
      </c>
      <c r="D89">
        <v>30907175</v>
      </c>
      <c r="E89">
        <v>1</v>
      </c>
      <c r="F89">
        <v>1</v>
      </c>
      <c r="G89">
        <v>28875167</v>
      </c>
      <c r="H89">
        <v>3</v>
      </c>
      <c r="I89" t="s">
        <v>538</v>
      </c>
      <c r="J89" t="s">
        <v>539</v>
      </c>
      <c r="K89" t="s">
        <v>540</v>
      </c>
      <c r="L89">
        <v>1356</v>
      </c>
      <c r="N89">
        <v>1010</v>
      </c>
      <c r="O89" t="s">
        <v>486</v>
      </c>
      <c r="P89" t="s">
        <v>486</v>
      </c>
      <c r="Q89">
        <v>1000</v>
      </c>
      <c r="X89">
        <v>40</v>
      </c>
      <c r="Y89">
        <v>10205.92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0</v>
      </c>
      <c r="AG89">
        <v>40</v>
      </c>
      <c r="AH89">
        <v>2</v>
      </c>
      <c r="AI89">
        <v>31190194</v>
      </c>
      <c r="AJ89">
        <v>90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ROW(Source!A52)</f>
        <v>52</v>
      </c>
      <c r="B90">
        <v>31190195</v>
      </c>
      <c r="C90">
        <v>31190192</v>
      </c>
      <c r="D90">
        <v>30909706</v>
      </c>
      <c r="E90">
        <v>1</v>
      </c>
      <c r="F90">
        <v>1</v>
      </c>
      <c r="G90">
        <v>28875167</v>
      </c>
      <c r="H90">
        <v>3</v>
      </c>
      <c r="I90" t="s">
        <v>541</v>
      </c>
      <c r="J90" t="s">
        <v>542</v>
      </c>
      <c r="K90" t="s">
        <v>543</v>
      </c>
      <c r="L90">
        <v>1339</v>
      </c>
      <c r="N90">
        <v>1007</v>
      </c>
      <c r="O90" t="s">
        <v>16</v>
      </c>
      <c r="P90" t="s">
        <v>16</v>
      </c>
      <c r="Q90">
        <v>1</v>
      </c>
      <c r="X90">
        <v>23.6</v>
      </c>
      <c r="Y90">
        <v>3455.09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0</v>
      </c>
      <c r="AG90">
        <v>23.6</v>
      </c>
      <c r="AH90">
        <v>2</v>
      </c>
      <c r="AI90">
        <v>31190195</v>
      </c>
      <c r="AJ90">
        <v>91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ROW(Source!A104)</f>
        <v>104</v>
      </c>
      <c r="B91">
        <v>31190180</v>
      </c>
      <c r="C91">
        <v>31190174</v>
      </c>
      <c r="D91">
        <v>30895155</v>
      </c>
      <c r="E91">
        <v>28875167</v>
      </c>
      <c r="F91">
        <v>1</v>
      </c>
      <c r="G91">
        <v>28875167</v>
      </c>
      <c r="H91">
        <v>1</v>
      </c>
      <c r="I91" t="s">
        <v>391</v>
      </c>
      <c r="J91" t="s">
        <v>0</v>
      </c>
      <c r="K91" t="s">
        <v>392</v>
      </c>
      <c r="L91">
        <v>1191</v>
      </c>
      <c r="N91">
        <v>1013</v>
      </c>
      <c r="O91" t="s">
        <v>393</v>
      </c>
      <c r="P91" t="s">
        <v>393</v>
      </c>
      <c r="Q91">
        <v>1</v>
      </c>
      <c r="X91">
        <v>155.25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1</v>
      </c>
      <c r="AF91" t="s">
        <v>0</v>
      </c>
      <c r="AG91">
        <v>155.25</v>
      </c>
      <c r="AH91">
        <v>2</v>
      </c>
      <c r="AI91">
        <v>31190175</v>
      </c>
      <c r="AJ91">
        <v>92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ROW(Source!A104)</f>
        <v>104</v>
      </c>
      <c r="B92">
        <v>31190181</v>
      </c>
      <c r="C92">
        <v>31190174</v>
      </c>
      <c r="D92">
        <v>30906318</v>
      </c>
      <c r="E92">
        <v>1</v>
      </c>
      <c r="F92">
        <v>1</v>
      </c>
      <c r="G92">
        <v>28875167</v>
      </c>
      <c r="H92">
        <v>2</v>
      </c>
      <c r="I92" t="s">
        <v>432</v>
      </c>
      <c r="J92" t="s">
        <v>433</v>
      </c>
      <c r="K92" t="s">
        <v>434</v>
      </c>
      <c r="L92">
        <v>1368</v>
      </c>
      <c r="N92">
        <v>1011</v>
      </c>
      <c r="O92" t="s">
        <v>397</v>
      </c>
      <c r="P92" t="s">
        <v>397</v>
      </c>
      <c r="Q92">
        <v>1</v>
      </c>
      <c r="X92">
        <v>7.41</v>
      </c>
      <c r="Y92">
        <v>0</v>
      </c>
      <c r="Z92">
        <v>2.13</v>
      </c>
      <c r="AA92">
        <v>0.22</v>
      </c>
      <c r="AB92">
        <v>0</v>
      </c>
      <c r="AC92">
        <v>0</v>
      </c>
      <c r="AD92">
        <v>1</v>
      </c>
      <c r="AE92">
        <v>0</v>
      </c>
      <c r="AF92" t="s">
        <v>0</v>
      </c>
      <c r="AG92">
        <v>7.41</v>
      </c>
      <c r="AH92">
        <v>2</v>
      </c>
      <c r="AI92">
        <v>31190176</v>
      </c>
      <c r="AJ92">
        <v>93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ROW(Source!A104)</f>
        <v>104</v>
      </c>
      <c r="B93">
        <v>31190182</v>
      </c>
      <c r="C93">
        <v>31190174</v>
      </c>
      <c r="D93">
        <v>30908614</v>
      </c>
      <c r="E93">
        <v>1</v>
      </c>
      <c r="F93">
        <v>1</v>
      </c>
      <c r="G93">
        <v>28875167</v>
      </c>
      <c r="H93">
        <v>3</v>
      </c>
      <c r="I93" t="s">
        <v>544</v>
      </c>
      <c r="J93" t="s">
        <v>545</v>
      </c>
      <c r="K93" t="s">
        <v>546</v>
      </c>
      <c r="L93">
        <v>1327</v>
      </c>
      <c r="N93">
        <v>1005</v>
      </c>
      <c r="O93" t="s">
        <v>441</v>
      </c>
      <c r="P93" t="s">
        <v>441</v>
      </c>
      <c r="Q93">
        <v>1</v>
      </c>
      <c r="X93">
        <v>250</v>
      </c>
      <c r="Y93">
        <v>63.78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0</v>
      </c>
      <c r="AG93">
        <v>250</v>
      </c>
      <c r="AH93">
        <v>2</v>
      </c>
      <c r="AI93">
        <v>31190177</v>
      </c>
      <c r="AJ93">
        <v>94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ROW(Source!A104)</f>
        <v>104</v>
      </c>
      <c r="B94">
        <v>31190183</v>
      </c>
      <c r="C94">
        <v>31190174</v>
      </c>
      <c r="D94">
        <v>30908781</v>
      </c>
      <c r="E94">
        <v>1</v>
      </c>
      <c r="F94">
        <v>1</v>
      </c>
      <c r="G94">
        <v>28875167</v>
      </c>
      <c r="H94">
        <v>3</v>
      </c>
      <c r="I94" t="s">
        <v>407</v>
      </c>
      <c r="J94" t="s">
        <v>408</v>
      </c>
      <c r="K94" t="s">
        <v>409</v>
      </c>
      <c r="L94">
        <v>1339</v>
      </c>
      <c r="N94">
        <v>1007</v>
      </c>
      <c r="O94" t="s">
        <v>16</v>
      </c>
      <c r="P94" t="s">
        <v>16</v>
      </c>
      <c r="Q94">
        <v>1</v>
      </c>
      <c r="X94">
        <v>1.75</v>
      </c>
      <c r="Y94">
        <v>29.98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0</v>
      </c>
      <c r="AG94">
        <v>1.75</v>
      </c>
      <c r="AH94">
        <v>2</v>
      </c>
      <c r="AI94">
        <v>31190178</v>
      </c>
      <c r="AJ94">
        <v>95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ROW(Source!A104)</f>
        <v>104</v>
      </c>
      <c r="B95">
        <v>31190184</v>
      </c>
      <c r="C95">
        <v>31190174</v>
      </c>
      <c r="D95">
        <v>30909631</v>
      </c>
      <c r="E95">
        <v>1</v>
      </c>
      <c r="F95">
        <v>1</v>
      </c>
      <c r="G95">
        <v>28875167</v>
      </c>
      <c r="H95">
        <v>3</v>
      </c>
      <c r="I95" t="s">
        <v>547</v>
      </c>
      <c r="J95" t="s">
        <v>548</v>
      </c>
      <c r="K95" t="s">
        <v>549</v>
      </c>
      <c r="L95">
        <v>1339</v>
      </c>
      <c r="N95">
        <v>1007</v>
      </c>
      <c r="O95" t="s">
        <v>16</v>
      </c>
      <c r="P95" t="s">
        <v>16</v>
      </c>
      <c r="Q95">
        <v>1</v>
      </c>
      <c r="X95">
        <v>102</v>
      </c>
      <c r="Y95">
        <v>3195.93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0</v>
      </c>
      <c r="AG95">
        <v>102</v>
      </c>
      <c r="AH95">
        <v>2</v>
      </c>
      <c r="AI95">
        <v>31190179</v>
      </c>
      <c r="AJ95">
        <v>96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ROW(Source!A105)</f>
        <v>105</v>
      </c>
      <c r="B96">
        <v>31190189</v>
      </c>
      <c r="C96">
        <v>31190185</v>
      </c>
      <c r="D96">
        <v>30895155</v>
      </c>
      <c r="E96">
        <v>28875167</v>
      </c>
      <c r="F96">
        <v>1</v>
      </c>
      <c r="G96">
        <v>28875167</v>
      </c>
      <c r="H96">
        <v>1</v>
      </c>
      <c r="I96" t="s">
        <v>391</v>
      </c>
      <c r="J96" t="s">
        <v>0</v>
      </c>
      <c r="K96" t="s">
        <v>392</v>
      </c>
      <c r="L96">
        <v>1191</v>
      </c>
      <c r="N96">
        <v>1013</v>
      </c>
      <c r="O96" t="s">
        <v>393</v>
      </c>
      <c r="P96" t="s">
        <v>393</v>
      </c>
      <c r="Q96">
        <v>1</v>
      </c>
      <c r="X96">
        <v>13.34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1</v>
      </c>
      <c r="AF96" t="s">
        <v>0</v>
      </c>
      <c r="AG96">
        <v>13.34</v>
      </c>
      <c r="AH96">
        <v>2</v>
      </c>
      <c r="AI96">
        <v>31190186</v>
      </c>
      <c r="AJ96">
        <v>97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ROW(Source!A105)</f>
        <v>105</v>
      </c>
      <c r="B97">
        <v>31190190</v>
      </c>
      <c r="C97">
        <v>31190185</v>
      </c>
      <c r="D97">
        <v>30907571</v>
      </c>
      <c r="E97">
        <v>1</v>
      </c>
      <c r="F97">
        <v>1</v>
      </c>
      <c r="G97">
        <v>28875167</v>
      </c>
      <c r="H97">
        <v>3</v>
      </c>
      <c r="I97" t="s">
        <v>550</v>
      </c>
      <c r="J97" t="s">
        <v>551</v>
      </c>
      <c r="K97" t="s">
        <v>552</v>
      </c>
      <c r="L97">
        <v>1348</v>
      </c>
      <c r="N97">
        <v>1009</v>
      </c>
      <c r="O97" t="s">
        <v>150</v>
      </c>
      <c r="P97" t="s">
        <v>150</v>
      </c>
      <c r="Q97">
        <v>1000</v>
      </c>
      <c r="X97">
        <v>2.8000000000000001E-2</v>
      </c>
      <c r="Y97">
        <v>49656.18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0</v>
      </c>
      <c r="AG97">
        <v>2.8000000000000001E-2</v>
      </c>
      <c r="AH97">
        <v>2</v>
      </c>
      <c r="AI97">
        <v>31190187</v>
      </c>
      <c r="AJ97">
        <v>98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ROW(Source!A105)</f>
        <v>105</v>
      </c>
      <c r="B98">
        <v>31190191</v>
      </c>
      <c r="C98">
        <v>31190185</v>
      </c>
      <c r="D98">
        <v>30909927</v>
      </c>
      <c r="E98">
        <v>1</v>
      </c>
      <c r="F98">
        <v>1</v>
      </c>
      <c r="G98">
        <v>28875167</v>
      </c>
      <c r="H98">
        <v>3</v>
      </c>
      <c r="I98" t="s">
        <v>553</v>
      </c>
      <c r="J98" t="s">
        <v>554</v>
      </c>
      <c r="K98" t="s">
        <v>555</v>
      </c>
      <c r="L98">
        <v>1348</v>
      </c>
      <c r="N98">
        <v>1009</v>
      </c>
      <c r="O98" t="s">
        <v>150</v>
      </c>
      <c r="P98" t="s">
        <v>150</v>
      </c>
      <c r="Q98">
        <v>1000</v>
      </c>
      <c r="X98">
        <v>1</v>
      </c>
      <c r="Y98">
        <v>34468.870000000003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0</v>
      </c>
      <c r="AG98">
        <v>1</v>
      </c>
      <c r="AH98">
        <v>2</v>
      </c>
      <c r="AI98">
        <v>31190188</v>
      </c>
      <c r="AJ98">
        <v>99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ROW(Source!A157)</f>
        <v>157</v>
      </c>
      <c r="B99">
        <v>31141291</v>
      </c>
      <c r="C99">
        <v>31141290</v>
      </c>
      <c r="D99">
        <v>30895155</v>
      </c>
      <c r="E99">
        <v>28875167</v>
      </c>
      <c r="F99">
        <v>1</v>
      </c>
      <c r="G99">
        <v>28875167</v>
      </c>
      <c r="H99">
        <v>1</v>
      </c>
      <c r="I99" t="s">
        <v>391</v>
      </c>
      <c r="J99" t="s">
        <v>0</v>
      </c>
      <c r="K99" t="s">
        <v>392</v>
      </c>
      <c r="L99">
        <v>1191</v>
      </c>
      <c r="N99">
        <v>1013</v>
      </c>
      <c r="O99" t="s">
        <v>393</v>
      </c>
      <c r="P99" t="s">
        <v>393</v>
      </c>
      <c r="Q99">
        <v>1</v>
      </c>
      <c r="X99">
        <v>49.1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F99" t="s">
        <v>0</v>
      </c>
      <c r="AG99">
        <v>49.1</v>
      </c>
      <c r="AH99">
        <v>2</v>
      </c>
      <c r="AI99">
        <v>31141291</v>
      </c>
      <c r="AJ99">
        <v>100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ROW(Source!A157)</f>
        <v>157</v>
      </c>
      <c r="B100">
        <v>31141292</v>
      </c>
      <c r="C100">
        <v>31141290</v>
      </c>
      <c r="D100">
        <v>30896783</v>
      </c>
      <c r="E100">
        <v>28875167</v>
      </c>
      <c r="F100">
        <v>1</v>
      </c>
      <c r="G100">
        <v>28875167</v>
      </c>
      <c r="H100">
        <v>3</v>
      </c>
      <c r="I100" t="s">
        <v>448</v>
      </c>
      <c r="J100" t="s">
        <v>0</v>
      </c>
      <c r="K100" t="s">
        <v>449</v>
      </c>
      <c r="L100">
        <v>1348</v>
      </c>
      <c r="N100">
        <v>1009</v>
      </c>
      <c r="O100" t="s">
        <v>150</v>
      </c>
      <c r="P100" t="s">
        <v>150</v>
      </c>
      <c r="Q100">
        <v>1000</v>
      </c>
      <c r="X100">
        <v>4.5999999999999996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0</v>
      </c>
      <c r="AG100">
        <v>4.5999999999999996</v>
      </c>
      <c r="AH100">
        <v>2</v>
      </c>
      <c r="AI100">
        <v>31141292</v>
      </c>
      <c r="AJ100">
        <v>101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ROW(Source!A184)</f>
        <v>184</v>
      </c>
      <c r="B101">
        <v>31141335</v>
      </c>
      <c r="C101">
        <v>31141334</v>
      </c>
      <c r="D101">
        <v>30895155</v>
      </c>
      <c r="E101">
        <v>28875167</v>
      </c>
      <c r="F101">
        <v>1</v>
      </c>
      <c r="G101">
        <v>28875167</v>
      </c>
      <c r="H101">
        <v>1</v>
      </c>
      <c r="I101" t="s">
        <v>391</v>
      </c>
      <c r="J101" t="s">
        <v>0</v>
      </c>
      <c r="K101" t="s">
        <v>392</v>
      </c>
      <c r="L101">
        <v>1191</v>
      </c>
      <c r="N101">
        <v>1013</v>
      </c>
      <c r="O101" t="s">
        <v>393</v>
      </c>
      <c r="P101" t="s">
        <v>393</v>
      </c>
      <c r="Q101">
        <v>1</v>
      </c>
      <c r="X101">
        <v>44.85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1</v>
      </c>
      <c r="AF101" t="s">
        <v>0</v>
      </c>
      <c r="AG101">
        <v>44.85</v>
      </c>
      <c r="AH101">
        <v>2</v>
      </c>
      <c r="AI101">
        <v>31141335</v>
      </c>
      <c r="AJ101">
        <v>102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ROW(Source!A184)</f>
        <v>184</v>
      </c>
      <c r="B102">
        <v>31141336</v>
      </c>
      <c r="C102">
        <v>31141334</v>
      </c>
      <c r="D102">
        <v>30906934</v>
      </c>
      <c r="E102">
        <v>1</v>
      </c>
      <c r="F102">
        <v>1</v>
      </c>
      <c r="G102">
        <v>28875167</v>
      </c>
      <c r="H102">
        <v>3</v>
      </c>
      <c r="I102" t="s">
        <v>413</v>
      </c>
      <c r="J102" t="s">
        <v>414</v>
      </c>
      <c r="K102" t="s">
        <v>415</v>
      </c>
      <c r="L102">
        <v>1348</v>
      </c>
      <c r="N102">
        <v>1009</v>
      </c>
      <c r="O102" t="s">
        <v>150</v>
      </c>
      <c r="P102" t="s">
        <v>150</v>
      </c>
      <c r="Q102">
        <v>1000</v>
      </c>
      <c r="X102">
        <v>1.6E-2</v>
      </c>
      <c r="Y102">
        <v>13728.45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0</v>
      </c>
      <c r="AG102">
        <v>1.6E-2</v>
      </c>
      <c r="AH102">
        <v>2</v>
      </c>
      <c r="AI102">
        <v>31141336</v>
      </c>
      <c r="AJ102">
        <v>103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ROW(Source!A184)</f>
        <v>184</v>
      </c>
      <c r="B103">
        <v>31141337</v>
      </c>
      <c r="C103">
        <v>31141334</v>
      </c>
      <c r="D103">
        <v>30907002</v>
      </c>
      <c r="E103">
        <v>1</v>
      </c>
      <c r="F103">
        <v>1</v>
      </c>
      <c r="G103">
        <v>28875167</v>
      </c>
      <c r="H103">
        <v>3</v>
      </c>
      <c r="I103" t="s">
        <v>416</v>
      </c>
      <c r="J103" t="s">
        <v>417</v>
      </c>
      <c r="K103" t="s">
        <v>418</v>
      </c>
      <c r="L103">
        <v>1348</v>
      </c>
      <c r="N103">
        <v>1009</v>
      </c>
      <c r="O103" t="s">
        <v>150</v>
      </c>
      <c r="P103" t="s">
        <v>150</v>
      </c>
      <c r="Q103">
        <v>1000</v>
      </c>
      <c r="X103">
        <v>0.24</v>
      </c>
      <c r="Y103">
        <v>39414.99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0</v>
      </c>
      <c r="AG103">
        <v>0.24</v>
      </c>
      <c r="AH103">
        <v>2</v>
      </c>
      <c r="AI103">
        <v>31141337</v>
      </c>
      <c r="AJ103">
        <v>104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ROW(Source!A184)</f>
        <v>184</v>
      </c>
      <c r="B104">
        <v>31141338</v>
      </c>
      <c r="C104">
        <v>31141334</v>
      </c>
      <c r="D104">
        <v>30908604</v>
      </c>
      <c r="E104">
        <v>1</v>
      </c>
      <c r="F104">
        <v>1</v>
      </c>
      <c r="G104">
        <v>28875167</v>
      </c>
      <c r="H104">
        <v>3</v>
      </c>
      <c r="I104" t="s">
        <v>419</v>
      </c>
      <c r="J104" t="s">
        <v>420</v>
      </c>
      <c r="K104" t="s">
        <v>421</v>
      </c>
      <c r="L104">
        <v>1346</v>
      </c>
      <c r="N104">
        <v>1009</v>
      </c>
      <c r="O104" t="s">
        <v>422</v>
      </c>
      <c r="P104" t="s">
        <v>422</v>
      </c>
      <c r="Q104">
        <v>1</v>
      </c>
      <c r="X104">
        <v>0.1</v>
      </c>
      <c r="Y104">
        <v>28.66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0</v>
      </c>
      <c r="AG104">
        <v>0.1</v>
      </c>
      <c r="AH104">
        <v>2</v>
      </c>
      <c r="AI104">
        <v>31141338</v>
      </c>
      <c r="AJ104">
        <v>105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ROW(Source!A184)</f>
        <v>184</v>
      </c>
      <c r="B105">
        <v>31141339</v>
      </c>
      <c r="C105">
        <v>31141334</v>
      </c>
      <c r="D105">
        <v>30907122</v>
      </c>
      <c r="E105">
        <v>1</v>
      </c>
      <c r="F105">
        <v>1</v>
      </c>
      <c r="G105">
        <v>28875167</v>
      </c>
      <c r="H105">
        <v>3</v>
      </c>
      <c r="I105" t="s">
        <v>423</v>
      </c>
      <c r="J105" t="s">
        <v>424</v>
      </c>
      <c r="K105" t="s">
        <v>425</v>
      </c>
      <c r="L105">
        <v>1348</v>
      </c>
      <c r="N105">
        <v>1009</v>
      </c>
      <c r="O105" t="s">
        <v>150</v>
      </c>
      <c r="P105" t="s">
        <v>150</v>
      </c>
      <c r="Q105">
        <v>1000</v>
      </c>
      <c r="X105">
        <v>2.4E-2</v>
      </c>
      <c r="Y105">
        <v>47985.31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0</v>
      </c>
      <c r="AG105">
        <v>2.4E-2</v>
      </c>
      <c r="AH105">
        <v>2</v>
      </c>
      <c r="AI105">
        <v>31141339</v>
      </c>
      <c r="AJ105">
        <v>106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ROW(Source!A185)</f>
        <v>185</v>
      </c>
      <c r="B106">
        <v>31141342</v>
      </c>
      <c r="C106">
        <v>31141341</v>
      </c>
      <c r="D106">
        <v>30895155</v>
      </c>
      <c r="E106">
        <v>28875167</v>
      </c>
      <c r="F106">
        <v>1</v>
      </c>
      <c r="G106">
        <v>28875167</v>
      </c>
      <c r="H106">
        <v>1</v>
      </c>
      <c r="I106" t="s">
        <v>391</v>
      </c>
      <c r="J106" t="s">
        <v>0</v>
      </c>
      <c r="K106" t="s">
        <v>392</v>
      </c>
      <c r="L106">
        <v>1191</v>
      </c>
      <c r="N106">
        <v>1013</v>
      </c>
      <c r="O106" t="s">
        <v>393</v>
      </c>
      <c r="P106" t="s">
        <v>393</v>
      </c>
      <c r="Q106">
        <v>1</v>
      </c>
      <c r="X106">
        <v>205.6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 t="s">
        <v>0</v>
      </c>
      <c r="AG106">
        <v>205.6</v>
      </c>
      <c r="AH106">
        <v>2</v>
      </c>
      <c r="AI106">
        <v>31141342</v>
      </c>
      <c r="AJ106">
        <v>107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ROW(Source!A185)</f>
        <v>185</v>
      </c>
      <c r="B107">
        <v>31141343</v>
      </c>
      <c r="C107">
        <v>31141341</v>
      </c>
      <c r="D107">
        <v>30909701</v>
      </c>
      <c r="E107">
        <v>1</v>
      </c>
      <c r="F107">
        <v>1</v>
      </c>
      <c r="G107">
        <v>28875167</v>
      </c>
      <c r="H107">
        <v>3</v>
      </c>
      <c r="I107" t="s">
        <v>445</v>
      </c>
      <c r="J107" t="s">
        <v>446</v>
      </c>
      <c r="K107" t="s">
        <v>447</v>
      </c>
      <c r="L107">
        <v>1339</v>
      </c>
      <c r="N107">
        <v>1007</v>
      </c>
      <c r="O107" t="s">
        <v>16</v>
      </c>
      <c r="P107" t="s">
        <v>16</v>
      </c>
      <c r="Q107">
        <v>1</v>
      </c>
      <c r="X107">
        <v>2.2000000000000002</v>
      </c>
      <c r="Y107">
        <v>3388.43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0</v>
      </c>
      <c r="AG107">
        <v>2.2000000000000002</v>
      </c>
      <c r="AH107">
        <v>2</v>
      </c>
      <c r="AI107">
        <v>31141343</v>
      </c>
      <c r="AJ107">
        <v>108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ROW(Source!A185)</f>
        <v>185</v>
      </c>
      <c r="B108">
        <v>31141344</v>
      </c>
      <c r="C108">
        <v>31141341</v>
      </c>
      <c r="D108">
        <v>30896783</v>
      </c>
      <c r="E108">
        <v>28875167</v>
      </c>
      <c r="F108">
        <v>1</v>
      </c>
      <c r="G108">
        <v>28875167</v>
      </c>
      <c r="H108">
        <v>3</v>
      </c>
      <c r="I108" t="s">
        <v>448</v>
      </c>
      <c r="J108" t="s">
        <v>0</v>
      </c>
      <c r="K108" t="s">
        <v>449</v>
      </c>
      <c r="L108">
        <v>1348</v>
      </c>
      <c r="N108">
        <v>1009</v>
      </c>
      <c r="O108" t="s">
        <v>150</v>
      </c>
      <c r="P108" t="s">
        <v>150</v>
      </c>
      <c r="Q108">
        <v>1000</v>
      </c>
      <c r="X108">
        <v>3.38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0</v>
      </c>
      <c r="AG108">
        <v>3.38</v>
      </c>
      <c r="AH108">
        <v>2</v>
      </c>
      <c r="AI108">
        <v>31141344</v>
      </c>
      <c r="AJ108">
        <v>109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ROW(Source!A186)</f>
        <v>186</v>
      </c>
      <c r="B109">
        <v>31141347</v>
      </c>
      <c r="C109">
        <v>31141346</v>
      </c>
      <c r="D109">
        <v>30895155</v>
      </c>
      <c r="E109">
        <v>28875167</v>
      </c>
      <c r="F109">
        <v>1</v>
      </c>
      <c r="G109">
        <v>28875167</v>
      </c>
      <c r="H109">
        <v>1</v>
      </c>
      <c r="I109" t="s">
        <v>391</v>
      </c>
      <c r="J109" t="s">
        <v>0</v>
      </c>
      <c r="K109" t="s">
        <v>392</v>
      </c>
      <c r="L109">
        <v>1191</v>
      </c>
      <c r="N109">
        <v>1013</v>
      </c>
      <c r="O109" t="s">
        <v>393</v>
      </c>
      <c r="P109" t="s">
        <v>393</v>
      </c>
      <c r="Q109">
        <v>1</v>
      </c>
      <c r="X109">
        <v>63.94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 t="s">
        <v>0</v>
      </c>
      <c r="AG109">
        <v>63.94</v>
      </c>
      <c r="AH109">
        <v>2</v>
      </c>
      <c r="AI109">
        <v>31141347</v>
      </c>
      <c r="AJ109">
        <v>110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ROW(Source!A186)</f>
        <v>186</v>
      </c>
      <c r="B110">
        <v>31141348</v>
      </c>
      <c r="C110">
        <v>31141346</v>
      </c>
      <c r="D110">
        <v>30906307</v>
      </c>
      <c r="E110">
        <v>1</v>
      </c>
      <c r="F110">
        <v>1</v>
      </c>
      <c r="G110">
        <v>28875167</v>
      </c>
      <c r="H110">
        <v>2</v>
      </c>
      <c r="I110" t="s">
        <v>556</v>
      </c>
      <c r="J110" t="s">
        <v>557</v>
      </c>
      <c r="K110" t="s">
        <v>558</v>
      </c>
      <c r="L110">
        <v>1368</v>
      </c>
      <c r="N110">
        <v>1011</v>
      </c>
      <c r="O110" t="s">
        <v>397</v>
      </c>
      <c r="P110" t="s">
        <v>397</v>
      </c>
      <c r="Q110">
        <v>1</v>
      </c>
      <c r="X110">
        <v>5.12</v>
      </c>
      <c r="Y110">
        <v>0</v>
      </c>
      <c r="Z110">
        <v>434.34</v>
      </c>
      <c r="AA110">
        <v>241.96</v>
      </c>
      <c r="AB110">
        <v>0</v>
      </c>
      <c r="AC110">
        <v>0</v>
      </c>
      <c r="AD110">
        <v>1</v>
      </c>
      <c r="AE110">
        <v>0</v>
      </c>
      <c r="AF110" t="s">
        <v>0</v>
      </c>
      <c r="AG110">
        <v>5.12</v>
      </c>
      <c r="AH110">
        <v>2</v>
      </c>
      <c r="AI110">
        <v>31141348</v>
      </c>
      <c r="AJ110">
        <v>111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ROW(Source!A186)</f>
        <v>186</v>
      </c>
      <c r="B111">
        <v>31141349</v>
      </c>
      <c r="C111">
        <v>31141346</v>
      </c>
      <c r="D111">
        <v>30908781</v>
      </c>
      <c r="E111">
        <v>1</v>
      </c>
      <c r="F111">
        <v>1</v>
      </c>
      <c r="G111">
        <v>28875167</v>
      </c>
      <c r="H111">
        <v>3</v>
      </c>
      <c r="I111" t="s">
        <v>407</v>
      </c>
      <c r="J111" t="s">
        <v>408</v>
      </c>
      <c r="K111" t="s">
        <v>409</v>
      </c>
      <c r="L111">
        <v>1339</v>
      </c>
      <c r="N111">
        <v>1007</v>
      </c>
      <c r="O111" t="s">
        <v>16</v>
      </c>
      <c r="P111" t="s">
        <v>16</v>
      </c>
      <c r="Q111">
        <v>1</v>
      </c>
      <c r="X111">
        <v>9.4799999999999995E-2</v>
      </c>
      <c r="Y111">
        <v>29.98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0</v>
      </c>
      <c r="AG111">
        <v>9.4799999999999995E-2</v>
      </c>
      <c r="AH111">
        <v>2</v>
      </c>
      <c r="AI111">
        <v>31141349</v>
      </c>
      <c r="AJ111">
        <v>112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ROW(Source!A186)</f>
        <v>186</v>
      </c>
      <c r="B112">
        <v>31141350</v>
      </c>
      <c r="C112">
        <v>31141346</v>
      </c>
      <c r="D112">
        <v>30909081</v>
      </c>
      <c r="E112">
        <v>1</v>
      </c>
      <c r="F112">
        <v>1</v>
      </c>
      <c r="G112">
        <v>28875167</v>
      </c>
      <c r="H112">
        <v>3</v>
      </c>
      <c r="I112" t="s">
        <v>559</v>
      </c>
      <c r="J112" t="s">
        <v>560</v>
      </c>
      <c r="K112" t="s">
        <v>561</v>
      </c>
      <c r="L112">
        <v>1327</v>
      </c>
      <c r="N112">
        <v>1005</v>
      </c>
      <c r="O112" t="s">
        <v>441</v>
      </c>
      <c r="P112" t="s">
        <v>441</v>
      </c>
      <c r="Q112">
        <v>1</v>
      </c>
      <c r="X112">
        <v>2.64</v>
      </c>
      <c r="Y112">
        <v>547.36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0</v>
      </c>
      <c r="AG112">
        <v>2.64</v>
      </c>
      <c r="AH112">
        <v>2</v>
      </c>
      <c r="AI112">
        <v>31141350</v>
      </c>
      <c r="AJ112">
        <v>113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ROW(Source!A186)</f>
        <v>186</v>
      </c>
      <c r="B113">
        <v>31141351</v>
      </c>
      <c r="C113">
        <v>31141346</v>
      </c>
      <c r="D113">
        <v>30909707</v>
      </c>
      <c r="E113">
        <v>1</v>
      </c>
      <c r="F113">
        <v>1</v>
      </c>
      <c r="G113">
        <v>28875167</v>
      </c>
      <c r="H113">
        <v>3</v>
      </c>
      <c r="I113" t="s">
        <v>562</v>
      </c>
      <c r="J113" t="s">
        <v>563</v>
      </c>
      <c r="K113" t="s">
        <v>564</v>
      </c>
      <c r="L113">
        <v>1339</v>
      </c>
      <c r="N113">
        <v>1007</v>
      </c>
      <c r="O113" t="s">
        <v>16</v>
      </c>
      <c r="P113" t="s">
        <v>16</v>
      </c>
      <c r="Q113">
        <v>1</v>
      </c>
      <c r="X113">
        <v>0.224</v>
      </c>
      <c r="Y113">
        <v>3455.09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0</v>
      </c>
      <c r="AG113">
        <v>0.224</v>
      </c>
      <c r="AH113">
        <v>2</v>
      </c>
      <c r="AI113">
        <v>31141351</v>
      </c>
      <c r="AJ113">
        <v>114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ROW(Source!A186)</f>
        <v>186</v>
      </c>
      <c r="B114">
        <v>31141352</v>
      </c>
      <c r="C114">
        <v>31141346</v>
      </c>
      <c r="D114">
        <v>30909701</v>
      </c>
      <c r="E114">
        <v>1</v>
      </c>
      <c r="F114">
        <v>1</v>
      </c>
      <c r="G114">
        <v>28875167</v>
      </c>
      <c r="H114">
        <v>3</v>
      </c>
      <c r="I114" t="s">
        <v>445</v>
      </c>
      <c r="J114" t="s">
        <v>446</v>
      </c>
      <c r="K114" t="s">
        <v>447</v>
      </c>
      <c r="L114">
        <v>1339</v>
      </c>
      <c r="N114">
        <v>1007</v>
      </c>
      <c r="O114" t="s">
        <v>16</v>
      </c>
      <c r="P114" t="s">
        <v>16</v>
      </c>
      <c r="Q114">
        <v>1</v>
      </c>
      <c r="X114">
        <v>1.1200000000000001</v>
      </c>
      <c r="Y114">
        <v>3388.43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0</v>
      </c>
      <c r="AG114">
        <v>1.1200000000000001</v>
      </c>
      <c r="AH114">
        <v>2</v>
      </c>
      <c r="AI114">
        <v>31141352</v>
      </c>
      <c r="AJ114">
        <v>115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ROW(Source!A186)</f>
        <v>186</v>
      </c>
      <c r="B115">
        <v>31141353</v>
      </c>
      <c r="C115">
        <v>31141346</v>
      </c>
      <c r="D115">
        <v>30909784</v>
      </c>
      <c r="E115">
        <v>1</v>
      </c>
      <c r="F115">
        <v>1</v>
      </c>
      <c r="G115">
        <v>28875167</v>
      </c>
      <c r="H115">
        <v>3</v>
      </c>
      <c r="I115" t="s">
        <v>565</v>
      </c>
      <c r="J115" t="s">
        <v>566</v>
      </c>
      <c r="K115" t="s">
        <v>567</v>
      </c>
      <c r="L115">
        <v>1348</v>
      </c>
      <c r="N115">
        <v>1009</v>
      </c>
      <c r="O115" t="s">
        <v>150</v>
      </c>
      <c r="P115" t="s">
        <v>150</v>
      </c>
      <c r="Q115">
        <v>1000</v>
      </c>
      <c r="X115">
        <v>0.44800000000000001</v>
      </c>
      <c r="Y115">
        <v>4574.8999999999996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0</v>
      </c>
      <c r="AG115">
        <v>0.44800000000000001</v>
      </c>
      <c r="AH115">
        <v>2</v>
      </c>
      <c r="AI115">
        <v>31141353</v>
      </c>
      <c r="AJ115">
        <v>116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ROW(Source!A186)</f>
        <v>186</v>
      </c>
      <c r="B116">
        <v>31141354</v>
      </c>
      <c r="C116">
        <v>31141346</v>
      </c>
      <c r="D116">
        <v>30909789</v>
      </c>
      <c r="E116">
        <v>1</v>
      </c>
      <c r="F116">
        <v>1</v>
      </c>
      <c r="G116">
        <v>28875167</v>
      </c>
      <c r="H116">
        <v>3</v>
      </c>
      <c r="I116" t="s">
        <v>568</v>
      </c>
      <c r="J116" t="s">
        <v>569</v>
      </c>
      <c r="K116" t="s">
        <v>570</v>
      </c>
      <c r="L116">
        <v>1348</v>
      </c>
      <c r="N116">
        <v>1009</v>
      </c>
      <c r="O116" t="s">
        <v>150</v>
      </c>
      <c r="P116" t="s">
        <v>150</v>
      </c>
      <c r="Q116">
        <v>1000</v>
      </c>
      <c r="X116">
        <v>8.9599999999999999E-2</v>
      </c>
      <c r="Y116">
        <v>6209.74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0</v>
      </c>
      <c r="AG116">
        <v>8.9599999999999999E-2</v>
      </c>
      <c r="AH116">
        <v>2</v>
      </c>
      <c r="AI116">
        <v>31141354</v>
      </c>
      <c r="AJ116">
        <v>117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ROW(Source!A189)</f>
        <v>189</v>
      </c>
      <c r="B117">
        <v>31141360</v>
      </c>
      <c r="C117">
        <v>31141359</v>
      </c>
      <c r="D117">
        <v>30895155</v>
      </c>
      <c r="E117">
        <v>28875167</v>
      </c>
      <c r="F117">
        <v>1</v>
      </c>
      <c r="G117">
        <v>28875167</v>
      </c>
      <c r="H117">
        <v>1</v>
      </c>
      <c r="I117" t="s">
        <v>391</v>
      </c>
      <c r="J117" t="s">
        <v>0</v>
      </c>
      <c r="K117" t="s">
        <v>392</v>
      </c>
      <c r="L117">
        <v>1191</v>
      </c>
      <c r="N117">
        <v>1013</v>
      </c>
      <c r="O117" t="s">
        <v>393</v>
      </c>
      <c r="P117" t="s">
        <v>393</v>
      </c>
      <c r="Q117">
        <v>1</v>
      </c>
      <c r="X117">
        <v>27.8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F117" t="s">
        <v>0</v>
      </c>
      <c r="AG117">
        <v>27.8</v>
      </c>
      <c r="AH117">
        <v>2</v>
      </c>
      <c r="AI117">
        <v>31141360</v>
      </c>
      <c r="AJ117">
        <v>118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ROW(Source!A189)</f>
        <v>189</v>
      </c>
      <c r="B118">
        <v>31141361</v>
      </c>
      <c r="C118">
        <v>31141359</v>
      </c>
      <c r="D118">
        <v>30908781</v>
      </c>
      <c r="E118">
        <v>1</v>
      </c>
      <c r="F118">
        <v>1</v>
      </c>
      <c r="G118">
        <v>28875167</v>
      </c>
      <c r="H118">
        <v>3</v>
      </c>
      <c r="I118" t="s">
        <v>407</v>
      </c>
      <c r="J118" t="s">
        <v>408</v>
      </c>
      <c r="K118" t="s">
        <v>409</v>
      </c>
      <c r="L118">
        <v>1339</v>
      </c>
      <c r="N118">
        <v>1007</v>
      </c>
      <c r="O118" t="s">
        <v>16</v>
      </c>
      <c r="P118" t="s">
        <v>16</v>
      </c>
      <c r="Q118">
        <v>1</v>
      </c>
      <c r="X118">
        <v>0.24</v>
      </c>
      <c r="Y118">
        <v>29.98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0</v>
      </c>
      <c r="AG118">
        <v>0.24</v>
      </c>
      <c r="AH118">
        <v>2</v>
      </c>
      <c r="AI118">
        <v>31141361</v>
      </c>
      <c r="AJ118">
        <v>119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ROW(Source!A189)</f>
        <v>189</v>
      </c>
      <c r="B119">
        <v>31141362</v>
      </c>
      <c r="C119">
        <v>31141359</v>
      </c>
      <c r="D119">
        <v>30908935</v>
      </c>
      <c r="E119">
        <v>1</v>
      </c>
      <c r="F119">
        <v>1</v>
      </c>
      <c r="G119">
        <v>28875167</v>
      </c>
      <c r="H119">
        <v>3</v>
      </c>
      <c r="I119" t="s">
        <v>450</v>
      </c>
      <c r="J119" t="s">
        <v>451</v>
      </c>
      <c r="K119" t="s">
        <v>452</v>
      </c>
      <c r="L119">
        <v>1348</v>
      </c>
      <c r="N119">
        <v>1009</v>
      </c>
      <c r="O119" t="s">
        <v>150</v>
      </c>
      <c r="P119" t="s">
        <v>150</v>
      </c>
      <c r="Q119">
        <v>1000</v>
      </c>
      <c r="X119">
        <v>2.5499999999999998E-2</v>
      </c>
      <c r="Y119">
        <v>2393.4699999999998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0</v>
      </c>
      <c r="AG119">
        <v>2.5499999999999998E-2</v>
      </c>
      <c r="AH119">
        <v>2</v>
      </c>
      <c r="AI119">
        <v>31141362</v>
      </c>
      <c r="AJ119">
        <v>120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ROW(Source!A189)</f>
        <v>189</v>
      </c>
      <c r="B120">
        <v>31141363</v>
      </c>
      <c r="C120">
        <v>31141359</v>
      </c>
      <c r="D120">
        <v>30908941</v>
      </c>
      <c r="E120">
        <v>1</v>
      </c>
      <c r="F120">
        <v>1</v>
      </c>
      <c r="G120">
        <v>28875167</v>
      </c>
      <c r="H120">
        <v>3</v>
      </c>
      <c r="I120" t="s">
        <v>453</v>
      </c>
      <c r="J120" t="s">
        <v>454</v>
      </c>
      <c r="K120" t="s">
        <v>455</v>
      </c>
      <c r="L120">
        <v>1348</v>
      </c>
      <c r="N120">
        <v>1009</v>
      </c>
      <c r="O120" t="s">
        <v>150</v>
      </c>
      <c r="P120" t="s">
        <v>150</v>
      </c>
      <c r="Q120">
        <v>1000</v>
      </c>
      <c r="X120">
        <v>1.0200000000000001E-3</v>
      </c>
      <c r="Y120">
        <v>35067.730000000003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0</v>
      </c>
      <c r="AG120">
        <v>1.0200000000000001E-3</v>
      </c>
      <c r="AH120">
        <v>2</v>
      </c>
      <c r="AI120">
        <v>31141363</v>
      </c>
      <c r="AJ120">
        <v>121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ROW(Source!A189)</f>
        <v>189</v>
      </c>
      <c r="B121">
        <v>31141364</v>
      </c>
      <c r="C121">
        <v>31141359</v>
      </c>
      <c r="D121">
        <v>30909132</v>
      </c>
      <c r="E121">
        <v>1</v>
      </c>
      <c r="F121">
        <v>1</v>
      </c>
      <c r="G121">
        <v>28875167</v>
      </c>
      <c r="H121">
        <v>3</v>
      </c>
      <c r="I121" t="s">
        <v>456</v>
      </c>
      <c r="J121" t="s">
        <v>457</v>
      </c>
      <c r="K121" t="s">
        <v>458</v>
      </c>
      <c r="L121">
        <v>1327</v>
      </c>
      <c r="N121">
        <v>1005</v>
      </c>
      <c r="O121" t="s">
        <v>441</v>
      </c>
      <c r="P121" t="s">
        <v>441</v>
      </c>
      <c r="Q121">
        <v>1</v>
      </c>
      <c r="X121">
        <v>0.8</v>
      </c>
      <c r="Y121">
        <v>165.36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0</v>
      </c>
      <c r="AG121">
        <v>0.8</v>
      </c>
      <c r="AH121">
        <v>2</v>
      </c>
      <c r="AI121">
        <v>31141364</v>
      </c>
      <c r="AJ121">
        <v>122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ROW(Source!A189)</f>
        <v>189</v>
      </c>
      <c r="B122">
        <v>31141365</v>
      </c>
      <c r="C122">
        <v>31141359</v>
      </c>
      <c r="D122">
        <v>30909151</v>
      </c>
      <c r="E122">
        <v>1</v>
      </c>
      <c r="F122">
        <v>1</v>
      </c>
      <c r="G122">
        <v>28875167</v>
      </c>
      <c r="H122">
        <v>3</v>
      </c>
      <c r="I122" t="s">
        <v>459</v>
      </c>
      <c r="J122" t="s">
        <v>460</v>
      </c>
      <c r="K122" t="s">
        <v>461</v>
      </c>
      <c r="L122">
        <v>1348</v>
      </c>
      <c r="N122">
        <v>1009</v>
      </c>
      <c r="O122" t="s">
        <v>150</v>
      </c>
      <c r="P122" t="s">
        <v>150</v>
      </c>
      <c r="Q122">
        <v>1000</v>
      </c>
      <c r="X122">
        <v>7.1999999999999998E-3</v>
      </c>
      <c r="Y122">
        <v>15222.65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0</v>
      </c>
      <c r="AG122">
        <v>7.1999999999999998E-3</v>
      </c>
      <c r="AH122">
        <v>2</v>
      </c>
      <c r="AI122">
        <v>31141365</v>
      </c>
      <c r="AJ122">
        <v>123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ROW(Source!A189)</f>
        <v>189</v>
      </c>
      <c r="B123">
        <v>31141366</v>
      </c>
      <c r="C123">
        <v>31141359</v>
      </c>
      <c r="D123">
        <v>30908843</v>
      </c>
      <c r="E123">
        <v>1</v>
      </c>
      <c r="F123">
        <v>1</v>
      </c>
      <c r="G123">
        <v>28875167</v>
      </c>
      <c r="H123">
        <v>3</v>
      </c>
      <c r="I123" t="s">
        <v>462</v>
      </c>
      <c r="J123" t="s">
        <v>463</v>
      </c>
      <c r="K123" t="s">
        <v>464</v>
      </c>
      <c r="L123">
        <v>1348</v>
      </c>
      <c r="N123">
        <v>1009</v>
      </c>
      <c r="O123" t="s">
        <v>150</v>
      </c>
      <c r="P123" t="s">
        <v>150</v>
      </c>
      <c r="Q123">
        <v>1000</v>
      </c>
      <c r="X123">
        <v>4.0200000000000001E-3</v>
      </c>
      <c r="Y123">
        <v>398091.73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0</v>
      </c>
      <c r="AG123">
        <v>4.0200000000000001E-3</v>
      </c>
      <c r="AH123">
        <v>2</v>
      </c>
      <c r="AI123">
        <v>31141366</v>
      </c>
      <c r="AJ123">
        <v>124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ROW(Source!A189)</f>
        <v>189</v>
      </c>
      <c r="B124">
        <v>31141367</v>
      </c>
      <c r="C124">
        <v>31141359</v>
      </c>
      <c r="D124">
        <v>30907252</v>
      </c>
      <c r="E124">
        <v>1</v>
      </c>
      <c r="F124">
        <v>1</v>
      </c>
      <c r="G124">
        <v>28875167</v>
      </c>
      <c r="H124">
        <v>3</v>
      </c>
      <c r="I124" t="s">
        <v>465</v>
      </c>
      <c r="J124" t="s">
        <v>466</v>
      </c>
      <c r="K124" t="s">
        <v>467</v>
      </c>
      <c r="L124">
        <v>1348</v>
      </c>
      <c r="N124">
        <v>1009</v>
      </c>
      <c r="O124" t="s">
        <v>150</v>
      </c>
      <c r="P124" t="s">
        <v>150</v>
      </c>
      <c r="Q124">
        <v>1000</v>
      </c>
      <c r="X124">
        <v>7.0999999999999994E-2</v>
      </c>
      <c r="Y124">
        <v>55020.23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0</v>
      </c>
      <c r="AG124">
        <v>7.0999999999999994E-2</v>
      </c>
      <c r="AH124">
        <v>2</v>
      </c>
      <c r="AI124">
        <v>31141367</v>
      </c>
      <c r="AJ124">
        <v>125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ROW(Source!A241)</f>
        <v>241</v>
      </c>
      <c r="B125">
        <v>31190340</v>
      </c>
      <c r="C125">
        <v>31190339</v>
      </c>
      <c r="D125">
        <v>30895155</v>
      </c>
      <c r="E125">
        <v>28875167</v>
      </c>
      <c r="F125">
        <v>1</v>
      </c>
      <c r="G125">
        <v>28875167</v>
      </c>
      <c r="H125">
        <v>1</v>
      </c>
      <c r="I125" t="s">
        <v>391</v>
      </c>
      <c r="J125" t="s">
        <v>0</v>
      </c>
      <c r="K125" t="s">
        <v>392</v>
      </c>
      <c r="L125">
        <v>1191</v>
      </c>
      <c r="N125">
        <v>1013</v>
      </c>
      <c r="O125" t="s">
        <v>393</v>
      </c>
      <c r="P125" t="s">
        <v>393</v>
      </c>
      <c r="Q125">
        <v>1</v>
      </c>
      <c r="X125">
        <v>11.39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1</v>
      </c>
      <c r="AF125" t="s">
        <v>0</v>
      </c>
      <c r="AG125">
        <v>11.39</v>
      </c>
      <c r="AH125">
        <v>2</v>
      </c>
      <c r="AI125">
        <v>31190340</v>
      </c>
      <c r="AJ125">
        <v>126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ROW(Source!A241)</f>
        <v>241</v>
      </c>
      <c r="B126">
        <v>31190341</v>
      </c>
      <c r="C126">
        <v>31190339</v>
      </c>
      <c r="D126">
        <v>30896783</v>
      </c>
      <c r="E126">
        <v>28875167</v>
      </c>
      <c r="F126">
        <v>1</v>
      </c>
      <c r="G126">
        <v>28875167</v>
      </c>
      <c r="H126">
        <v>3</v>
      </c>
      <c r="I126" t="s">
        <v>448</v>
      </c>
      <c r="J126" t="s">
        <v>0</v>
      </c>
      <c r="K126" t="s">
        <v>449</v>
      </c>
      <c r="L126">
        <v>1348</v>
      </c>
      <c r="N126">
        <v>1009</v>
      </c>
      <c r="O126" t="s">
        <v>150</v>
      </c>
      <c r="P126" t="s">
        <v>150</v>
      </c>
      <c r="Q126">
        <v>1000</v>
      </c>
      <c r="X126">
        <v>0.47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0</v>
      </c>
      <c r="AG126">
        <v>0.47</v>
      </c>
      <c r="AH126">
        <v>2</v>
      </c>
      <c r="AI126">
        <v>31190341</v>
      </c>
      <c r="AJ126">
        <v>127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ROW(Source!A242)</f>
        <v>242</v>
      </c>
      <c r="B127">
        <v>31190343</v>
      </c>
      <c r="C127">
        <v>31190342</v>
      </c>
      <c r="D127">
        <v>30895155</v>
      </c>
      <c r="E127">
        <v>28875167</v>
      </c>
      <c r="F127">
        <v>1</v>
      </c>
      <c r="G127">
        <v>28875167</v>
      </c>
      <c r="H127">
        <v>1</v>
      </c>
      <c r="I127" t="s">
        <v>391</v>
      </c>
      <c r="J127" t="s">
        <v>0</v>
      </c>
      <c r="K127" t="s">
        <v>392</v>
      </c>
      <c r="L127">
        <v>1191</v>
      </c>
      <c r="N127">
        <v>1013</v>
      </c>
      <c r="O127" t="s">
        <v>393</v>
      </c>
      <c r="P127" t="s">
        <v>393</v>
      </c>
      <c r="Q127">
        <v>1</v>
      </c>
      <c r="X127">
        <v>3.77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 t="s">
        <v>0</v>
      </c>
      <c r="AG127">
        <v>3.77</v>
      </c>
      <c r="AH127">
        <v>2</v>
      </c>
      <c r="AI127">
        <v>31190343</v>
      </c>
      <c r="AJ127">
        <v>128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ROW(Source!A242)</f>
        <v>242</v>
      </c>
      <c r="B128">
        <v>31190344</v>
      </c>
      <c r="C128">
        <v>31190342</v>
      </c>
      <c r="D128">
        <v>30896783</v>
      </c>
      <c r="E128">
        <v>28875167</v>
      </c>
      <c r="F128">
        <v>1</v>
      </c>
      <c r="G128">
        <v>28875167</v>
      </c>
      <c r="H128">
        <v>3</v>
      </c>
      <c r="I128" t="s">
        <v>448</v>
      </c>
      <c r="J128" t="s">
        <v>0</v>
      </c>
      <c r="K128" t="s">
        <v>449</v>
      </c>
      <c r="L128">
        <v>1348</v>
      </c>
      <c r="N128">
        <v>1009</v>
      </c>
      <c r="O128" t="s">
        <v>150</v>
      </c>
      <c r="P128" t="s">
        <v>150</v>
      </c>
      <c r="Q128">
        <v>1000</v>
      </c>
      <c r="X128">
        <v>0.11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0</v>
      </c>
      <c r="AG128">
        <v>0.11</v>
      </c>
      <c r="AH128">
        <v>2</v>
      </c>
      <c r="AI128">
        <v>31190344</v>
      </c>
      <c r="AJ128">
        <v>129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ROW(Source!A243)</f>
        <v>243</v>
      </c>
      <c r="B129">
        <v>31190346</v>
      </c>
      <c r="C129">
        <v>31190345</v>
      </c>
      <c r="D129">
        <v>30895155</v>
      </c>
      <c r="E129">
        <v>28875167</v>
      </c>
      <c r="F129">
        <v>1</v>
      </c>
      <c r="G129">
        <v>28875167</v>
      </c>
      <c r="H129">
        <v>1</v>
      </c>
      <c r="I129" t="s">
        <v>391</v>
      </c>
      <c r="J129" t="s">
        <v>0</v>
      </c>
      <c r="K129" t="s">
        <v>392</v>
      </c>
      <c r="L129">
        <v>1191</v>
      </c>
      <c r="N129">
        <v>1013</v>
      </c>
      <c r="O129" t="s">
        <v>393</v>
      </c>
      <c r="P129" t="s">
        <v>393</v>
      </c>
      <c r="Q129">
        <v>1</v>
      </c>
      <c r="X129">
        <v>19.14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1</v>
      </c>
      <c r="AF129" t="s">
        <v>180</v>
      </c>
      <c r="AG129">
        <v>3.8280000000000003</v>
      </c>
      <c r="AH129">
        <v>2</v>
      </c>
      <c r="AI129">
        <v>31190346</v>
      </c>
      <c r="AJ129">
        <v>130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ROW(Source!A243)</f>
        <v>243</v>
      </c>
      <c r="B130">
        <v>31190347</v>
      </c>
      <c r="C130">
        <v>31190345</v>
      </c>
      <c r="D130">
        <v>30906858</v>
      </c>
      <c r="E130">
        <v>1</v>
      </c>
      <c r="F130">
        <v>1</v>
      </c>
      <c r="G130">
        <v>28875167</v>
      </c>
      <c r="H130">
        <v>2</v>
      </c>
      <c r="I130" t="s">
        <v>471</v>
      </c>
      <c r="J130" t="s">
        <v>472</v>
      </c>
      <c r="K130" t="s">
        <v>473</v>
      </c>
      <c r="L130">
        <v>1368</v>
      </c>
      <c r="N130">
        <v>1011</v>
      </c>
      <c r="O130" t="s">
        <v>397</v>
      </c>
      <c r="P130" t="s">
        <v>397</v>
      </c>
      <c r="Q130">
        <v>1</v>
      </c>
      <c r="X130">
        <v>5.36</v>
      </c>
      <c r="Y130">
        <v>0</v>
      </c>
      <c r="Z130">
        <v>7.36</v>
      </c>
      <c r="AA130">
        <v>0.74</v>
      </c>
      <c r="AB130">
        <v>0</v>
      </c>
      <c r="AC130">
        <v>0</v>
      </c>
      <c r="AD130">
        <v>1</v>
      </c>
      <c r="AE130">
        <v>0</v>
      </c>
      <c r="AF130" t="s">
        <v>180</v>
      </c>
      <c r="AG130">
        <v>1.0720000000000001</v>
      </c>
      <c r="AH130">
        <v>2</v>
      </c>
      <c r="AI130">
        <v>31190347</v>
      </c>
      <c r="AJ130">
        <v>131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ROW(Source!A243)</f>
        <v>243</v>
      </c>
      <c r="B131">
        <v>31190348</v>
      </c>
      <c r="C131">
        <v>31190345</v>
      </c>
      <c r="D131">
        <v>30906794</v>
      </c>
      <c r="E131">
        <v>1</v>
      </c>
      <c r="F131">
        <v>1</v>
      </c>
      <c r="G131">
        <v>28875167</v>
      </c>
      <c r="H131">
        <v>2</v>
      </c>
      <c r="I131" t="s">
        <v>571</v>
      </c>
      <c r="J131" t="s">
        <v>572</v>
      </c>
      <c r="K131" t="s">
        <v>573</v>
      </c>
      <c r="L131">
        <v>1368</v>
      </c>
      <c r="N131">
        <v>1011</v>
      </c>
      <c r="O131" t="s">
        <v>397</v>
      </c>
      <c r="P131" t="s">
        <v>397</v>
      </c>
      <c r="Q131">
        <v>1</v>
      </c>
      <c r="X131">
        <v>0.45</v>
      </c>
      <c r="Y131">
        <v>0</v>
      </c>
      <c r="Z131">
        <v>3.83</v>
      </c>
      <c r="AA131">
        <v>0.87</v>
      </c>
      <c r="AB131">
        <v>0</v>
      </c>
      <c r="AC131">
        <v>0</v>
      </c>
      <c r="AD131">
        <v>1</v>
      </c>
      <c r="AE131">
        <v>0</v>
      </c>
      <c r="AF131" t="s">
        <v>180</v>
      </c>
      <c r="AG131">
        <v>9.0000000000000011E-2</v>
      </c>
      <c r="AH131">
        <v>2</v>
      </c>
      <c r="AI131">
        <v>31190348</v>
      </c>
      <c r="AJ131">
        <v>132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ROW(Source!A243)</f>
        <v>243</v>
      </c>
      <c r="B132">
        <v>31190349</v>
      </c>
      <c r="C132">
        <v>31190345</v>
      </c>
      <c r="D132">
        <v>30906820</v>
      </c>
      <c r="E132">
        <v>1</v>
      </c>
      <c r="F132">
        <v>1</v>
      </c>
      <c r="G132">
        <v>28875167</v>
      </c>
      <c r="H132">
        <v>2</v>
      </c>
      <c r="I132" t="s">
        <v>574</v>
      </c>
      <c r="J132" t="s">
        <v>575</v>
      </c>
      <c r="K132" t="s">
        <v>576</v>
      </c>
      <c r="L132">
        <v>1368</v>
      </c>
      <c r="N132">
        <v>1011</v>
      </c>
      <c r="O132" t="s">
        <v>397</v>
      </c>
      <c r="P132" t="s">
        <v>397</v>
      </c>
      <c r="Q132">
        <v>1</v>
      </c>
      <c r="X132">
        <v>7.3</v>
      </c>
      <c r="Y132">
        <v>0</v>
      </c>
      <c r="Z132">
        <v>5.25</v>
      </c>
      <c r="AA132">
        <v>0.85</v>
      </c>
      <c r="AB132">
        <v>0</v>
      </c>
      <c r="AC132">
        <v>0</v>
      </c>
      <c r="AD132">
        <v>1</v>
      </c>
      <c r="AE132">
        <v>0</v>
      </c>
      <c r="AF132" t="s">
        <v>180</v>
      </c>
      <c r="AG132">
        <v>1.46</v>
      </c>
      <c r="AH132">
        <v>2</v>
      </c>
      <c r="AI132">
        <v>31190349</v>
      </c>
      <c r="AJ132">
        <v>133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ROW(Source!A243)</f>
        <v>243</v>
      </c>
      <c r="B133">
        <v>31190350</v>
      </c>
      <c r="C133">
        <v>31190345</v>
      </c>
      <c r="D133">
        <v>30907862</v>
      </c>
      <c r="E133">
        <v>1</v>
      </c>
      <c r="F133">
        <v>1</v>
      </c>
      <c r="G133">
        <v>28875167</v>
      </c>
      <c r="H133">
        <v>3</v>
      </c>
      <c r="I133" t="s">
        <v>577</v>
      </c>
      <c r="J133" t="s">
        <v>578</v>
      </c>
      <c r="K133" t="s">
        <v>579</v>
      </c>
      <c r="L133">
        <v>1346</v>
      </c>
      <c r="N133">
        <v>1009</v>
      </c>
      <c r="O133" t="s">
        <v>422</v>
      </c>
      <c r="P133" t="s">
        <v>422</v>
      </c>
      <c r="Q133">
        <v>1</v>
      </c>
      <c r="X133">
        <v>0.94</v>
      </c>
      <c r="Y133">
        <v>109.78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179</v>
      </c>
      <c r="AG133">
        <v>0</v>
      </c>
      <c r="AH133">
        <v>2</v>
      </c>
      <c r="AI133">
        <v>31190350</v>
      </c>
      <c r="AJ133">
        <v>134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ROW(Source!A243)</f>
        <v>243</v>
      </c>
      <c r="B134">
        <v>31190351</v>
      </c>
      <c r="C134">
        <v>31190345</v>
      </c>
      <c r="D134">
        <v>30910999</v>
      </c>
      <c r="E134">
        <v>1</v>
      </c>
      <c r="F134">
        <v>1</v>
      </c>
      <c r="G134">
        <v>28875167</v>
      </c>
      <c r="H134">
        <v>3</v>
      </c>
      <c r="I134" t="s">
        <v>580</v>
      </c>
      <c r="J134" t="s">
        <v>581</v>
      </c>
      <c r="K134" t="s">
        <v>582</v>
      </c>
      <c r="L134">
        <v>1301</v>
      </c>
      <c r="N134">
        <v>1003</v>
      </c>
      <c r="O134" t="s">
        <v>358</v>
      </c>
      <c r="P134" t="s">
        <v>358</v>
      </c>
      <c r="Q134">
        <v>1</v>
      </c>
      <c r="X134">
        <v>105</v>
      </c>
      <c r="Y134">
        <v>127.27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179</v>
      </c>
      <c r="AG134">
        <v>0</v>
      </c>
      <c r="AH134">
        <v>2</v>
      </c>
      <c r="AI134">
        <v>31190351</v>
      </c>
      <c r="AJ134">
        <v>135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ROW(Source!A244)</f>
        <v>244</v>
      </c>
      <c r="B135">
        <v>31272021</v>
      </c>
      <c r="C135">
        <v>31272020</v>
      </c>
      <c r="D135">
        <v>30895155</v>
      </c>
      <c r="E135">
        <v>28875167</v>
      </c>
      <c r="F135">
        <v>1</v>
      </c>
      <c r="G135">
        <v>28875167</v>
      </c>
      <c r="H135">
        <v>1</v>
      </c>
      <c r="I135" t="s">
        <v>391</v>
      </c>
      <c r="J135" t="s">
        <v>0</v>
      </c>
      <c r="K135" t="s">
        <v>392</v>
      </c>
      <c r="L135">
        <v>1191</v>
      </c>
      <c r="N135">
        <v>1013</v>
      </c>
      <c r="O135" t="s">
        <v>393</v>
      </c>
      <c r="P135" t="s">
        <v>393</v>
      </c>
      <c r="Q135">
        <v>1</v>
      </c>
      <c r="X135">
        <v>18.7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1</v>
      </c>
      <c r="AF135" t="s">
        <v>0</v>
      </c>
      <c r="AG135">
        <v>18.7</v>
      </c>
      <c r="AH135">
        <v>2</v>
      </c>
      <c r="AI135">
        <v>31272021</v>
      </c>
      <c r="AJ135">
        <v>136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ROW(Source!A244)</f>
        <v>244</v>
      </c>
      <c r="B136">
        <v>31272022</v>
      </c>
      <c r="C136">
        <v>31272020</v>
      </c>
      <c r="D136">
        <v>30906167</v>
      </c>
      <c r="E136">
        <v>1</v>
      </c>
      <c r="F136">
        <v>1</v>
      </c>
      <c r="G136">
        <v>28875167</v>
      </c>
      <c r="H136">
        <v>2</v>
      </c>
      <c r="I136" t="s">
        <v>583</v>
      </c>
      <c r="J136" t="s">
        <v>584</v>
      </c>
      <c r="K136" t="s">
        <v>585</v>
      </c>
      <c r="L136">
        <v>1368</v>
      </c>
      <c r="N136">
        <v>1011</v>
      </c>
      <c r="O136" t="s">
        <v>397</v>
      </c>
      <c r="P136" t="s">
        <v>397</v>
      </c>
      <c r="Q136">
        <v>1</v>
      </c>
      <c r="X136">
        <v>0.74</v>
      </c>
      <c r="Y136">
        <v>0</v>
      </c>
      <c r="Z136">
        <v>14.92</v>
      </c>
      <c r="AA136">
        <v>12.31</v>
      </c>
      <c r="AB136">
        <v>0</v>
      </c>
      <c r="AC136">
        <v>0</v>
      </c>
      <c r="AD136">
        <v>1</v>
      </c>
      <c r="AE136">
        <v>0</v>
      </c>
      <c r="AF136" t="s">
        <v>0</v>
      </c>
      <c r="AG136">
        <v>0.74</v>
      </c>
      <c r="AH136">
        <v>2</v>
      </c>
      <c r="AI136">
        <v>31272022</v>
      </c>
      <c r="AJ136">
        <v>137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ROW(Source!A244)</f>
        <v>244</v>
      </c>
      <c r="B137">
        <v>31272023</v>
      </c>
      <c r="C137">
        <v>31272020</v>
      </c>
      <c r="D137">
        <v>30896783</v>
      </c>
      <c r="E137">
        <v>28875167</v>
      </c>
      <c r="F137">
        <v>1</v>
      </c>
      <c r="G137">
        <v>28875167</v>
      </c>
      <c r="H137">
        <v>3</v>
      </c>
      <c r="I137" t="s">
        <v>448</v>
      </c>
      <c r="J137" t="s">
        <v>0</v>
      </c>
      <c r="K137" t="s">
        <v>449</v>
      </c>
      <c r="L137">
        <v>1348</v>
      </c>
      <c r="N137">
        <v>1009</v>
      </c>
      <c r="O137" t="s">
        <v>150</v>
      </c>
      <c r="P137" t="s">
        <v>150</v>
      </c>
      <c r="Q137">
        <v>1000</v>
      </c>
      <c r="X137">
        <v>1.4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0</v>
      </c>
      <c r="AG137">
        <v>1.4</v>
      </c>
      <c r="AH137">
        <v>2</v>
      </c>
      <c r="AI137">
        <v>31272023</v>
      </c>
      <c r="AJ137">
        <v>138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ROW(Source!A271)</f>
        <v>271</v>
      </c>
      <c r="B138">
        <v>31190393</v>
      </c>
      <c r="C138">
        <v>31190392</v>
      </c>
      <c r="D138">
        <v>30895155</v>
      </c>
      <c r="E138">
        <v>28875167</v>
      </c>
      <c r="F138">
        <v>1</v>
      </c>
      <c r="G138">
        <v>28875167</v>
      </c>
      <c r="H138">
        <v>1</v>
      </c>
      <c r="I138" t="s">
        <v>391</v>
      </c>
      <c r="J138" t="s">
        <v>0</v>
      </c>
      <c r="K138" t="s">
        <v>392</v>
      </c>
      <c r="L138">
        <v>1191</v>
      </c>
      <c r="N138">
        <v>1013</v>
      </c>
      <c r="O138" t="s">
        <v>393</v>
      </c>
      <c r="P138" t="s">
        <v>393</v>
      </c>
      <c r="Q138">
        <v>1</v>
      </c>
      <c r="X138">
        <v>37.97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 t="s">
        <v>0</v>
      </c>
      <c r="AG138">
        <v>37.97</v>
      </c>
      <c r="AH138">
        <v>2</v>
      </c>
      <c r="AI138">
        <v>31190393</v>
      </c>
      <c r="AJ138">
        <v>139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ROW(Source!A271)</f>
        <v>271</v>
      </c>
      <c r="B139">
        <v>31190394</v>
      </c>
      <c r="C139">
        <v>31190392</v>
      </c>
      <c r="D139">
        <v>30906508</v>
      </c>
      <c r="E139">
        <v>1</v>
      </c>
      <c r="F139">
        <v>1</v>
      </c>
      <c r="G139">
        <v>28875167</v>
      </c>
      <c r="H139">
        <v>2</v>
      </c>
      <c r="I139" t="s">
        <v>586</v>
      </c>
      <c r="J139" t="s">
        <v>587</v>
      </c>
      <c r="K139" t="s">
        <v>588</v>
      </c>
      <c r="L139">
        <v>1368</v>
      </c>
      <c r="N139">
        <v>1011</v>
      </c>
      <c r="O139" t="s">
        <v>397</v>
      </c>
      <c r="P139" t="s">
        <v>397</v>
      </c>
      <c r="Q139">
        <v>1</v>
      </c>
      <c r="X139">
        <v>3</v>
      </c>
      <c r="Y139">
        <v>0</v>
      </c>
      <c r="Z139">
        <v>47.34</v>
      </c>
      <c r="AA139">
        <v>20.22</v>
      </c>
      <c r="AB139">
        <v>0</v>
      </c>
      <c r="AC139">
        <v>0</v>
      </c>
      <c r="AD139">
        <v>1</v>
      </c>
      <c r="AE139">
        <v>0</v>
      </c>
      <c r="AF139" t="s">
        <v>0</v>
      </c>
      <c r="AG139">
        <v>3</v>
      </c>
      <c r="AH139">
        <v>2</v>
      </c>
      <c r="AI139">
        <v>31190394</v>
      </c>
      <c r="AJ139">
        <v>140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ROW(Source!A271)</f>
        <v>271</v>
      </c>
      <c r="B140">
        <v>31190395</v>
      </c>
      <c r="C140">
        <v>31190392</v>
      </c>
      <c r="D140">
        <v>30906859</v>
      </c>
      <c r="E140">
        <v>1</v>
      </c>
      <c r="F140">
        <v>1</v>
      </c>
      <c r="G140">
        <v>28875167</v>
      </c>
      <c r="H140">
        <v>2</v>
      </c>
      <c r="I140" t="s">
        <v>589</v>
      </c>
      <c r="J140" t="s">
        <v>590</v>
      </c>
      <c r="K140" t="s">
        <v>591</v>
      </c>
      <c r="L140">
        <v>1368</v>
      </c>
      <c r="N140">
        <v>1011</v>
      </c>
      <c r="O140" t="s">
        <v>397</v>
      </c>
      <c r="P140" t="s">
        <v>397</v>
      </c>
      <c r="Q140">
        <v>1</v>
      </c>
      <c r="X140">
        <v>4.1500000000000004</v>
      </c>
      <c r="Y140">
        <v>0</v>
      </c>
      <c r="Z140">
        <v>7.03</v>
      </c>
      <c r="AA140">
        <v>0.74</v>
      </c>
      <c r="AB140">
        <v>0</v>
      </c>
      <c r="AC140">
        <v>0</v>
      </c>
      <c r="AD140">
        <v>1</v>
      </c>
      <c r="AE140">
        <v>0</v>
      </c>
      <c r="AF140" t="s">
        <v>0</v>
      </c>
      <c r="AG140">
        <v>4.1500000000000004</v>
      </c>
      <c r="AH140">
        <v>2</v>
      </c>
      <c r="AI140">
        <v>31190395</v>
      </c>
      <c r="AJ140">
        <v>141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ROW(Source!A271)</f>
        <v>271</v>
      </c>
      <c r="B141">
        <v>31190396</v>
      </c>
      <c r="C141">
        <v>31190392</v>
      </c>
      <c r="D141">
        <v>30906147</v>
      </c>
      <c r="E141">
        <v>1</v>
      </c>
      <c r="F141">
        <v>1</v>
      </c>
      <c r="G141">
        <v>28875167</v>
      </c>
      <c r="H141">
        <v>2</v>
      </c>
      <c r="I141" t="s">
        <v>592</v>
      </c>
      <c r="J141" t="s">
        <v>593</v>
      </c>
      <c r="K141" t="s">
        <v>594</v>
      </c>
      <c r="L141">
        <v>1368</v>
      </c>
      <c r="N141">
        <v>1011</v>
      </c>
      <c r="O141" t="s">
        <v>397</v>
      </c>
      <c r="P141" t="s">
        <v>397</v>
      </c>
      <c r="Q141">
        <v>1</v>
      </c>
      <c r="X141">
        <v>0.02</v>
      </c>
      <c r="Y141">
        <v>0</v>
      </c>
      <c r="Z141">
        <v>688.43</v>
      </c>
      <c r="AA141">
        <v>346.25</v>
      </c>
      <c r="AB141">
        <v>0</v>
      </c>
      <c r="AC141">
        <v>0</v>
      </c>
      <c r="AD141">
        <v>1</v>
      </c>
      <c r="AE141">
        <v>0</v>
      </c>
      <c r="AF141" t="s">
        <v>0</v>
      </c>
      <c r="AG141">
        <v>0.02</v>
      </c>
      <c r="AH141">
        <v>2</v>
      </c>
      <c r="AI141">
        <v>31190396</v>
      </c>
      <c r="AJ141">
        <v>142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ROW(Source!A271)</f>
        <v>271</v>
      </c>
      <c r="B142">
        <v>31190397</v>
      </c>
      <c r="C142">
        <v>31190392</v>
      </c>
      <c r="D142">
        <v>30908781</v>
      </c>
      <c r="E142">
        <v>1</v>
      </c>
      <c r="F142">
        <v>1</v>
      </c>
      <c r="G142">
        <v>28875167</v>
      </c>
      <c r="H142">
        <v>3</v>
      </c>
      <c r="I142" t="s">
        <v>407</v>
      </c>
      <c r="J142" t="s">
        <v>408</v>
      </c>
      <c r="K142" t="s">
        <v>409</v>
      </c>
      <c r="L142">
        <v>1339</v>
      </c>
      <c r="N142">
        <v>1007</v>
      </c>
      <c r="O142" t="s">
        <v>16</v>
      </c>
      <c r="P142" t="s">
        <v>16</v>
      </c>
      <c r="Q142">
        <v>1</v>
      </c>
      <c r="X142">
        <v>0.30199999999999999</v>
      </c>
      <c r="Y142">
        <v>29.98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0</v>
      </c>
      <c r="AG142">
        <v>0.30199999999999999</v>
      </c>
      <c r="AH142">
        <v>2</v>
      </c>
      <c r="AI142">
        <v>31190397</v>
      </c>
      <c r="AJ142">
        <v>143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ROW(Source!A271)</f>
        <v>271</v>
      </c>
      <c r="B143">
        <v>31190398</v>
      </c>
      <c r="C143">
        <v>31190392</v>
      </c>
      <c r="D143">
        <v>30909004</v>
      </c>
      <c r="E143">
        <v>1</v>
      </c>
      <c r="F143">
        <v>1</v>
      </c>
      <c r="G143">
        <v>28875167</v>
      </c>
      <c r="H143">
        <v>3</v>
      </c>
      <c r="I143" t="s">
        <v>595</v>
      </c>
      <c r="J143" t="s">
        <v>596</v>
      </c>
      <c r="K143" t="s">
        <v>597</v>
      </c>
      <c r="L143">
        <v>1327</v>
      </c>
      <c r="N143">
        <v>1005</v>
      </c>
      <c r="O143" t="s">
        <v>441</v>
      </c>
      <c r="P143" t="s">
        <v>441</v>
      </c>
      <c r="Q143">
        <v>1</v>
      </c>
      <c r="X143">
        <v>10</v>
      </c>
      <c r="Y143">
        <v>9.4700000000000006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0</v>
      </c>
      <c r="AG143">
        <v>10</v>
      </c>
      <c r="AH143">
        <v>2</v>
      </c>
      <c r="AI143">
        <v>31190398</v>
      </c>
      <c r="AJ143">
        <v>144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ROW(Source!A271)</f>
        <v>271</v>
      </c>
      <c r="B144">
        <v>31190399</v>
      </c>
      <c r="C144">
        <v>31190392</v>
      </c>
      <c r="D144">
        <v>30907391</v>
      </c>
      <c r="E144">
        <v>1</v>
      </c>
      <c r="F144">
        <v>1</v>
      </c>
      <c r="G144">
        <v>28875167</v>
      </c>
      <c r="H144">
        <v>3</v>
      </c>
      <c r="I144" t="s">
        <v>598</v>
      </c>
      <c r="J144" t="s">
        <v>599</v>
      </c>
      <c r="K144" t="s">
        <v>600</v>
      </c>
      <c r="L144">
        <v>1346</v>
      </c>
      <c r="N144">
        <v>1009</v>
      </c>
      <c r="O144" t="s">
        <v>422</v>
      </c>
      <c r="P144" t="s">
        <v>422</v>
      </c>
      <c r="Q144">
        <v>1</v>
      </c>
      <c r="X144">
        <v>20</v>
      </c>
      <c r="Y144">
        <v>352.67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0</v>
      </c>
      <c r="AG144">
        <v>20</v>
      </c>
      <c r="AH144">
        <v>2</v>
      </c>
      <c r="AI144">
        <v>31190399</v>
      </c>
      <c r="AJ144">
        <v>145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ROW(Source!A271)</f>
        <v>271</v>
      </c>
      <c r="B145">
        <v>31190400</v>
      </c>
      <c r="C145">
        <v>31190392</v>
      </c>
      <c r="D145">
        <v>30909811</v>
      </c>
      <c r="E145">
        <v>1</v>
      </c>
      <c r="F145">
        <v>1</v>
      </c>
      <c r="G145">
        <v>28875167</v>
      </c>
      <c r="H145">
        <v>3</v>
      </c>
      <c r="I145" t="s">
        <v>601</v>
      </c>
      <c r="J145" t="s">
        <v>602</v>
      </c>
      <c r="K145" t="s">
        <v>603</v>
      </c>
      <c r="L145">
        <v>1348</v>
      </c>
      <c r="N145">
        <v>1009</v>
      </c>
      <c r="O145" t="s">
        <v>150</v>
      </c>
      <c r="P145" t="s">
        <v>150</v>
      </c>
      <c r="Q145">
        <v>1000</v>
      </c>
      <c r="X145">
        <v>0.84199999999999997</v>
      </c>
      <c r="Y145">
        <v>21781.17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0</v>
      </c>
      <c r="AG145">
        <v>0.84199999999999997</v>
      </c>
      <c r="AH145">
        <v>2</v>
      </c>
      <c r="AI145">
        <v>31190400</v>
      </c>
      <c r="AJ145">
        <v>146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ROW(Source!A272)</f>
        <v>272</v>
      </c>
      <c r="B146">
        <v>31190402</v>
      </c>
      <c r="C146">
        <v>31190401</v>
      </c>
      <c r="D146">
        <v>30895155</v>
      </c>
      <c r="E146">
        <v>28875167</v>
      </c>
      <c r="F146">
        <v>1</v>
      </c>
      <c r="G146">
        <v>28875167</v>
      </c>
      <c r="H146">
        <v>1</v>
      </c>
      <c r="I146" t="s">
        <v>391</v>
      </c>
      <c r="J146" t="s">
        <v>0</v>
      </c>
      <c r="K146" t="s">
        <v>392</v>
      </c>
      <c r="L146">
        <v>1191</v>
      </c>
      <c r="N146">
        <v>1013</v>
      </c>
      <c r="O146" t="s">
        <v>393</v>
      </c>
      <c r="P146" t="s">
        <v>393</v>
      </c>
      <c r="Q146">
        <v>1</v>
      </c>
      <c r="X146">
        <v>60.04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1</v>
      </c>
      <c r="AF146" t="s">
        <v>0</v>
      </c>
      <c r="AG146">
        <v>60.04</v>
      </c>
      <c r="AH146">
        <v>2</v>
      </c>
      <c r="AI146">
        <v>31190402</v>
      </c>
      <c r="AJ146">
        <v>147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ROW(Source!A272)</f>
        <v>272</v>
      </c>
      <c r="B147">
        <v>31190403</v>
      </c>
      <c r="C147">
        <v>31190401</v>
      </c>
      <c r="D147">
        <v>30906508</v>
      </c>
      <c r="E147">
        <v>1</v>
      </c>
      <c r="F147">
        <v>1</v>
      </c>
      <c r="G147">
        <v>28875167</v>
      </c>
      <c r="H147">
        <v>2</v>
      </c>
      <c r="I147" t="s">
        <v>586</v>
      </c>
      <c r="J147" t="s">
        <v>587</v>
      </c>
      <c r="K147" t="s">
        <v>588</v>
      </c>
      <c r="L147">
        <v>1368</v>
      </c>
      <c r="N147">
        <v>1011</v>
      </c>
      <c r="O147" t="s">
        <v>397</v>
      </c>
      <c r="P147" t="s">
        <v>397</v>
      </c>
      <c r="Q147">
        <v>1</v>
      </c>
      <c r="X147">
        <v>6.64</v>
      </c>
      <c r="Y147">
        <v>0</v>
      </c>
      <c r="Z147">
        <v>47.34</v>
      </c>
      <c r="AA147">
        <v>20.22</v>
      </c>
      <c r="AB147">
        <v>0</v>
      </c>
      <c r="AC147">
        <v>0</v>
      </c>
      <c r="AD147">
        <v>1</v>
      </c>
      <c r="AE147">
        <v>0</v>
      </c>
      <c r="AF147" t="s">
        <v>0</v>
      </c>
      <c r="AG147">
        <v>6.64</v>
      </c>
      <c r="AH147">
        <v>2</v>
      </c>
      <c r="AI147">
        <v>31190403</v>
      </c>
      <c r="AJ147">
        <v>148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ROW(Source!A272)</f>
        <v>272</v>
      </c>
      <c r="B148">
        <v>31190404</v>
      </c>
      <c r="C148">
        <v>31190401</v>
      </c>
      <c r="D148">
        <v>30906694</v>
      </c>
      <c r="E148">
        <v>1</v>
      </c>
      <c r="F148">
        <v>1</v>
      </c>
      <c r="G148">
        <v>28875167</v>
      </c>
      <c r="H148">
        <v>2</v>
      </c>
      <c r="I148" t="s">
        <v>604</v>
      </c>
      <c r="J148" t="s">
        <v>605</v>
      </c>
      <c r="K148" t="s">
        <v>606</v>
      </c>
      <c r="L148">
        <v>1368</v>
      </c>
      <c r="N148">
        <v>1011</v>
      </c>
      <c r="O148" t="s">
        <v>397</v>
      </c>
      <c r="P148" t="s">
        <v>397</v>
      </c>
      <c r="Q148">
        <v>1</v>
      </c>
      <c r="X148">
        <v>4.7</v>
      </c>
      <c r="Y148">
        <v>0</v>
      </c>
      <c r="Z148">
        <v>10.85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0</v>
      </c>
      <c r="AG148">
        <v>4.7</v>
      </c>
      <c r="AH148">
        <v>2</v>
      </c>
      <c r="AI148">
        <v>31190404</v>
      </c>
      <c r="AJ148">
        <v>149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ROW(Source!A272)</f>
        <v>272</v>
      </c>
      <c r="B149">
        <v>31190405</v>
      </c>
      <c r="C149">
        <v>31190401</v>
      </c>
      <c r="D149">
        <v>30906790</v>
      </c>
      <c r="E149">
        <v>1</v>
      </c>
      <c r="F149">
        <v>1</v>
      </c>
      <c r="G149">
        <v>28875167</v>
      </c>
      <c r="H149">
        <v>2</v>
      </c>
      <c r="I149" t="s">
        <v>607</v>
      </c>
      <c r="J149" t="s">
        <v>608</v>
      </c>
      <c r="K149" t="s">
        <v>609</v>
      </c>
      <c r="L149">
        <v>1368</v>
      </c>
      <c r="N149">
        <v>1011</v>
      </c>
      <c r="O149" t="s">
        <v>397</v>
      </c>
      <c r="P149" t="s">
        <v>397</v>
      </c>
      <c r="Q149">
        <v>1</v>
      </c>
      <c r="X149">
        <v>1.5</v>
      </c>
      <c r="Y149">
        <v>0</v>
      </c>
      <c r="Z149">
        <v>2.17</v>
      </c>
      <c r="AA149">
        <v>0.87</v>
      </c>
      <c r="AB149">
        <v>0</v>
      </c>
      <c r="AC149">
        <v>0</v>
      </c>
      <c r="AD149">
        <v>1</v>
      </c>
      <c r="AE149">
        <v>0</v>
      </c>
      <c r="AF149" t="s">
        <v>0</v>
      </c>
      <c r="AG149">
        <v>1.5</v>
      </c>
      <c r="AH149">
        <v>2</v>
      </c>
      <c r="AI149">
        <v>31190405</v>
      </c>
      <c r="AJ149">
        <v>150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ROW(Source!A272)</f>
        <v>272</v>
      </c>
      <c r="B150">
        <v>31190406</v>
      </c>
      <c r="C150">
        <v>31190401</v>
      </c>
      <c r="D150">
        <v>30908855</v>
      </c>
      <c r="E150">
        <v>1</v>
      </c>
      <c r="F150">
        <v>1</v>
      </c>
      <c r="G150">
        <v>28875167</v>
      </c>
      <c r="H150">
        <v>3</v>
      </c>
      <c r="I150" t="s">
        <v>610</v>
      </c>
      <c r="J150" t="s">
        <v>611</v>
      </c>
      <c r="K150" t="s">
        <v>612</v>
      </c>
      <c r="L150">
        <v>1346</v>
      </c>
      <c r="N150">
        <v>1009</v>
      </c>
      <c r="O150" t="s">
        <v>422</v>
      </c>
      <c r="P150" t="s">
        <v>422</v>
      </c>
      <c r="Q150">
        <v>1</v>
      </c>
      <c r="X150">
        <v>36.049999999999997</v>
      </c>
      <c r="Y150">
        <v>159.5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0</v>
      </c>
      <c r="AG150">
        <v>36.049999999999997</v>
      </c>
      <c r="AH150">
        <v>2</v>
      </c>
      <c r="AI150">
        <v>31190406</v>
      </c>
      <c r="AJ150">
        <v>151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ROW(Source!A272)</f>
        <v>272</v>
      </c>
      <c r="B151">
        <v>31190407</v>
      </c>
      <c r="C151">
        <v>31190401</v>
      </c>
      <c r="D151">
        <v>30909273</v>
      </c>
      <c r="E151">
        <v>1</v>
      </c>
      <c r="F151">
        <v>1</v>
      </c>
      <c r="G151">
        <v>28875167</v>
      </c>
      <c r="H151">
        <v>3</v>
      </c>
      <c r="I151" t="s">
        <v>613</v>
      </c>
      <c r="J151" t="s">
        <v>614</v>
      </c>
      <c r="K151" t="s">
        <v>615</v>
      </c>
      <c r="L151">
        <v>1327</v>
      </c>
      <c r="N151">
        <v>1005</v>
      </c>
      <c r="O151" t="s">
        <v>441</v>
      </c>
      <c r="P151" t="s">
        <v>441</v>
      </c>
      <c r="Q151">
        <v>1</v>
      </c>
      <c r="X151">
        <v>107</v>
      </c>
      <c r="Y151">
        <v>416.65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0</v>
      </c>
      <c r="AG151">
        <v>107</v>
      </c>
      <c r="AH151">
        <v>2</v>
      </c>
      <c r="AI151">
        <v>31190407</v>
      </c>
      <c r="AJ151">
        <v>152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ROW(Source!A272)</f>
        <v>272</v>
      </c>
      <c r="B152">
        <v>31190408</v>
      </c>
      <c r="C152">
        <v>31190401</v>
      </c>
      <c r="D152">
        <v>30909286</v>
      </c>
      <c r="E152">
        <v>1</v>
      </c>
      <c r="F152">
        <v>1</v>
      </c>
      <c r="G152">
        <v>28875167</v>
      </c>
      <c r="H152">
        <v>3</v>
      </c>
      <c r="I152" t="s">
        <v>616</v>
      </c>
      <c r="J152" t="s">
        <v>617</v>
      </c>
      <c r="K152" t="s">
        <v>618</v>
      </c>
      <c r="L152">
        <v>1301</v>
      </c>
      <c r="N152">
        <v>1003</v>
      </c>
      <c r="O152" t="s">
        <v>358</v>
      </c>
      <c r="P152" t="s">
        <v>358</v>
      </c>
      <c r="Q152">
        <v>1</v>
      </c>
      <c r="X152">
        <v>60</v>
      </c>
      <c r="Y152">
        <v>31.16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0</v>
      </c>
      <c r="AG152">
        <v>60</v>
      </c>
      <c r="AH152">
        <v>2</v>
      </c>
      <c r="AI152">
        <v>31190408</v>
      </c>
      <c r="AJ152">
        <v>153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ROW(Source!A272)</f>
        <v>272</v>
      </c>
      <c r="B153">
        <v>31190409</v>
      </c>
      <c r="C153">
        <v>31190401</v>
      </c>
      <c r="D153">
        <v>30907373</v>
      </c>
      <c r="E153">
        <v>1</v>
      </c>
      <c r="F153">
        <v>1</v>
      </c>
      <c r="G153">
        <v>28875167</v>
      </c>
      <c r="H153">
        <v>3</v>
      </c>
      <c r="I153" t="s">
        <v>619</v>
      </c>
      <c r="J153" t="s">
        <v>620</v>
      </c>
      <c r="K153" t="s">
        <v>621</v>
      </c>
      <c r="L153">
        <v>1346</v>
      </c>
      <c r="N153">
        <v>1009</v>
      </c>
      <c r="O153" t="s">
        <v>422</v>
      </c>
      <c r="P153" t="s">
        <v>422</v>
      </c>
      <c r="Q153">
        <v>1</v>
      </c>
      <c r="X153">
        <v>10.3</v>
      </c>
      <c r="Y153">
        <v>78.41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0</v>
      </c>
      <c r="AG153">
        <v>10.3</v>
      </c>
      <c r="AH153">
        <v>2</v>
      </c>
      <c r="AI153">
        <v>31190409</v>
      </c>
      <c r="AJ153">
        <v>154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ROW(Source!A273)</f>
        <v>273</v>
      </c>
      <c r="B154">
        <v>31190411</v>
      </c>
      <c r="C154">
        <v>31190410</v>
      </c>
      <c r="D154">
        <v>30895155</v>
      </c>
      <c r="E154">
        <v>28875167</v>
      </c>
      <c r="F154">
        <v>1</v>
      </c>
      <c r="G154">
        <v>28875167</v>
      </c>
      <c r="H154">
        <v>1</v>
      </c>
      <c r="I154" t="s">
        <v>391</v>
      </c>
      <c r="J154" t="s">
        <v>0</v>
      </c>
      <c r="K154" t="s">
        <v>392</v>
      </c>
      <c r="L154">
        <v>1191</v>
      </c>
      <c r="N154">
        <v>1013</v>
      </c>
      <c r="O154" t="s">
        <v>393</v>
      </c>
      <c r="P154" t="s">
        <v>393</v>
      </c>
      <c r="Q154">
        <v>1</v>
      </c>
      <c r="X154">
        <v>10.34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F154" t="s">
        <v>0</v>
      </c>
      <c r="AG154">
        <v>10.34</v>
      </c>
      <c r="AH154">
        <v>2</v>
      </c>
      <c r="AI154">
        <v>31190411</v>
      </c>
      <c r="AJ154">
        <v>155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ROW(Source!A273)</f>
        <v>273</v>
      </c>
      <c r="B155">
        <v>31190412</v>
      </c>
      <c r="C155">
        <v>31190410</v>
      </c>
      <c r="D155">
        <v>30909006</v>
      </c>
      <c r="E155">
        <v>1</v>
      </c>
      <c r="F155">
        <v>1</v>
      </c>
      <c r="G155">
        <v>28875167</v>
      </c>
      <c r="H155">
        <v>3</v>
      </c>
      <c r="I155" t="s">
        <v>622</v>
      </c>
      <c r="J155" t="s">
        <v>623</v>
      </c>
      <c r="K155" t="s">
        <v>624</v>
      </c>
      <c r="L155">
        <v>1301</v>
      </c>
      <c r="N155">
        <v>1003</v>
      </c>
      <c r="O155" t="s">
        <v>358</v>
      </c>
      <c r="P155" t="s">
        <v>358</v>
      </c>
      <c r="Q155">
        <v>1</v>
      </c>
      <c r="X155">
        <v>101</v>
      </c>
      <c r="Y155">
        <v>29.94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0</v>
      </c>
      <c r="AG155">
        <v>101</v>
      </c>
      <c r="AH155">
        <v>2</v>
      </c>
      <c r="AI155">
        <v>31190412</v>
      </c>
      <c r="AJ155">
        <v>156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ROW(Source!A273)</f>
        <v>273</v>
      </c>
      <c r="B156">
        <v>31190413</v>
      </c>
      <c r="C156">
        <v>31190410</v>
      </c>
      <c r="D156">
        <v>30908844</v>
      </c>
      <c r="E156">
        <v>1</v>
      </c>
      <c r="F156">
        <v>1</v>
      </c>
      <c r="G156">
        <v>28875167</v>
      </c>
      <c r="H156">
        <v>3</v>
      </c>
      <c r="I156" t="s">
        <v>625</v>
      </c>
      <c r="J156" t="s">
        <v>626</v>
      </c>
      <c r="K156" t="s">
        <v>627</v>
      </c>
      <c r="L156">
        <v>1346</v>
      </c>
      <c r="N156">
        <v>1009</v>
      </c>
      <c r="O156" t="s">
        <v>422</v>
      </c>
      <c r="P156" t="s">
        <v>422</v>
      </c>
      <c r="Q156">
        <v>1</v>
      </c>
      <c r="X156">
        <v>5.15</v>
      </c>
      <c r="Y156">
        <v>173.93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0</v>
      </c>
      <c r="AG156">
        <v>5.15</v>
      </c>
      <c r="AH156">
        <v>2</v>
      </c>
      <c r="AI156">
        <v>31190413</v>
      </c>
      <c r="AJ156">
        <v>157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ROW(Source!A274)</f>
        <v>274</v>
      </c>
      <c r="B157">
        <v>31190415</v>
      </c>
      <c r="C157">
        <v>31190414</v>
      </c>
      <c r="D157">
        <v>30895155</v>
      </c>
      <c r="E157">
        <v>28875167</v>
      </c>
      <c r="F157">
        <v>1</v>
      </c>
      <c r="G157">
        <v>28875167</v>
      </c>
      <c r="H157">
        <v>1</v>
      </c>
      <c r="I157" t="s">
        <v>391</v>
      </c>
      <c r="J157" t="s">
        <v>0</v>
      </c>
      <c r="K157" t="s">
        <v>392</v>
      </c>
      <c r="L157">
        <v>1191</v>
      </c>
      <c r="N157">
        <v>1013</v>
      </c>
      <c r="O157" t="s">
        <v>393</v>
      </c>
      <c r="P157" t="s">
        <v>393</v>
      </c>
      <c r="Q157">
        <v>1</v>
      </c>
      <c r="X157">
        <v>19.14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 t="s">
        <v>0</v>
      </c>
      <c r="AG157">
        <v>19.14</v>
      </c>
      <c r="AH157">
        <v>2</v>
      </c>
      <c r="AI157">
        <v>31190415</v>
      </c>
      <c r="AJ157">
        <v>158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ROW(Source!A274)</f>
        <v>274</v>
      </c>
      <c r="B158">
        <v>31190416</v>
      </c>
      <c r="C158">
        <v>31190414</v>
      </c>
      <c r="D158">
        <v>30906858</v>
      </c>
      <c r="E158">
        <v>1</v>
      </c>
      <c r="F158">
        <v>1</v>
      </c>
      <c r="G158">
        <v>28875167</v>
      </c>
      <c r="H158">
        <v>2</v>
      </c>
      <c r="I158" t="s">
        <v>471</v>
      </c>
      <c r="J158" t="s">
        <v>472</v>
      </c>
      <c r="K158" t="s">
        <v>473</v>
      </c>
      <c r="L158">
        <v>1368</v>
      </c>
      <c r="N158">
        <v>1011</v>
      </c>
      <c r="O158" t="s">
        <v>397</v>
      </c>
      <c r="P158" t="s">
        <v>397</v>
      </c>
      <c r="Q158">
        <v>1</v>
      </c>
      <c r="X158">
        <v>5.36</v>
      </c>
      <c r="Y158">
        <v>0</v>
      </c>
      <c r="Z158">
        <v>7.36</v>
      </c>
      <c r="AA158">
        <v>0.74</v>
      </c>
      <c r="AB158">
        <v>0</v>
      </c>
      <c r="AC158">
        <v>0</v>
      </c>
      <c r="AD158">
        <v>1</v>
      </c>
      <c r="AE158">
        <v>0</v>
      </c>
      <c r="AF158" t="s">
        <v>0</v>
      </c>
      <c r="AG158">
        <v>5.36</v>
      </c>
      <c r="AH158">
        <v>2</v>
      </c>
      <c r="AI158">
        <v>31190416</v>
      </c>
      <c r="AJ158">
        <v>159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ROW(Source!A274)</f>
        <v>274</v>
      </c>
      <c r="B159">
        <v>31190417</v>
      </c>
      <c r="C159">
        <v>31190414</v>
      </c>
      <c r="D159">
        <v>30906794</v>
      </c>
      <c r="E159">
        <v>1</v>
      </c>
      <c r="F159">
        <v>1</v>
      </c>
      <c r="G159">
        <v>28875167</v>
      </c>
      <c r="H159">
        <v>2</v>
      </c>
      <c r="I159" t="s">
        <v>571</v>
      </c>
      <c r="J159" t="s">
        <v>572</v>
      </c>
      <c r="K159" t="s">
        <v>573</v>
      </c>
      <c r="L159">
        <v>1368</v>
      </c>
      <c r="N159">
        <v>1011</v>
      </c>
      <c r="O159" t="s">
        <v>397</v>
      </c>
      <c r="P159" t="s">
        <v>397</v>
      </c>
      <c r="Q159">
        <v>1</v>
      </c>
      <c r="X159">
        <v>0.45</v>
      </c>
      <c r="Y159">
        <v>0</v>
      </c>
      <c r="Z159">
        <v>3.83</v>
      </c>
      <c r="AA159">
        <v>0.87</v>
      </c>
      <c r="AB159">
        <v>0</v>
      </c>
      <c r="AC159">
        <v>0</v>
      </c>
      <c r="AD159">
        <v>1</v>
      </c>
      <c r="AE159">
        <v>0</v>
      </c>
      <c r="AF159" t="s">
        <v>0</v>
      </c>
      <c r="AG159">
        <v>0.45</v>
      </c>
      <c r="AH159">
        <v>2</v>
      </c>
      <c r="AI159">
        <v>31190417</v>
      </c>
      <c r="AJ159">
        <v>160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ROW(Source!A274)</f>
        <v>274</v>
      </c>
      <c r="B160">
        <v>31190418</v>
      </c>
      <c r="C160">
        <v>31190414</v>
      </c>
      <c r="D160">
        <v>30906820</v>
      </c>
      <c r="E160">
        <v>1</v>
      </c>
      <c r="F160">
        <v>1</v>
      </c>
      <c r="G160">
        <v>28875167</v>
      </c>
      <c r="H160">
        <v>2</v>
      </c>
      <c r="I160" t="s">
        <v>574</v>
      </c>
      <c r="J160" t="s">
        <v>575</v>
      </c>
      <c r="K160" t="s">
        <v>576</v>
      </c>
      <c r="L160">
        <v>1368</v>
      </c>
      <c r="N160">
        <v>1011</v>
      </c>
      <c r="O160" t="s">
        <v>397</v>
      </c>
      <c r="P160" t="s">
        <v>397</v>
      </c>
      <c r="Q160">
        <v>1</v>
      </c>
      <c r="X160">
        <v>7.3</v>
      </c>
      <c r="Y160">
        <v>0</v>
      </c>
      <c r="Z160">
        <v>5.25</v>
      </c>
      <c r="AA160">
        <v>0.85</v>
      </c>
      <c r="AB160">
        <v>0</v>
      </c>
      <c r="AC160">
        <v>0</v>
      </c>
      <c r="AD160">
        <v>1</v>
      </c>
      <c r="AE160">
        <v>0</v>
      </c>
      <c r="AF160" t="s">
        <v>0</v>
      </c>
      <c r="AG160">
        <v>7.3</v>
      </c>
      <c r="AH160">
        <v>2</v>
      </c>
      <c r="AI160">
        <v>31190418</v>
      </c>
      <c r="AJ160">
        <v>161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ROW(Source!A274)</f>
        <v>274</v>
      </c>
      <c r="B161">
        <v>31190419</v>
      </c>
      <c r="C161">
        <v>31190414</v>
      </c>
      <c r="D161">
        <v>30907862</v>
      </c>
      <c r="E161">
        <v>1</v>
      </c>
      <c r="F161">
        <v>1</v>
      </c>
      <c r="G161">
        <v>28875167</v>
      </c>
      <c r="H161">
        <v>3</v>
      </c>
      <c r="I161" t="s">
        <v>577</v>
      </c>
      <c r="J161" t="s">
        <v>578</v>
      </c>
      <c r="K161" t="s">
        <v>579</v>
      </c>
      <c r="L161">
        <v>1346</v>
      </c>
      <c r="N161">
        <v>1009</v>
      </c>
      <c r="O161" t="s">
        <v>422</v>
      </c>
      <c r="P161" t="s">
        <v>422</v>
      </c>
      <c r="Q161">
        <v>1</v>
      </c>
      <c r="X161">
        <v>0.94</v>
      </c>
      <c r="Y161">
        <v>109.78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0</v>
      </c>
      <c r="AG161">
        <v>0.94</v>
      </c>
      <c r="AH161">
        <v>2</v>
      </c>
      <c r="AI161">
        <v>31190419</v>
      </c>
      <c r="AJ161">
        <v>162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ROW(Source!A274)</f>
        <v>274</v>
      </c>
      <c r="B162">
        <v>31190420</v>
      </c>
      <c r="C162">
        <v>31190414</v>
      </c>
      <c r="D162">
        <v>30910999</v>
      </c>
      <c r="E162">
        <v>1</v>
      </c>
      <c r="F162">
        <v>1</v>
      </c>
      <c r="G162">
        <v>28875167</v>
      </c>
      <c r="H162">
        <v>3</v>
      </c>
      <c r="I162" t="s">
        <v>580</v>
      </c>
      <c r="J162" t="s">
        <v>581</v>
      </c>
      <c r="K162" t="s">
        <v>582</v>
      </c>
      <c r="L162">
        <v>1301</v>
      </c>
      <c r="N162">
        <v>1003</v>
      </c>
      <c r="O162" t="s">
        <v>358</v>
      </c>
      <c r="P162" t="s">
        <v>358</v>
      </c>
      <c r="Q162">
        <v>1</v>
      </c>
      <c r="X162">
        <v>105</v>
      </c>
      <c r="Y162">
        <v>127.27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0</v>
      </c>
      <c r="AG162">
        <v>105</v>
      </c>
      <c r="AH162">
        <v>2</v>
      </c>
      <c r="AI162">
        <v>31190420</v>
      </c>
      <c r="AJ162">
        <v>163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ROW(Source!A275)</f>
        <v>275</v>
      </c>
      <c r="B163">
        <v>31272025</v>
      </c>
      <c r="C163">
        <v>31272024</v>
      </c>
      <c r="D163">
        <v>30895155</v>
      </c>
      <c r="E163">
        <v>28875167</v>
      </c>
      <c r="F163">
        <v>1</v>
      </c>
      <c r="G163">
        <v>28875167</v>
      </c>
      <c r="H163">
        <v>1</v>
      </c>
      <c r="I163" t="s">
        <v>391</v>
      </c>
      <c r="J163" t="s">
        <v>0</v>
      </c>
      <c r="K163" t="s">
        <v>392</v>
      </c>
      <c r="L163">
        <v>1191</v>
      </c>
      <c r="N163">
        <v>1013</v>
      </c>
      <c r="O163" t="s">
        <v>393</v>
      </c>
      <c r="P163" t="s">
        <v>393</v>
      </c>
      <c r="Q163">
        <v>1</v>
      </c>
      <c r="X163">
        <v>104.65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 t="s">
        <v>0</v>
      </c>
      <c r="AG163">
        <v>104.65</v>
      </c>
      <c r="AH163">
        <v>2</v>
      </c>
      <c r="AI163">
        <v>31272025</v>
      </c>
      <c r="AJ163">
        <v>164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ROW(Source!A275)</f>
        <v>275</v>
      </c>
      <c r="B164">
        <v>31272026</v>
      </c>
      <c r="C164">
        <v>31272024</v>
      </c>
      <c r="D164">
        <v>30907945</v>
      </c>
      <c r="E164">
        <v>1</v>
      </c>
      <c r="F164">
        <v>1</v>
      </c>
      <c r="G164">
        <v>28875167</v>
      </c>
      <c r="H164">
        <v>3</v>
      </c>
      <c r="I164" t="s">
        <v>628</v>
      </c>
      <c r="J164" t="s">
        <v>629</v>
      </c>
      <c r="K164" t="s">
        <v>630</v>
      </c>
      <c r="L164">
        <v>1348</v>
      </c>
      <c r="N164">
        <v>1009</v>
      </c>
      <c r="O164" t="s">
        <v>150</v>
      </c>
      <c r="P164" t="s">
        <v>150</v>
      </c>
      <c r="Q164">
        <v>1000</v>
      </c>
      <c r="X164">
        <v>2E-3</v>
      </c>
      <c r="Y164">
        <v>149191.89000000001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0</v>
      </c>
      <c r="AG164">
        <v>2E-3</v>
      </c>
      <c r="AH164">
        <v>2</v>
      </c>
      <c r="AI164">
        <v>31272026</v>
      </c>
      <c r="AJ164">
        <v>165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ROW(Source!A275)</f>
        <v>275</v>
      </c>
      <c r="B165">
        <v>31272027</v>
      </c>
      <c r="C165">
        <v>31272024</v>
      </c>
      <c r="D165">
        <v>30909045</v>
      </c>
      <c r="E165">
        <v>1</v>
      </c>
      <c r="F165">
        <v>1</v>
      </c>
      <c r="G165">
        <v>28875167</v>
      </c>
      <c r="H165">
        <v>3</v>
      </c>
      <c r="I165" t="s">
        <v>631</v>
      </c>
      <c r="J165" t="s">
        <v>632</v>
      </c>
      <c r="K165" t="s">
        <v>633</v>
      </c>
      <c r="L165">
        <v>1301</v>
      </c>
      <c r="N165">
        <v>1003</v>
      </c>
      <c r="O165" t="s">
        <v>358</v>
      </c>
      <c r="P165" t="s">
        <v>358</v>
      </c>
      <c r="Q165">
        <v>1</v>
      </c>
      <c r="X165">
        <v>487.5</v>
      </c>
      <c r="Y165">
        <v>23.92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0</v>
      </c>
      <c r="AG165">
        <v>487.5</v>
      </c>
      <c r="AH165">
        <v>2</v>
      </c>
      <c r="AI165">
        <v>31272027</v>
      </c>
      <c r="AJ165">
        <v>166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ROW(Source!A275)</f>
        <v>275</v>
      </c>
      <c r="B166">
        <v>31272028</v>
      </c>
      <c r="C166">
        <v>31272024</v>
      </c>
      <c r="D166">
        <v>30909241</v>
      </c>
      <c r="E166">
        <v>1</v>
      </c>
      <c r="F166">
        <v>1</v>
      </c>
      <c r="G166">
        <v>28875167</v>
      </c>
      <c r="H166">
        <v>3</v>
      </c>
      <c r="I166" t="s">
        <v>634</v>
      </c>
      <c r="J166" t="s">
        <v>635</v>
      </c>
      <c r="K166" t="s">
        <v>636</v>
      </c>
      <c r="L166">
        <v>1327</v>
      </c>
      <c r="N166">
        <v>1005</v>
      </c>
      <c r="O166" t="s">
        <v>441</v>
      </c>
      <c r="P166" t="s">
        <v>441</v>
      </c>
      <c r="Q166">
        <v>1</v>
      </c>
      <c r="X166">
        <v>108</v>
      </c>
      <c r="Y166">
        <v>124.85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0</v>
      </c>
      <c r="AG166">
        <v>108</v>
      </c>
      <c r="AH166">
        <v>2</v>
      </c>
      <c r="AI166">
        <v>31272028</v>
      </c>
      <c r="AJ166">
        <v>167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ROW(Source!A275)</f>
        <v>275</v>
      </c>
      <c r="B167">
        <v>31272029</v>
      </c>
      <c r="C167">
        <v>31272024</v>
      </c>
      <c r="D167">
        <v>30896461</v>
      </c>
      <c r="E167">
        <v>28875167</v>
      </c>
      <c r="F167">
        <v>1</v>
      </c>
      <c r="G167">
        <v>28875167</v>
      </c>
      <c r="H167">
        <v>3</v>
      </c>
      <c r="I167" t="s">
        <v>896</v>
      </c>
      <c r="J167" t="s">
        <v>0</v>
      </c>
      <c r="K167" t="s">
        <v>897</v>
      </c>
      <c r="L167">
        <v>1348</v>
      </c>
      <c r="N167">
        <v>1009</v>
      </c>
      <c r="O167" t="s">
        <v>150</v>
      </c>
      <c r="P167" t="s">
        <v>150</v>
      </c>
      <c r="Q167">
        <v>1000</v>
      </c>
      <c r="X167">
        <v>3.9E-2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 t="s">
        <v>0</v>
      </c>
      <c r="AG167">
        <v>3.9E-2</v>
      </c>
      <c r="AH167">
        <v>3</v>
      </c>
      <c r="AI167">
        <v>-1</v>
      </c>
      <c r="AJ167" t="s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ROW(Source!A276)</f>
        <v>276</v>
      </c>
      <c r="B168">
        <v>31271599</v>
      </c>
      <c r="C168">
        <v>31271598</v>
      </c>
      <c r="D168">
        <v>30895155</v>
      </c>
      <c r="E168">
        <v>28875167</v>
      </c>
      <c r="F168">
        <v>1</v>
      </c>
      <c r="G168">
        <v>28875167</v>
      </c>
      <c r="H168">
        <v>1</v>
      </c>
      <c r="I168" t="s">
        <v>391</v>
      </c>
      <c r="J168" t="s">
        <v>0</v>
      </c>
      <c r="K168" t="s">
        <v>392</v>
      </c>
      <c r="L168">
        <v>1191</v>
      </c>
      <c r="N168">
        <v>1013</v>
      </c>
      <c r="O168" t="s">
        <v>393</v>
      </c>
      <c r="P168" t="s">
        <v>393</v>
      </c>
      <c r="Q168">
        <v>1</v>
      </c>
      <c r="X168">
        <v>15.87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F168" t="s">
        <v>0</v>
      </c>
      <c r="AG168">
        <v>15.87</v>
      </c>
      <c r="AH168">
        <v>2</v>
      </c>
      <c r="AI168">
        <v>31271599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ROW(Source!A276)</f>
        <v>276</v>
      </c>
      <c r="B169">
        <v>31271600</v>
      </c>
      <c r="C169">
        <v>31271598</v>
      </c>
      <c r="D169">
        <v>30909151</v>
      </c>
      <c r="E169">
        <v>1</v>
      </c>
      <c r="F169">
        <v>1</v>
      </c>
      <c r="G169">
        <v>28875167</v>
      </c>
      <c r="H169">
        <v>3</v>
      </c>
      <c r="I169" t="s">
        <v>459</v>
      </c>
      <c r="J169" t="s">
        <v>460</v>
      </c>
      <c r="K169" t="s">
        <v>461</v>
      </c>
      <c r="L169">
        <v>1348</v>
      </c>
      <c r="N169">
        <v>1009</v>
      </c>
      <c r="O169" t="s">
        <v>150</v>
      </c>
      <c r="P169" t="s">
        <v>150</v>
      </c>
      <c r="Q169">
        <v>1000</v>
      </c>
      <c r="X169">
        <v>5.4999999999999997E-3</v>
      </c>
      <c r="Y169">
        <v>15222.65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0</v>
      </c>
      <c r="AG169">
        <v>5.4999999999999997E-3</v>
      </c>
      <c r="AH169">
        <v>2</v>
      </c>
      <c r="AI169">
        <v>31271600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ROW(Source!A276)</f>
        <v>276</v>
      </c>
      <c r="B170">
        <v>31271601</v>
      </c>
      <c r="C170">
        <v>31271598</v>
      </c>
      <c r="D170">
        <v>30907313</v>
      </c>
      <c r="E170">
        <v>1</v>
      </c>
      <c r="F170">
        <v>1</v>
      </c>
      <c r="G170">
        <v>28875167</v>
      </c>
      <c r="H170">
        <v>3</v>
      </c>
      <c r="I170" t="s">
        <v>637</v>
      </c>
      <c r="J170" t="s">
        <v>638</v>
      </c>
      <c r="K170" t="s">
        <v>639</v>
      </c>
      <c r="L170">
        <v>1348</v>
      </c>
      <c r="N170">
        <v>1009</v>
      </c>
      <c r="O170" t="s">
        <v>150</v>
      </c>
      <c r="P170" t="s">
        <v>150</v>
      </c>
      <c r="Q170">
        <v>1000</v>
      </c>
      <c r="X170">
        <v>1.6999999999999999E-3</v>
      </c>
      <c r="Y170">
        <v>43470.42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0</v>
      </c>
      <c r="AG170">
        <v>1.6999999999999999E-3</v>
      </c>
      <c r="AH170">
        <v>2</v>
      </c>
      <c r="AI170">
        <v>31271601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ROW(Source!A276)</f>
        <v>276</v>
      </c>
      <c r="B171">
        <v>31271602</v>
      </c>
      <c r="C171">
        <v>31271598</v>
      </c>
      <c r="D171">
        <v>30907251</v>
      </c>
      <c r="E171">
        <v>1</v>
      </c>
      <c r="F171">
        <v>1</v>
      </c>
      <c r="G171">
        <v>28875167</v>
      </c>
      <c r="H171">
        <v>3</v>
      </c>
      <c r="I171" t="s">
        <v>640</v>
      </c>
      <c r="J171" t="s">
        <v>641</v>
      </c>
      <c r="K171" t="s">
        <v>642</v>
      </c>
      <c r="L171">
        <v>1348</v>
      </c>
      <c r="N171">
        <v>1009</v>
      </c>
      <c r="O171" t="s">
        <v>150</v>
      </c>
      <c r="P171" t="s">
        <v>150</v>
      </c>
      <c r="Q171">
        <v>1000</v>
      </c>
      <c r="X171">
        <v>5.1999999999999998E-2</v>
      </c>
      <c r="Y171">
        <v>74072.47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0</v>
      </c>
      <c r="AG171">
        <v>5.1999999999999998E-2</v>
      </c>
      <c r="AH171">
        <v>2</v>
      </c>
      <c r="AI171">
        <v>31271602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ROW(Source!A276)</f>
        <v>276</v>
      </c>
      <c r="B172">
        <v>31271603</v>
      </c>
      <c r="C172">
        <v>31271598</v>
      </c>
      <c r="D172">
        <v>30896497</v>
      </c>
      <c r="E172">
        <v>28875167</v>
      </c>
      <c r="F172">
        <v>1</v>
      </c>
      <c r="G172">
        <v>28875167</v>
      </c>
      <c r="H172">
        <v>3</v>
      </c>
      <c r="I172" t="s">
        <v>898</v>
      </c>
      <c r="J172" t="s">
        <v>0</v>
      </c>
      <c r="K172" t="s">
        <v>899</v>
      </c>
      <c r="L172">
        <v>1346</v>
      </c>
      <c r="N172">
        <v>1009</v>
      </c>
      <c r="O172" t="s">
        <v>422</v>
      </c>
      <c r="P172" t="s">
        <v>422</v>
      </c>
      <c r="Q172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 t="s">
        <v>0</v>
      </c>
      <c r="AG172">
        <v>0</v>
      </c>
      <c r="AH172">
        <v>3</v>
      </c>
      <c r="AI172">
        <v>-1</v>
      </c>
      <c r="AJ172" t="s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ROW(Source!A277)</f>
        <v>277</v>
      </c>
      <c r="B173">
        <v>31190468</v>
      </c>
      <c r="C173">
        <v>31190461</v>
      </c>
      <c r="D173">
        <v>30895155</v>
      </c>
      <c r="E173">
        <v>28875167</v>
      </c>
      <c r="F173">
        <v>1</v>
      </c>
      <c r="G173">
        <v>28875167</v>
      </c>
      <c r="H173">
        <v>1</v>
      </c>
      <c r="I173" t="s">
        <v>391</v>
      </c>
      <c r="J173" t="s">
        <v>0</v>
      </c>
      <c r="K173" t="s">
        <v>392</v>
      </c>
      <c r="L173">
        <v>1191</v>
      </c>
      <c r="N173">
        <v>1013</v>
      </c>
      <c r="O173" t="s">
        <v>393</v>
      </c>
      <c r="P173" t="s">
        <v>393</v>
      </c>
      <c r="Q173">
        <v>1</v>
      </c>
      <c r="X173">
        <v>189.52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1</v>
      </c>
      <c r="AF173" t="s">
        <v>0</v>
      </c>
      <c r="AG173">
        <v>189.52</v>
      </c>
      <c r="AH173">
        <v>2</v>
      </c>
      <c r="AI173">
        <v>31190462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ROW(Source!A277)</f>
        <v>277</v>
      </c>
      <c r="B174">
        <v>31190469</v>
      </c>
      <c r="C174">
        <v>31190461</v>
      </c>
      <c r="D174">
        <v>30906800</v>
      </c>
      <c r="E174">
        <v>1</v>
      </c>
      <c r="F174">
        <v>1</v>
      </c>
      <c r="G174">
        <v>28875167</v>
      </c>
      <c r="H174">
        <v>2</v>
      </c>
      <c r="I174" t="s">
        <v>643</v>
      </c>
      <c r="J174" t="s">
        <v>644</v>
      </c>
      <c r="K174" t="s">
        <v>645</v>
      </c>
      <c r="L174">
        <v>1368</v>
      </c>
      <c r="N174">
        <v>1011</v>
      </c>
      <c r="O174" t="s">
        <v>397</v>
      </c>
      <c r="P174" t="s">
        <v>397</v>
      </c>
      <c r="Q174">
        <v>1</v>
      </c>
      <c r="X174">
        <v>0.32</v>
      </c>
      <c r="Y174">
        <v>0</v>
      </c>
      <c r="Z174">
        <v>4.4400000000000004</v>
      </c>
      <c r="AA174">
        <v>0.85</v>
      </c>
      <c r="AB174">
        <v>0</v>
      </c>
      <c r="AC174">
        <v>0</v>
      </c>
      <c r="AD174">
        <v>1</v>
      </c>
      <c r="AE174">
        <v>0</v>
      </c>
      <c r="AF174" t="s">
        <v>0</v>
      </c>
      <c r="AG174">
        <v>0.32</v>
      </c>
      <c r="AH174">
        <v>2</v>
      </c>
      <c r="AI174">
        <v>31190463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ROW(Source!A277)</f>
        <v>277</v>
      </c>
      <c r="B175">
        <v>31190470</v>
      </c>
      <c r="C175">
        <v>31190461</v>
      </c>
      <c r="D175">
        <v>30908604</v>
      </c>
      <c r="E175">
        <v>1</v>
      </c>
      <c r="F175">
        <v>1</v>
      </c>
      <c r="G175">
        <v>28875167</v>
      </c>
      <c r="H175">
        <v>3</v>
      </c>
      <c r="I175" t="s">
        <v>419</v>
      </c>
      <c r="J175" t="s">
        <v>420</v>
      </c>
      <c r="K175" t="s">
        <v>421</v>
      </c>
      <c r="L175">
        <v>1346</v>
      </c>
      <c r="N175">
        <v>1009</v>
      </c>
      <c r="O175" t="s">
        <v>422</v>
      </c>
      <c r="P175" t="s">
        <v>422</v>
      </c>
      <c r="Q175">
        <v>1</v>
      </c>
      <c r="X175">
        <v>0.2</v>
      </c>
      <c r="Y175">
        <v>28.66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0</v>
      </c>
      <c r="AG175">
        <v>0.2</v>
      </c>
      <c r="AH175">
        <v>2</v>
      </c>
      <c r="AI175">
        <v>31190464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ROW(Source!A277)</f>
        <v>277</v>
      </c>
      <c r="B176">
        <v>31190471</v>
      </c>
      <c r="C176">
        <v>31190461</v>
      </c>
      <c r="D176">
        <v>30908978</v>
      </c>
      <c r="E176">
        <v>1</v>
      </c>
      <c r="F176">
        <v>1</v>
      </c>
      <c r="G176">
        <v>28875167</v>
      </c>
      <c r="H176">
        <v>3</v>
      </c>
      <c r="I176" t="s">
        <v>646</v>
      </c>
      <c r="J176" t="s">
        <v>647</v>
      </c>
      <c r="K176" t="s">
        <v>648</v>
      </c>
      <c r="L176">
        <v>1327</v>
      </c>
      <c r="N176">
        <v>1005</v>
      </c>
      <c r="O176" t="s">
        <v>441</v>
      </c>
      <c r="P176" t="s">
        <v>441</v>
      </c>
      <c r="Q176">
        <v>1</v>
      </c>
      <c r="X176">
        <v>105</v>
      </c>
      <c r="Y176">
        <v>566.95000000000005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0</v>
      </c>
      <c r="AG176">
        <v>105</v>
      </c>
      <c r="AH176">
        <v>2</v>
      </c>
      <c r="AI176">
        <v>31190465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ROW(Source!A277)</f>
        <v>277</v>
      </c>
      <c r="B177">
        <v>31190472</v>
      </c>
      <c r="C177">
        <v>31190461</v>
      </c>
      <c r="D177">
        <v>30908836</v>
      </c>
      <c r="E177">
        <v>1</v>
      </c>
      <c r="F177">
        <v>1</v>
      </c>
      <c r="G177">
        <v>28875167</v>
      </c>
      <c r="H177">
        <v>3</v>
      </c>
      <c r="I177" t="s">
        <v>649</v>
      </c>
      <c r="J177" t="s">
        <v>650</v>
      </c>
      <c r="K177" t="s">
        <v>651</v>
      </c>
      <c r="L177">
        <v>1348</v>
      </c>
      <c r="N177">
        <v>1009</v>
      </c>
      <c r="O177" t="s">
        <v>150</v>
      </c>
      <c r="P177" t="s">
        <v>150</v>
      </c>
      <c r="Q177">
        <v>1000</v>
      </c>
      <c r="X177">
        <v>0.03</v>
      </c>
      <c r="Y177">
        <v>59188.35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0</v>
      </c>
      <c r="AG177">
        <v>0.03</v>
      </c>
      <c r="AH177">
        <v>2</v>
      </c>
      <c r="AI177">
        <v>31190466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ROW(Source!A277)</f>
        <v>277</v>
      </c>
      <c r="B178">
        <v>31190473</v>
      </c>
      <c r="C178">
        <v>31190461</v>
      </c>
      <c r="D178">
        <v>30907376</v>
      </c>
      <c r="E178">
        <v>1</v>
      </c>
      <c r="F178">
        <v>1</v>
      </c>
      <c r="G178">
        <v>28875167</v>
      </c>
      <c r="H178">
        <v>3</v>
      </c>
      <c r="I178" t="s">
        <v>652</v>
      </c>
      <c r="J178" t="s">
        <v>653</v>
      </c>
      <c r="K178" t="s">
        <v>654</v>
      </c>
      <c r="L178">
        <v>1348</v>
      </c>
      <c r="N178">
        <v>1009</v>
      </c>
      <c r="O178" t="s">
        <v>150</v>
      </c>
      <c r="P178" t="s">
        <v>150</v>
      </c>
      <c r="Q178">
        <v>1000</v>
      </c>
      <c r="X178">
        <v>8.8999999999999999E-3</v>
      </c>
      <c r="Y178">
        <v>44723.95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0</v>
      </c>
      <c r="AG178">
        <v>8.8999999999999999E-3</v>
      </c>
      <c r="AH178">
        <v>2</v>
      </c>
      <c r="AI178">
        <v>31190467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ROW(Source!A329)</f>
        <v>329</v>
      </c>
      <c r="B179">
        <v>31141450</v>
      </c>
      <c r="C179">
        <v>31141449</v>
      </c>
      <c r="D179">
        <v>30895155</v>
      </c>
      <c r="E179">
        <v>28875167</v>
      </c>
      <c r="F179">
        <v>1</v>
      </c>
      <c r="G179">
        <v>28875167</v>
      </c>
      <c r="H179">
        <v>1</v>
      </c>
      <c r="I179" t="s">
        <v>391</v>
      </c>
      <c r="J179" t="s">
        <v>0</v>
      </c>
      <c r="K179" t="s">
        <v>392</v>
      </c>
      <c r="L179">
        <v>1191</v>
      </c>
      <c r="N179">
        <v>1013</v>
      </c>
      <c r="O179" t="s">
        <v>393</v>
      </c>
      <c r="P179" t="s">
        <v>393</v>
      </c>
      <c r="Q179">
        <v>1</v>
      </c>
      <c r="X179">
        <v>10.49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 t="s">
        <v>0</v>
      </c>
      <c r="AG179">
        <v>10.49</v>
      </c>
      <c r="AH179">
        <v>2</v>
      </c>
      <c r="AI179">
        <v>31141450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ROW(Source!A329)</f>
        <v>329</v>
      </c>
      <c r="B180">
        <v>31141451</v>
      </c>
      <c r="C180">
        <v>31141449</v>
      </c>
      <c r="D180">
        <v>30896783</v>
      </c>
      <c r="E180">
        <v>28875167</v>
      </c>
      <c r="F180">
        <v>1</v>
      </c>
      <c r="G180">
        <v>28875167</v>
      </c>
      <c r="H180">
        <v>3</v>
      </c>
      <c r="I180" t="s">
        <v>448</v>
      </c>
      <c r="J180" t="s">
        <v>0</v>
      </c>
      <c r="K180" t="s">
        <v>449</v>
      </c>
      <c r="L180">
        <v>1348</v>
      </c>
      <c r="N180">
        <v>1009</v>
      </c>
      <c r="O180" t="s">
        <v>150</v>
      </c>
      <c r="P180" t="s">
        <v>150</v>
      </c>
      <c r="Q180">
        <v>1000</v>
      </c>
      <c r="X180">
        <v>0.52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0</v>
      </c>
      <c r="AG180">
        <v>0.52</v>
      </c>
      <c r="AH180">
        <v>2</v>
      </c>
      <c r="AI180">
        <v>31141451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ROW(Source!A330)</f>
        <v>330</v>
      </c>
      <c r="B181">
        <v>31141454</v>
      </c>
      <c r="C181">
        <v>31141453</v>
      </c>
      <c r="D181">
        <v>30895155</v>
      </c>
      <c r="E181">
        <v>28875167</v>
      </c>
      <c r="F181">
        <v>1</v>
      </c>
      <c r="G181">
        <v>28875167</v>
      </c>
      <c r="H181">
        <v>1</v>
      </c>
      <c r="I181" t="s">
        <v>391</v>
      </c>
      <c r="J181" t="s">
        <v>0</v>
      </c>
      <c r="K181" t="s">
        <v>392</v>
      </c>
      <c r="L181">
        <v>1191</v>
      </c>
      <c r="N181">
        <v>1013</v>
      </c>
      <c r="O181" t="s">
        <v>393</v>
      </c>
      <c r="P181" t="s">
        <v>393</v>
      </c>
      <c r="Q181">
        <v>1</v>
      </c>
      <c r="X181">
        <v>159.22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1</v>
      </c>
      <c r="AF181" t="s">
        <v>0</v>
      </c>
      <c r="AG181">
        <v>159.22</v>
      </c>
      <c r="AH181">
        <v>2</v>
      </c>
      <c r="AI181">
        <v>31141454</v>
      </c>
      <c r="AJ181">
        <v>180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ROW(Source!A330)</f>
        <v>330</v>
      </c>
      <c r="B182">
        <v>31141455</v>
      </c>
      <c r="C182">
        <v>31141453</v>
      </c>
      <c r="D182">
        <v>30896783</v>
      </c>
      <c r="E182">
        <v>28875167</v>
      </c>
      <c r="F182">
        <v>1</v>
      </c>
      <c r="G182">
        <v>28875167</v>
      </c>
      <c r="H182">
        <v>3</v>
      </c>
      <c r="I182" t="s">
        <v>448</v>
      </c>
      <c r="J182" t="s">
        <v>0</v>
      </c>
      <c r="K182" t="s">
        <v>449</v>
      </c>
      <c r="L182">
        <v>1348</v>
      </c>
      <c r="N182">
        <v>1009</v>
      </c>
      <c r="O182" t="s">
        <v>150</v>
      </c>
      <c r="P182" t="s">
        <v>150</v>
      </c>
      <c r="Q182">
        <v>1000</v>
      </c>
      <c r="X182">
        <v>15.8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0</v>
      </c>
      <c r="AG182">
        <v>15.8</v>
      </c>
      <c r="AH182">
        <v>2</v>
      </c>
      <c r="AI182">
        <v>31141455</v>
      </c>
      <c r="AJ182">
        <v>181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ROW(Source!A331)</f>
        <v>331</v>
      </c>
      <c r="B183">
        <v>31141458</v>
      </c>
      <c r="C183">
        <v>31141457</v>
      </c>
      <c r="D183">
        <v>30895155</v>
      </c>
      <c r="E183">
        <v>28875167</v>
      </c>
      <c r="F183">
        <v>1</v>
      </c>
      <c r="G183">
        <v>28875167</v>
      </c>
      <c r="H183">
        <v>1</v>
      </c>
      <c r="I183" t="s">
        <v>391</v>
      </c>
      <c r="J183" t="s">
        <v>0</v>
      </c>
      <c r="K183" t="s">
        <v>392</v>
      </c>
      <c r="L183">
        <v>1191</v>
      </c>
      <c r="N183">
        <v>1013</v>
      </c>
      <c r="O183" t="s">
        <v>393</v>
      </c>
      <c r="P183" t="s">
        <v>393</v>
      </c>
      <c r="Q183">
        <v>1</v>
      </c>
      <c r="X183">
        <v>14.8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 t="s">
        <v>0</v>
      </c>
      <c r="AG183">
        <v>14.8</v>
      </c>
      <c r="AH183">
        <v>2</v>
      </c>
      <c r="AI183">
        <v>31141458</v>
      </c>
      <c r="AJ183">
        <v>182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ROW(Source!A331)</f>
        <v>331</v>
      </c>
      <c r="B184">
        <v>31141459</v>
      </c>
      <c r="C184">
        <v>31141457</v>
      </c>
      <c r="D184">
        <v>30896783</v>
      </c>
      <c r="E184">
        <v>28875167</v>
      </c>
      <c r="F184">
        <v>1</v>
      </c>
      <c r="G184">
        <v>28875167</v>
      </c>
      <c r="H184">
        <v>3</v>
      </c>
      <c r="I184" t="s">
        <v>448</v>
      </c>
      <c r="J184" t="s">
        <v>0</v>
      </c>
      <c r="K184" t="s">
        <v>449</v>
      </c>
      <c r="L184">
        <v>1348</v>
      </c>
      <c r="N184">
        <v>1009</v>
      </c>
      <c r="O184" t="s">
        <v>150</v>
      </c>
      <c r="P184" t="s">
        <v>150</v>
      </c>
      <c r="Q184">
        <v>1000</v>
      </c>
      <c r="X184">
        <v>0.8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0</v>
      </c>
      <c r="AG184">
        <v>0.8</v>
      </c>
      <c r="AH184">
        <v>2</v>
      </c>
      <c r="AI184">
        <v>31141459</v>
      </c>
      <c r="AJ184">
        <v>183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ROW(Source!A358)</f>
        <v>358</v>
      </c>
      <c r="B185">
        <v>31141502</v>
      </c>
      <c r="C185">
        <v>31141501</v>
      </c>
      <c r="D185">
        <v>30895155</v>
      </c>
      <c r="E185">
        <v>28875167</v>
      </c>
      <c r="F185">
        <v>1</v>
      </c>
      <c r="G185">
        <v>28875167</v>
      </c>
      <c r="H185">
        <v>1</v>
      </c>
      <c r="I185" t="s">
        <v>391</v>
      </c>
      <c r="J185" t="s">
        <v>0</v>
      </c>
      <c r="K185" t="s">
        <v>392</v>
      </c>
      <c r="L185">
        <v>1191</v>
      </c>
      <c r="N185">
        <v>1013</v>
      </c>
      <c r="O185" t="s">
        <v>393</v>
      </c>
      <c r="P185" t="s">
        <v>393</v>
      </c>
      <c r="Q185">
        <v>1</v>
      </c>
      <c r="X185">
        <v>35.39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1</v>
      </c>
      <c r="AF185" t="s">
        <v>0</v>
      </c>
      <c r="AG185">
        <v>35.39</v>
      </c>
      <c r="AH185">
        <v>2</v>
      </c>
      <c r="AI185">
        <v>31141502</v>
      </c>
      <c r="AJ185">
        <v>184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ROW(Source!A358)</f>
        <v>358</v>
      </c>
      <c r="B186">
        <v>31141503</v>
      </c>
      <c r="C186">
        <v>31141501</v>
      </c>
      <c r="D186">
        <v>30907175</v>
      </c>
      <c r="E186">
        <v>1</v>
      </c>
      <c r="F186">
        <v>1</v>
      </c>
      <c r="G186">
        <v>28875167</v>
      </c>
      <c r="H186">
        <v>3</v>
      </c>
      <c r="I186" t="s">
        <v>538</v>
      </c>
      <c r="J186" t="s">
        <v>539</v>
      </c>
      <c r="K186" t="s">
        <v>540</v>
      </c>
      <c r="L186">
        <v>1356</v>
      </c>
      <c r="N186">
        <v>1010</v>
      </c>
      <c r="O186" t="s">
        <v>486</v>
      </c>
      <c r="P186" t="s">
        <v>486</v>
      </c>
      <c r="Q186">
        <v>1000</v>
      </c>
      <c r="X186">
        <v>0.40200000000000002</v>
      </c>
      <c r="Y186">
        <v>10205.92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0</v>
      </c>
      <c r="AG186">
        <v>0.40200000000000002</v>
      </c>
      <c r="AH186">
        <v>2</v>
      </c>
      <c r="AI186">
        <v>31141503</v>
      </c>
      <c r="AJ186">
        <v>185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ROW(Source!A358)</f>
        <v>358</v>
      </c>
      <c r="B187">
        <v>31141504</v>
      </c>
      <c r="C187">
        <v>31141501</v>
      </c>
      <c r="D187">
        <v>30909706</v>
      </c>
      <c r="E187">
        <v>1</v>
      </c>
      <c r="F187">
        <v>1</v>
      </c>
      <c r="G187">
        <v>28875167</v>
      </c>
      <c r="H187">
        <v>3</v>
      </c>
      <c r="I187" t="s">
        <v>541</v>
      </c>
      <c r="J187" t="s">
        <v>542</v>
      </c>
      <c r="K187" t="s">
        <v>543</v>
      </c>
      <c r="L187">
        <v>1339</v>
      </c>
      <c r="N187">
        <v>1007</v>
      </c>
      <c r="O187" t="s">
        <v>16</v>
      </c>
      <c r="P187" t="s">
        <v>16</v>
      </c>
      <c r="Q187">
        <v>1</v>
      </c>
      <c r="X187">
        <v>0.253</v>
      </c>
      <c r="Y187">
        <v>3455.09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0</v>
      </c>
      <c r="AG187">
        <v>0.253</v>
      </c>
      <c r="AH187">
        <v>2</v>
      </c>
      <c r="AI187">
        <v>31141504</v>
      </c>
      <c r="AJ187">
        <v>186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ROW(Source!A358)</f>
        <v>358</v>
      </c>
      <c r="B188">
        <v>31141505</v>
      </c>
      <c r="C188">
        <v>31141501</v>
      </c>
      <c r="D188">
        <v>30896783</v>
      </c>
      <c r="E188">
        <v>28875167</v>
      </c>
      <c r="F188">
        <v>1</v>
      </c>
      <c r="G188">
        <v>28875167</v>
      </c>
      <c r="H188">
        <v>3</v>
      </c>
      <c r="I188" t="s">
        <v>448</v>
      </c>
      <c r="J188" t="s">
        <v>0</v>
      </c>
      <c r="K188" t="s">
        <v>449</v>
      </c>
      <c r="L188">
        <v>1348</v>
      </c>
      <c r="N188">
        <v>1009</v>
      </c>
      <c r="O188" t="s">
        <v>150</v>
      </c>
      <c r="P188" t="s">
        <v>150</v>
      </c>
      <c r="Q188">
        <v>1000</v>
      </c>
      <c r="X188">
        <v>0.23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0</v>
      </c>
      <c r="AG188">
        <v>0.23</v>
      </c>
      <c r="AH188">
        <v>2</v>
      </c>
      <c r="AI188">
        <v>31141505</v>
      </c>
      <c r="AJ188">
        <v>187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ROW(Source!A359)</f>
        <v>359</v>
      </c>
      <c r="B189">
        <v>31141508</v>
      </c>
      <c r="C189">
        <v>31141507</v>
      </c>
      <c r="D189">
        <v>30895155</v>
      </c>
      <c r="E189">
        <v>28875167</v>
      </c>
      <c r="F189">
        <v>1</v>
      </c>
      <c r="G189">
        <v>28875167</v>
      </c>
      <c r="H189">
        <v>1</v>
      </c>
      <c r="I189" t="s">
        <v>391</v>
      </c>
      <c r="J189" t="s">
        <v>0</v>
      </c>
      <c r="K189" t="s">
        <v>392</v>
      </c>
      <c r="L189">
        <v>1191</v>
      </c>
      <c r="N189">
        <v>1013</v>
      </c>
      <c r="O189" t="s">
        <v>393</v>
      </c>
      <c r="P189" t="s">
        <v>393</v>
      </c>
      <c r="Q189">
        <v>1</v>
      </c>
      <c r="X189">
        <v>8.9700000000000006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1</v>
      </c>
      <c r="AF189" t="s">
        <v>0</v>
      </c>
      <c r="AG189">
        <v>8.9700000000000006</v>
      </c>
      <c r="AH189">
        <v>2</v>
      </c>
      <c r="AI189">
        <v>31141508</v>
      </c>
      <c r="AJ189">
        <v>188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ROW(Source!A359)</f>
        <v>359</v>
      </c>
      <c r="B190">
        <v>31141509</v>
      </c>
      <c r="C190">
        <v>31141507</v>
      </c>
      <c r="D190">
        <v>30906502</v>
      </c>
      <c r="E190">
        <v>1</v>
      </c>
      <c r="F190">
        <v>1</v>
      </c>
      <c r="G190">
        <v>28875167</v>
      </c>
      <c r="H190">
        <v>2</v>
      </c>
      <c r="I190" t="s">
        <v>655</v>
      </c>
      <c r="J190" t="s">
        <v>656</v>
      </c>
      <c r="K190" t="s">
        <v>657</v>
      </c>
      <c r="L190">
        <v>1368</v>
      </c>
      <c r="N190">
        <v>1011</v>
      </c>
      <c r="O190" t="s">
        <v>397</v>
      </c>
      <c r="P190" t="s">
        <v>397</v>
      </c>
      <c r="Q190">
        <v>1</v>
      </c>
      <c r="X190">
        <v>2.09</v>
      </c>
      <c r="Y190">
        <v>0</v>
      </c>
      <c r="Z190">
        <v>30.14</v>
      </c>
      <c r="AA190">
        <v>11.29</v>
      </c>
      <c r="AB190">
        <v>0</v>
      </c>
      <c r="AC190">
        <v>0</v>
      </c>
      <c r="AD190">
        <v>1</v>
      </c>
      <c r="AE190">
        <v>0</v>
      </c>
      <c r="AF190" t="s">
        <v>0</v>
      </c>
      <c r="AG190">
        <v>2.09</v>
      </c>
      <c r="AH190">
        <v>2</v>
      </c>
      <c r="AI190">
        <v>31141509</v>
      </c>
      <c r="AJ190">
        <v>189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ROW(Source!A359)</f>
        <v>359</v>
      </c>
      <c r="B191">
        <v>31141510</v>
      </c>
      <c r="C191">
        <v>31141507</v>
      </c>
      <c r="D191">
        <v>30908460</v>
      </c>
      <c r="E191">
        <v>1</v>
      </c>
      <c r="F191">
        <v>1</v>
      </c>
      <c r="G191">
        <v>28875167</v>
      </c>
      <c r="H191">
        <v>3</v>
      </c>
      <c r="I191" t="s">
        <v>658</v>
      </c>
      <c r="J191" t="s">
        <v>659</v>
      </c>
      <c r="K191" t="s">
        <v>660</v>
      </c>
      <c r="L191">
        <v>1348</v>
      </c>
      <c r="N191">
        <v>1009</v>
      </c>
      <c r="O191" t="s">
        <v>150</v>
      </c>
      <c r="P191" t="s">
        <v>150</v>
      </c>
      <c r="Q191">
        <v>1000</v>
      </c>
      <c r="X191">
        <v>6.7000000000000004E-2</v>
      </c>
      <c r="Y191">
        <v>170317.61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0</v>
      </c>
      <c r="AG191">
        <v>6.7000000000000004E-2</v>
      </c>
      <c r="AH191">
        <v>2</v>
      </c>
      <c r="AI191">
        <v>31141510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ROW(Source!A359)</f>
        <v>359</v>
      </c>
      <c r="B192">
        <v>31141511</v>
      </c>
      <c r="C192">
        <v>31141507</v>
      </c>
      <c r="D192">
        <v>30907162</v>
      </c>
      <c r="E192">
        <v>1</v>
      </c>
      <c r="F192">
        <v>1</v>
      </c>
      <c r="G192">
        <v>28875167</v>
      </c>
      <c r="H192">
        <v>3</v>
      </c>
      <c r="I192" t="s">
        <v>661</v>
      </c>
      <c r="J192" t="s">
        <v>662</v>
      </c>
      <c r="K192" t="s">
        <v>663</v>
      </c>
      <c r="L192">
        <v>1348</v>
      </c>
      <c r="N192">
        <v>1009</v>
      </c>
      <c r="O192" t="s">
        <v>150</v>
      </c>
      <c r="P192" t="s">
        <v>150</v>
      </c>
      <c r="Q192">
        <v>1000</v>
      </c>
      <c r="X192">
        <v>0.01</v>
      </c>
      <c r="Y192">
        <v>26628.9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0</v>
      </c>
      <c r="AG192">
        <v>0.01</v>
      </c>
      <c r="AH192">
        <v>2</v>
      </c>
      <c r="AI192">
        <v>31141511</v>
      </c>
      <c r="AJ192">
        <v>191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ROW(Source!A359)</f>
        <v>359</v>
      </c>
      <c r="B193">
        <v>31141512</v>
      </c>
      <c r="C193">
        <v>31141507</v>
      </c>
      <c r="D193">
        <v>30910009</v>
      </c>
      <c r="E193">
        <v>1</v>
      </c>
      <c r="F193">
        <v>1</v>
      </c>
      <c r="G193">
        <v>28875167</v>
      </c>
      <c r="H193">
        <v>3</v>
      </c>
      <c r="I193" t="s">
        <v>664</v>
      </c>
      <c r="J193" t="s">
        <v>665</v>
      </c>
      <c r="K193" t="s">
        <v>666</v>
      </c>
      <c r="L193">
        <v>1346</v>
      </c>
      <c r="N193">
        <v>1009</v>
      </c>
      <c r="O193" t="s">
        <v>422</v>
      </c>
      <c r="P193" t="s">
        <v>422</v>
      </c>
      <c r="Q193">
        <v>1</v>
      </c>
      <c r="X193">
        <v>17</v>
      </c>
      <c r="Y193">
        <v>24.18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0</v>
      </c>
      <c r="AG193">
        <v>17</v>
      </c>
      <c r="AH193">
        <v>2</v>
      </c>
      <c r="AI193">
        <v>31141512</v>
      </c>
      <c r="AJ193">
        <v>192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ROW(Source!A360)</f>
        <v>360</v>
      </c>
      <c r="B194">
        <v>31141515</v>
      </c>
      <c r="C194">
        <v>31141514</v>
      </c>
      <c r="D194">
        <v>30895155</v>
      </c>
      <c r="E194">
        <v>28875167</v>
      </c>
      <c r="F194">
        <v>1</v>
      </c>
      <c r="G194">
        <v>28875167</v>
      </c>
      <c r="H194">
        <v>1</v>
      </c>
      <c r="I194" t="s">
        <v>391</v>
      </c>
      <c r="J194" t="s">
        <v>0</v>
      </c>
      <c r="K194" t="s">
        <v>392</v>
      </c>
      <c r="L194">
        <v>1191</v>
      </c>
      <c r="N194">
        <v>1013</v>
      </c>
      <c r="O194" t="s">
        <v>393</v>
      </c>
      <c r="P194" t="s">
        <v>393</v>
      </c>
      <c r="Q194">
        <v>1</v>
      </c>
      <c r="X194">
        <v>65.12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1</v>
      </c>
      <c r="AF194" t="s">
        <v>0</v>
      </c>
      <c r="AG194">
        <v>65.12</v>
      </c>
      <c r="AH194">
        <v>2</v>
      </c>
      <c r="AI194">
        <v>31141515</v>
      </c>
      <c r="AJ194">
        <v>193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ROW(Source!A360)</f>
        <v>360</v>
      </c>
      <c r="B195">
        <v>31141516</v>
      </c>
      <c r="C195">
        <v>31141514</v>
      </c>
      <c r="D195">
        <v>30907876</v>
      </c>
      <c r="E195">
        <v>1</v>
      </c>
      <c r="F195">
        <v>1</v>
      </c>
      <c r="G195">
        <v>28875167</v>
      </c>
      <c r="H195">
        <v>3</v>
      </c>
      <c r="I195" t="s">
        <v>667</v>
      </c>
      <c r="J195" t="s">
        <v>668</v>
      </c>
      <c r="K195" t="s">
        <v>669</v>
      </c>
      <c r="L195">
        <v>1348</v>
      </c>
      <c r="N195">
        <v>1009</v>
      </c>
      <c r="O195" t="s">
        <v>150</v>
      </c>
      <c r="P195" t="s">
        <v>150</v>
      </c>
      <c r="Q195">
        <v>1000</v>
      </c>
      <c r="X195">
        <v>4.0000000000000001E-3</v>
      </c>
      <c r="Y195">
        <v>45454.3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0</v>
      </c>
      <c r="AG195">
        <v>4.0000000000000001E-3</v>
      </c>
      <c r="AH195">
        <v>2</v>
      </c>
      <c r="AI195">
        <v>31141516</v>
      </c>
      <c r="AJ195">
        <v>194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ROW(Source!A360)</f>
        <v>360</v>
      </c>
      <c r="B196">
        <v>31141517</v>
      </c>
      <c r="C196">
        <v>31141514</v>
      </c>
      <c r="D196">
        <v>30907484</v>
      </c>
      <c r="E196">
        <v>1</v>
      </c>
      <c r="F196">
        <v>1</v>
      </c>
      <c r="G196">
        <v>28875167</v>
      </c>
      <c r="H196">
        <v>3</v>
      </c>
      <c r="I196" t="s">
        <v>670</v>
      </c>
      <c r="J196" t="s">
        <v>671</v>
      </c>
      <c r="K196" t="s">
        <v>672</v>
      </c>
      <c r="L196">
        <v>1339</v>
      </c>
      <c r="N196">
        <v>1007</v>
      </c>
      <c r="O196" t="s">
        <v>16</v>
      </c>
      <c r="P196" t="s">
        <v>16</v>
      </c>
      <c r="Q196">
        <v>1</v>
      </c>
      <c r="X196">
        <v>1.3</v>
      </c>
      <c r="Y196">
        <v>4982.54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0</v>
      </c>
      <c r="AG196">
        <v>1.3</v>
      </c>
      <c r="AH196">
        <v>2</v>
      </c>
      <c r="AI196">
        <v>31141517</v>
      </c>
      <c r="AJ196">
        <v>195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ROW(Source!A360)</f>
        <v>360</v>
      </c>
      <c r="B197">
        <v>31141518</v>
      </c>
      <c r="C197">
        <v>31141514</v>
      </c>
      <c r="D197">
        <v>30896783</v>
      </c>
      <c r="E197">
        <v>28875167</v>
      </c>
      <c r="F197">
        <v>1</v>
      </c>
      <c r="G197">
        <v>28875167</v>
      </c>
      <c r="H197">
        <v>3</v>
      </c>
      <c r="I197" t="s">
        <v>448</v>
      </c>
      <c r="J197" t="s">
        <v>0</v>
      </c>
      <c r="K197" t="s">
        <v>449</v>
      </c>
      <c r="L197">
        <v>1348</v>
      </c>
      <c r="N197">
        <v>1009</v>
      </c>
      <c r="O197" t="s">
        <v>150</v>
      </c>
      <c r="P197" t="s">
        <v>150</v>
      </c>
      <c r="Q197">
        <v>1000</v>
      </c>
      <c r="X197">
        <v>2.11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0</v>
      </c>
      <c r="AG197">
        <v>2.11</v>
      </c>
      <c r="AH197">
        <v>2</v>
      </c>
      <c r="AI197">
        <v>31141518</v>
      </c>
      <c r="AJ197">
        <v>196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ROW(Source!A361)</f>
        <v>361</v>
      </c>
      <c r="B198">
        <v>31141521</v>
      </c>
      <c r="C198">
        <v>31141520</v>
      </c>
      <c r="D198">
        <v>30895155</v>
      </c>
      <c r="E198">
        <v>28875167</v>
      </c>
      <c r="F198">
        <v>1</v>
      </c>
      <c r="G198">
        <v>28875167</v>
      </c>
      <c r="H198">
        <v>1</v>
      </c>
      <c r="I198" t="s">
        <v>391</v>
      </c>
      <c r="J198" t="s">
        <v>0</v>
      </c>
      <c r="K198" t="s">
        <v>392</v>
      </c>
      <c r="L198">
        <v>1191</v>
      </c>
      <c r="N198">
        <v>1013</v>
      </c>
      <c r="O198" t="s">
        <v>393</v>
      </c>
      <c r="P198" t="s">
        <v>393</v>
      </c>
      <c r="Q198">
        <v>1</v>
      </c>
      <c r="X198">
        <v>4.63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1</v>
      </c>
      <c r="AF198" t="s">
        <v>0</v>
      </c>
      <c r="AG198">
        <v>4.63</v>
      </c>
      <c r="AH198">
        <v>2</v>
      </c>
      <c r="AI198">
        <v>31141521</v>
      </c>
      <c r="AJ198">
        <v>197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ROW(Source!A361)</f>
        <v>361</v>
      </c>
      <c r="B199">
        <v>31141522</v>
      </c>
      <c r="C199">
        <v>31141520</v>
      </c>
      <c r="D199">
        <v>30906502</v>
      </c>
      <c r="E199">
        <v>1</v>
      </c>
      <c r="F199">
        <v>1</v>
      </c>
      <c r="G199">
        <v>28875167</v>
      </c>
      <c r="H199">
        <v>2</v>
      </c>
      <c r="I199" t="s">
        <v>655</v>
      </c>
      <c r="J199" t="s">
        <v>656</v>
      </c>
      <c r="K199" t="s">
        <v>657</v>
      </c>
      <c r="L199">
        <v>1368</v>
      </c>
      <c r="N199">
        <v>1011</v>
      </c>
      <c r="O199" t="s">
        <v>397</v>
      </c>
      <c r="P199" t="s">
        <v>397</v>
      </c>
      <c r="Q199">
        <v>1</v>
      </c>
      <c r="X199">
        <v>1.52</v>
      </c>
      <c r="Y199">
        <v>0</v>
      </c>
      <c r="Z199">
        <v>30.14</v>
      </c>
      <c r="AA199">
        <v>11.29</v>
      </c>
      <c r="AB199">
        <v>0</v>
      </c>
      <c r="AC199">
        <v>0</v>
      </c>
      <c r="AD199">
        <v>1</v>
      </c>
      <c r="AE199">
        <v>0</v>
      </c>
      <c r="AF199" t="s">
        <v>0</v>
      </c>
      <c r="AG199">
        <v>1.52</v>
      </c>
      <c r="AH199">
        <v>2</v>
      </c>
      <c r="AI199">
        <v>31141522</v>
      </c>
      <c r="AJ199">
        <v>198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ROW(Source!A361)</f>
        <v>361</v>
      </c>
      <c r="B200">
        <v>31141523</v>
      </c>
      <c r="C200">
        <v>31141520</v>
      </c>
      <c r="D200">
        <v>30908781</v>
      </c>
      <c r="E200">
        <v>1</v>
      </c>
      <c r="F200">
        <v>1</v>
      </c>
      <c r="G200">
        <v>28875167</v>
      </c>
      <c r="H200">
        <v>3</v>
      </c>
      <c r="I200" t="s">
        <v>407</v>
      </c>
      <c r="J200" t="s">
        <v>408</v>
      </c>
      <c r="K200" t="s">
        <v>409</v>
      </c>
      <c r="L200">
        <v>1339</v>
      </c>
      <c r="N200">
        <v>1007</v>
      </c>
      <c r="O200" t="s">
        <v>16</v>
      </c>
      <c r="P200" t="s">
        <v>16</v>
      </c>
      <c r="Q200">
        <v>1</v>
      </c>
      <c r="X200">
        <v>0.16</v>
      </c>
      <c r="Y200">
        <v>29.98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0</v>
      </c>
      <c r="AG200">
        <v>0.16</v>
      </c>
      <c r="AH200">
        <v>2</v>
      </c>
      <c r="AI200">
        <v>31141523</v>
      </c>
      <c r="AJ200">
        <v>199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ROW(Source!A361)</f>
        <v>361</v>
      </c>
      <c r="B201">
        <v>31141524</v>
      </c>
      <c r="C201">
        <v>31141520</v>
      </c>
      <c r="D201">
        <v>30907437</v>
      </c>
      <c r="E201">
        <v>1</v>
      </c>
      <c r="F201">
        <v>1</v>
      </c>
      <c r="G201">
        <v>28875167</v>
      </c>
      <c r="H201">
        <v>3</v>
      </c>
      <c r="I201" t="s">
        <v>673</v>
      </c>
      <c r="J201" t="s">
        <v>674</v>
      </c>
      <c r="K201" t="s">
        <v>675</v>
      </c>
      <c r="L201">
        <v>1348</v>
      </c>
      <c r="N201">
        <v>1009</v>
      </c>
      <c r="O201" t="s">
        <v>150</v>
      </c>
      <c r="P201" t="s">
        <v>150</v>
      </c>
      <c r="Q201">
        <v>1000</v>
      </c>
      <c r="X201">
        <v>8.9999999999999993E-3</v>
      </c>
      <c r="Y201">
        <v>254057.26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0</v>
      </c>
      <c r="AG201">
        <v>8.9999999999999993E-3</v>
      </c>
      <c r="AH201">
        <v>2</v>
      </c>
      <c r="AI201">
        <v>31141524</v>
      </c>
      <c r="AJ201">
        <v>200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ROW(Source!A362)</f>
        <v>362</v>
      </c>
      <c r="B202">
        <v>31141527</v>
      </c>
      <c r="C202">
        <v>31141526</v>
      </c>
      <c r="D202">
        <v>30895155</v>
      </c>
      <c r="E202">
        <v>28875167</v>
      </c>
      <c r="F202">
        <v>1</v>
      </c>
      <c r="G202">
        <v>28875167</v>
      </c>
      <c r="H202">
        <v>1</v>
      </c>
      <c r="I202" t="s">
        <v>391</v>
      </c>
      <c r="J202" t="s">
        <v>0</v>
      </c>
      <c r="K202" t="s">
        <v>392</v>
      </c>
      <c r="L202">
        <v>1191</v>
      </c>
      <c r="N202">
        <v>1013</v>
      </c>
      <c r="O202" t="s">
        <v>393</v>
      </c>
      <c r="P202" t="s">
        <v>393</v>
      </c>
      <c r="Q202">
        <v>1</v>
      </c>
      <c r="X202">
        <v>50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1</v>
      </c>
      <c r="AF202" t="s">
        <v>0</v>
      </c>
      <c r="AG202">
        <v>50</v>
      </c>
      <c r="AH202">
        <v>2</v>
      </c>
      <c r="AI202">
        <v>31141527</v>
      </c>
      <c r="AJ202">
        <v>201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ROW(Source!A362)</f>
        <v>362</v>
      </c>
      <c r="B203">
        <v>31141528</v>
      </c>
      <c r="C203">
        <v>31141526</v>
      </c>
      <c r="D203">
        <v>30907714</v>
      </c>
      <c r="E203">
        <v>1</v>
      </c>
      <c r="F203">
        <v>1</v>
      </c>
      <c r="G203">
        <v>28875167</v>
      </c>
      <c r="H203">
        <v>3</v>
      </c>
      <c r="I203" t="s">
        <v>676</v>
      </c>
      <c r="J203" t="s">
        <v>677</v>
      </c>
      <c r="K203" t="s">
        <v>678</v>
      </c>
      <c r="L203">
        <v>1348</v>
      </c>
      <c r="N203">
        <v>1009</v>
      </c>
      <c r="O203" t="s">
        <v>150</v>
      </c>
      <c r="P203" t="s">
        <v>150</v>
      </c>
      <c r="Q203">
        <v>1000</v>
      </c>
      <c r="X203">
        <v>0.46</v>
      </c>
      <c r="Y203">
        <v>50407.79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0</v>
      </c>
      <c r="AG203">
        <v>0.46</v>
      </c>
      <c r="AH203">
        <v>2</v>
      </c>
      <c r="AI203">
        <v>31141528</v>
      </c>
      <c r="AJ203">
        <v>202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ROW(Source!A362)</f>
        <v>362</v>
      </c>
      <c r="B204">
        <v>31141529</v>
      </c>
      <c r="C204">
        <v>31141526</v>
      </c>
      <c r="D204">
        <v>30907876</v>
      </c>
      <c r="E204">
        <v>1</v>
      </c>
      <c r="F204">
        <v>1</v>
      </c>
      <c r="G204">
        <v>28875167</v>
      </c>
      <c r="H204">
        <v>3</v>
      </c>
      <c r="I204" t="s">
        <v>667</v>
      </c>
      <c r="J204" t="s">
        <v>668</v>
      </c>
      <c r="K204" t="s">
        <v>669</v>
      </c>
      <c r="L204">
        <v>1348</v>
      </c>
      <c r="N204">
        <v>1009</v>
      </c>
      <c r="O204" t="s">
        <v>150</v>
      </c>
      <c r="P204" t="s">
        <v>150</v>
      </c>
      <c r="Q204">
        <v>1000</v>
      </c>
      <c r="X204">
        <v>1E-3</v>
      </c>
      <c r="Y204">
        <v>45454.3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0</v>
      </c>
      <c r="AG204">
        <v>1E-3</v>
      </c>
      <c r="AH204">
        <v>2</v>
      </c>
      <c r="AI204">
        <v>31141529</v>
      </c>
      <c r="AJ204">
        <v>203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ROW(Source!A362)</f>
        <v>362</v>
      </c>
      <c r="B205">
        <v>31141530</v>
      </c>
      <c r="C205">
        <v>31141526</v>
      </c>
      <c r="D205">
        <v>30907914</v>
      </c>
      <c r="E205">
        <v>1</v>
      </c>
      <c r="F205">
        <v>1</v>
      </c>
      <c r="G205">
        <v>28875167</v>
      </c>
      <c r="H205">
        <v>3</v>
      </c>
      <c r="I205" t="s">
        <v>679</v>
      </c>
      <c r="J205" t="s">
        <v>680</v>
      </c>
      <c r="K205" t="s">
        <v>681</v>
      </c>
      <c r="L205">
        <v>1348</v>
      </c>
      <c r="N205">
        <v>1009</v>
      </c>
      <c r="O205" t="s">
        <v>150</v>
      </c>
      <c r="P205" t="s">
        <v>150</v>
      </c>
      <c r="Q205">
        <v>1000</v>
      </c>
      <c r="X205">
        <v>5.1999999999999998E-2</v>
      </c>
      <c r="Y205">
        <v>39990.42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0</v>
      </c>
      <c r="AG205">
        <v>5.1999999999999998E-2</v>
      </c>
      <c r="AH205">
        <v>2</v>
      </c>
      <c r="AI205">
        <v>31141530</v>
      </c>
      <c r="AJ205">
        <v>204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ROW(Source!A363)</f>
        <v>363</v>
      </c>
      <c r="B206">
        <v>31141533</v>
      </c>
      <c r="C206">
        <v>31141532</v>
      </c>
      <c r="D206">
        <v>30895155</v>
      </c>
      <c r="E206">
        <v>28875167</v>
      </c>
      <c r="F206">
        <v>1</v>
      </c>
      <c r="G206">
        <v>28875167</v>
      </c>
      <c r="H206">
        <v>1</v>
      </c>
      <c r="I206" t="s">
        <v>391</v>
      </c>
      <c r="J206" t="s">
        <v>0</v>
      </c>
      <c r="K206" t="s">
        <v>392</v>
      </c>
      <c r="L206">
        <v>1191</v>
      </c>
      <c r="N206">
        <v>1013</v>
      </c>
      <c r="O206" t="s">
        <v>393</v>
      </c>
      <c r="P206" t="s">
        <v>393</v>
      </c>
      <c r="Q206">
        <v>1</v>
      </c>
      <c r="X206">
        <v>6.99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1</v>
      </c>
      <c r="AF206" t="s">
        <v>0</v>
      </c>
      <c r="AG206">
        <v>6.99</v>
      </c>
      <c r="AH206">
        <v>2</v>
      </c>
      <c r="AI206">
        <v>31141533</v>
      </c>
      <c r="AJ206">
        <v>205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ROW(Source!A363)</f>
        <v>363</v>
      </c>
      <c r="B207">
        <v>31141534</v>
      </c>
      <c r="C207">
        <v>31141532</v>
      </c>
      <c r="D207">
        <v>30907502</v>
      </c>
      <c r="E207">
        <v>1</v>
      </c>
      <c r="F207">
        <v>1</v>
      </c>
      <c r="G207">
        <v>28875167</v>
      </c>
      <c r="H207">
        <v>3</v>
      </c>
      <c r="I207" t="s">
        <v>682</v>
      </c>
      <c r="J207" t="s">
        <v>683</v>
      </c>
      <c r="K207" t="s">
        <v>684</v>
      </c>
      <c r="L207">
        <v>1339</v>
      </c>
      <c r="N207">
        <v>1007</v>
      </c>
      <c r="O207" t="s">
        <v>16</v>
      </c>
      <c r="P207" t="s">
        <v>16</v>
      </c>
      <c r="Q207">
        <v>1</v>
      </c>
      <c r="X207">
        <v>0.06</v>
      </c>
      <c r="Y207">
        <v>5631.96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0</v>
      </c>
      <c r="AG207">
        <v>0.06</v>
      </c>
      <c r="AH207">
        <v>2</v>
      </c>
      <c r="AI207">
        <v>31141534</v>
      </c>
      <c r="AJ207">
        <v>206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ROW(Source!A363)</f>
        <v>363</v>
      </c>
      <c r="B208">
        <v>31141535</v>
      </c>
      <c r="C208">
        <v>31141532</v>
      </c>
      <c r="D208">
        <v>30907504</v>
      </c>
      <c r="E208">
        <v>1</v>
      </c>
      <c r="F208">
        <v>1</v>
      </c>
      <c r="G208">
        <v>28875167</v>
      </c>
      <c r="H208">
        <v>3</v>
      </c>
      <c r="I208" t="s">
        <v>685</v>
      </c>
      <c r="J208" t="s">
        <v>686</v>
      </c>
      <c r="K208" t="s">
        <v>687</v>
      </c>
      <c r="L208">
        <v>1339</v>
      </c>
      <c r="N208">
        <v>1007</v>
      </c>
      <c r="O208" t="s">
        <v>16</v>
      </c>
      <c r="P208" t="s">
        <v>16</v>
      </c>
      <c r="Q208">
        <v>1</v>
      </c>
      <c r="X208">
        <v>0.1</v>
      </c>
      <c r="Y208">
        <v>5631.96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0</v>
      </c>
      <c r="AG208">
        <v>0.1</v>
      </c>
      <c r="AH208">
        <v>2</v>
      </c>
      <c r="AI208">
        <v>31141535</v>
      </c>
      <c r="AJ208">
        <v>207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ROW(Source!A363)</f>
        <v>363</v>
      </c>
      <c r="B209">
        <v>31141536</v>
      </c>
      <c r="C209">
        <v>31141532</v>
      </c>
      <c r="D209">
        <v>30907515</v>
      </c>
      <c r="E209">
        <v>1</v>
      </c>
      <c r="F209">
        <v>1</v>
      </c>
      <c r="G209">
        <v>28875167</v>
      </c>
      <c r="H209">
        <v>3</v>
      </c>
      <c r="I209" t="s">
        <v>688</v>
      </c>
      <c r="J209" t="s">
        <v>689</v>
      </c>
      <c r="K209" t="s">
        <v>690</v>
      </c>
      <c r="L209">
        <v>1339</v>
      </c>
      <c r="N209">
        <v>1007</v>
      </c>
      <c r="O209" t="s">
        <v>16</v>
      </c>
      <c r="P209" t="s">
        <v>16</v>
      </c>
      <c r="Q209">
        <v>1</v>
      </c>
      <c r="X209">
        <v>0.06</v>
      </c>
      <c r="Y209">
        <v>6326.94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0</v>
      </c>
      <c r="AG209">
        <v>0.06</v>
      </c>
      <c r="AH209">
        <v>2</v>
      </c>
      <c r="AI209">
        <v>31141536</v>
      </c>
      <c r="AJ209">
        <v>208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ROW(Source!A363)</f>
        <v>363</v>
      </c>
      <c r="B210">
        <v>31141537</v>
      </c>
      <c r="C210">
        <v>31141532</v>
      </c>
      <c r="D210">
        <v>30911110</v>
      </c>
      <c r="E210">
        <v>1</v>
      </c>
      <c r="F210">
        <v>1</v>
      </c>
      <c r="G210">
        <v>28875167</v>
      </c>
      <c r="H210">
        <v>3</v>
      </c>
      <c r="I210" t="s">
        <v>691</v>
      </c>
      <c r="J210" t="s">
        <v>692</v>
      </c>
      <c r="K210" t="s">
        <v>693</v>
      </c>
      <c r="L210">
        <v>1354</v>
      </c>
      <c r="N210">
        <v>1010</v>
      </c>
      <c r="O210" t="s">
        <v>84</v>
      </c>
      <c r="P210" t="s">
        <v>84</v>
      </c>
      <c r="Q210">
        <v>1</v>
      </c>
      <c r="X210">
        <v>2</v>
      </c>
      <c r="Y210">
        <v>10.14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0</v>
      </c>
      <c r="AG210">
        <v>2</v>
      </c>
      <c r="AH210">
        <v>2</v>
      </c>
      <c r="AI210">
        <v>31141537</v>
      </c>
      <c r="AJ210">
        <v>209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ROW(Source!A363)</f>
        <v>363</v>
      </c>
      <c r="B211">
        <v>31141538</v>
      </c>
      <c r="C211">
        <v>31141532</v>
      </c>
      <c r="D211">
        <v>30911382</v>
      </c>
      <c r="E211">
        <v>1</v>
      </c>
      <c r="F211">
        <v>1</v>
      </c>
      <c r="G211">
        <v>28875167</v>
      </c>
      <c r="H211">
        <v>3</v>
      </c>
      <c r="I211" t="s">
        <v>694</v>
      </c>
      <c r="J211" t="s">
        <v>695</v>
      </c>
      <c r="K211" t="s">
        <v>696</v>
      </c>
      <c r="L211">
        <v>1327</v>
      </c>
      <c r="N211">
        <v>1005</v>
      </c>
      <c r="O211" t="s">
        <v>441</v>
      </c>
      <c r="P211" t="s">
        <v>441</v>
      </c>
      <c r="Q211">
        <v>1</v>
      </c>
      <c r="X211">
        <v>0.5</v>
      </c>
      <c r="Y211">
        <v>1291.03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0</v>
      </c>
      <c r="AG211">
        <v>0.5</v>
      </c>
      <c r="AH211">
        <v>2</v>
      </c>
      <c r="AI211">
        <v>31141538</v>
      </c>
      <c r="AJ211">
        <v>210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ROW(Source!A364)</f>
        <v>364</v>
      </c>
      <c r="B212">
        <v>31141541</v>
      </c>
      <c r="C212">
        <v>31141540</v>
      </c>
      <c r="D212">
        <v>30895155</v>
      </c>
      <c r="E212">
        <v>28875167</v>
      </c>
      <c r="F212">
        <v>1</v>
      </c>
      <c r="G212">
        <v>28875167</v>
      </c>
      <c r="H212">
        <v>1</v>
      </c>
      <c r="I212" t="s">
        <v>391</v>
      </c>
      <c r="J212" t="s">
        <v>0</v>
      </c>
      <c r="K212" t="s">
        <v>392</v>
      </c>
      <c r="L212">
        <v>1191</v>
      </c>
      <c r="N212">
        <v>1013</v>
      </c>
      <c r="O212" t="s">
        <v>393</v>
      </c>
      <c r="P212" t="s">
        <v>393</v>
      </c>
      <c r="Q212">
        <v>1</v>
      </c>
      <c r="X212">
        <v>6.78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1</v>
      </c>
      <c r="AF212" t="s">
        <v>0</v>
      </c>
      <c r="AG212">
        <v>6.78</v>
      </c>
      <c r="AH212">
        <v>2</v>
      </c>
      <c r="AI212">
        <v>31141541</v>
      </c>
      <c r="AJ212">
        <v>211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ROW(Source!A364)</f>
        <v>364</v>
      </c>
      <c r="B213">
        <v>31141542</v>
      </c>
      <c r="C213">
        <v>31141540</v>
      </c>
      <c r="D213">
        <v>30906478</v>
      </c>
      <c r="E213">
        <v>1</v>
      </c>
      <c r="F213">
        <v>1</v>
      </c>
      <c r="G213">
        <v>28875167</v>
      </c>
      <c r="H213">
        <v>2</v>
      </c>
      <c r="I213" t="s">
        <v>697</v>
      </c>
      <c r="J213" t="s">
        <v>698</v>
      </c>
      <c r="K213" t="s">
        <v>699</v>
      </c>
      <c r="L213">
        <v>1368</v>
      </c>
      <c r="N213">
        <v>1011</v>
      </c>
      <c r="O213" t="s">
        <v>397</v>
      </c>
      <c r="P213" t="s">
        <v>397</v>
      </c>
      <c r="Q213">
        <v>1</v>
      </c>
      <c r="X213">
        <v>1.99</v>
      </c>
      <c r="Y213">
        <v>0</v>
      </c>
      <c r="Z213">
        <v>35.409999999999997</v>
      </c>
      <c r="AA213">
        <v>7.11</v>
      </c>
      <c r="AB213">
        <v>0</v>
      </c>
      <c r="AC213">
        <v>0</v>
      </c>
      <c r="AD213">
        <v>1</v>
      </c>
      <c r="AE213">
        <v>0</v>
      </c>
      <c r="AF213" t="s">
        <v>0</v>
      </c>
      <c r="AG213">
        <v>1.99</v>
      </c>
      <c r="AH213">
        <v>2</v>
      </c>
      <c r="AI213">
        <v>31141542</v>
      </c>
      <c r="AJ213">
        <v>212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ROW(Source!A364)</f>
        <v>364</v>
      </c>
      <c r="B214">
        <v>31141543</v>
      </c>
      <c r="C214">
        <v>31141540</v>
      </c>
      <c r="D214">
        <v>30908697</v>
      </c>
      <c r="E214">
        <v>1</v>
      </c>
      <c r="F214">
        <v>1</v>
      </c>
      <c r="G214">
        <v>28875167</v>
      </c>
      <c r="H214">
        <v>3</v>
      </c>
      <c r="I214" t="s">
        <v>700</v>
      </c>
      <c r="J214" t="s">
        <v>701</v>
      </c>
      <c r="K214" t="s">
        <v>702</v>
      </c>
      <c r="L214">
        <v>1348</v>
      </c>
      <c r="N214">
        <v>1009</v>
      </c>
      <c r="O214" t="s">
        <v>150</v>
      </c>
      <c r="P214" t="s">
        <v>150</v>
      </c>
      <c r="Q214">
        <v>1000</v>
      </c>
      <c r="X214">
        <v>5.0000000000000001E-4</v>
      </c>
      <c r="Y214">
        <v>117442.26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0</v>
      </c>
      <c r="AG214">
        <v>5.0000000000000001E-4</v>
      </c>
      <c r="AH214">
        <v>2</v>
      </c>
      <c r="AI214">
        <v>31141543</v>
      </c>
      <c r="AJ214">
        <v>213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ROW(Source!A364)</f>
        <v>364</v>
      </c>
      <c r="B215">
        <v>31141544</v>
      </c>
      <c r="C215">
        <v>31141540</v>
      </c>
      <c r="D215">
        <v>30909051</v>
      </c>
      <c r="E215">
        <v>1</v>
      </c>
      <c r="F215">
        <v>1</v>
      </c>
      <c r="G215">
        <v>28875167</v>
      </c>
      <c r="H215">
        <v>3</v>
      </c>
      <c r="I215" t="s">
        <v>703</v>
      </c>
      <c r="J215" t="s">
        <v>704</v>
      </c>
      <c r="K215" t="s">
        <v>705</v>
      </c>
      <c r="L215">
        <v>1348</v>
      </c>
      <c r="N215">
        <v>1009</v>
      </c>
      <c r="O215" t="s">
        <v>150</v>
      </c>
      <c r="P215" t="s">
        <v>150</v>
      </c>
      <c r="Q215">
        <v>1000</v>
      </c>
      <c r="X215">
        <v>5.1999999999999995E-4</v>
      </c>
      <c r="Y215">
        <v>160225.26999999999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0</v>
      </c>
      <c r="AG215">
        <v>5.1999999999999995E-4</v>
      </c>
      <c r="AH215">
        <v>2</v>
      </c>
      <c r="AI215">
        <v>31141544</v>
      </c>
      <c r="AJ215">
        <v>214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ROW(Source!A364)</f>
        <v>364</v>
      </c>
      <c r="B216">
        <v>31141545</v>
      </c>
      <c r="C216">
        <v>31141540</v>
      </c>
      <c r="D216">
        <v>30910291</v>
      </c>
      <c r="E216">
        <v>1</v>
      </c>
      <c r="F216">
        <v>1</v>
      </c>
      <c r="G216">
        <v>28875167</v>
      </c>
      <c r="H216">
        <v>3</v>
      </c>
      <c r="I216" t="s">
        <v>234</v>
      </c>
      <c r="J216" t="s">
        <v>236</v>
      </c>
      <c r="K216" t="s">
        <v>235</v>
      </c>
      <c r="L216">
        <v>1348</v>
      </c>
      <c r="N216">
        <v>1009</v>
      </c>
      <c r="O216" t="s">
        <v>150</v>
      </c>
      <c r="P216" t="s">
        <v>150</v>
      </c>
      <c r="Q216">
        <v>1000</v>
      </c>
      <c r="X216">
        <v>0.3</v>
      </c>
      <c r="Y216">
        <v>62502.13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0</v>
      </c>
      <c r="AG216">
        <v>0.3</v>
      </c>
      <c r="AH216">
        <v>2</v>
      </c>
      <c r="AI216">
        <v>31141545</v>
      </c>
      <c r="AJ216">
        <v>215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ROW(Source!A366)</f>
        <v>366</v>
      </c>
      <c r="B217">
        <v>31141551</v>
      </c>
      <c r="C217">
        <v>31141550</v>
      </c>
      <c r="D217">
        <v>30895155</v>
      </c>
      <c r="E217">
        <v>28875167</v>
      </c>
      <c r="F217">
        <v>1</v>
      </c>
      <c r="G217">
        <v>28875167</v>
      </c>
      <c r="H217">
        <v>1</v>
      </c>
      <c r="I217" t="s">
        <v>391</v>
      </c>
      <c r="J217" t="s">
        <v>0</v>
      </c>
      <c r="K217" t="s">
        <v>392</v>
      </c>
      <c r="L217">
        <v>1191</v>
      </c>
      <c r="N217">
        <v>1013</v>
      </c>
      <c r="O217" t="s">
        <v>393</v>
      </c>
      <c r="P217" t="s">
        <v>393</v>
      </c>
      <c r="Q217">
        <v>1</v>
      </c>
      <c r="X217">
        <v>1.84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1</v>
      </c>
      <c r="AF217" t="s">
        <v>0</v>
      </c>
      <c r="AG217">
        <v>1.84</v>
      </c>
      <c r="AH217">
        <v>2</v>
      </c>
      <c r="AI217">
        <v>31141551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ROW(Source!A366)</f>
        <v>366</v>
      </c>
      <c r="B218">
        <v>31141552</v>
      </c>
      <c r="C218">
        <v>31141550</v>
      </c>
      <c r="D218">
        <v>30906760</v>
      </c>
      <c r="E218">
        <v>1</v>
      </c>
      <c r="F218">
        <v>1</v>
      </c>
      <c r="G218">
        <v>28875167</v>
      </c>
      <c r="H218">
        <v>2</v>
      </c>
      <c r="I218" t="s">
        <v>706</v>
      </c>
      <c r="J218" t="s">
        <v>707</v>
      </c>
      <c r="K218" t="s">
        <v>708</v>
      </c>
      <c r="L218">
        <v>1368</v>
      </c>
      <c r="N218">
        <v>1011</v>
      </c>
      <c r="O218" t="s">
        <v>397</v>
      </c>
      <c r="P218" t="s">
        <v>397</v>
      </c>
      <c r="Q218">
        <v>1</v>
      </c>
      <c r="X218">
        <v>0.68</v>
      </c>
      <c r="Y218">
        <v>0</v>
      </c>
      <c r="Z218">
        <v>450.57</v>
      </c>
      <c r="AA218">
        <v>324.23</v>
      </c>
      <c r="AB218">
        <v>0</v>
      </c>
      <c r="AC218">
        <v>0</v>
      </c>
      <c r="AD218">
        <v>1</v>
      </c>
      <c r="AE218">
        <v>0</v>
      </c>
      <c r="AF218" t="s">
        <v>0</v>
      </c>
      <c r="AG218">
        <v>0.68</v>
      </c>
      <c r="AH218">
        <v>2</v>
      </c>
      <c r="AI218">
        <v>31141552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ROW(Source!A418)</f>
        <v>418</v>
      </c>
      <c r="B219">
        <v>31141636</v>
      </c>
      <c r="C219">
        <v>31141633</v>
      </c>
      <c r="D219">
        <v>30895155</v>
      </c>
      <c r="E219">
        <v>28875167</v>
      </c>
      <c r="F219">
        <v>1</v>
      </c>
      <c r="G219">
        <v>28875167</v>
      </c>
      <c r="H219">
        <v>1</v>
      </c>
      <c r="I219" t="s">
        <v>391</v>
      </c>
      <c r="J219" t="s">
        <v>0</v>
      </c>
      <c r="K219" t="s">
        <v>392</v>
      </c>
      <c r="L219">
        <v>1191</v>
      </c>
      <c r="N219">
        <v>1013</v>
      </c>
      <c r="O219" t="s">
        <v>393</v>
      </c>
      <c r="P219" t="s">
        <v>393</v>
      </c>
      <c r="Q219">
        <v>1</v>
      </c>
      <c r="X219">
        <v>10.49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1</v>
      </c>
      <c r="AF219" t="s">
        <v>0</v>
      </c>
      <c r="AG219">
        <v>10.49</v>
      </c>
      <c r="AH219">
        <v>2</v>
      </c>
      <c r="AI219">
        <v>31141634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ROW(Source!A418)</f>
        <v>418</v>
      </c>
      <c r="B220">
        <v>31141637</v>
      </c>
      <c r="C220">
        <v>31141633</v>
      </c>
      <c r="D220">
        <v>30896783</v>
      </c>
      <c r="E220">
        <v>28875167</v>
      </c>
      <c r="F220">
        <v>1</v>
      </c>
      <c r="G220">
        <v>28875167</v>
      </c>
      <c r="H220">
        <v>3</v>
      </c>
      <c r="I220" t="s">
        <v>448</v>
      </c>
      <c r="J220" t="s">
        <v>0</v>
      </c>
      <c r="K220" t="s">
        <v>449</v>
      </c>
      <c r="L220">
        <v>1348</v>
      </c>
      <c r="N220">
        <v>1009</v>
      </c>
      <c r="O220" t="s">
        <v>150</v>
      </c>
      <c r="P220" t="s">
        <v>150</v>
      </c>
      <c r="Q220">
        <v>1000</v>
      </c>
      <c r="X220">
        <v>0.52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0</v>
      </c>
      <c r="AG220">
        <v>0.52</v>
      </c>
      <c r="AH220">
        <v>2</v>
      </c>
      <c r="AI220">
        <v>31141635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ROW(Source!A445)</f>
        <v>445</v>
      </c>
      <c r="B221">
        <v>31141680</v>
      </c>
      <c r="C221">
        <v>31141679</v>
      </c>
      <c r="D221">
        <v>30895155</v>
      </c>
      <c r="E221">
        <v>28875167</v>
      </c>
      <c r="F221">
        <v>1</v>
      </c>
      <c r="G221">
        <v>28875167</v>
      </c>
      <c r="H221">
        <v>1</v>
      </c>
      <c r="I221" t="s">
        <v>391</v>
      </c>
      <c r="J221" t="s">
        <v>0</v>
      </c>
      <c r="K221" t="s">
        <v>392</v>
      </c>
      <c r="L221">
        <v>1191</v>
      </c>
      <c r="N221">
        <v>1013</v>
      </c>
      <c r="O221" t="s">
        <v>393</v>
      </c>
      <c r="P221" t="s">
        <v>393</v>
      </c>
      <c r="Q221">
        <v>1</v>
      </c>
      <c r="X221">
        <v>36.46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1</v>
      </c>
      <c r="AF221" t="s">
        <v>0</v>
      </c>
      <c r="AG221">
        <v>36.46</v>
      </c>
      <c r="AH221">
        <v>2</v>
      </c>
      <c r="AI221">
        <v>31141680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ROW(Source!A445)</f>
        <v>445</v>
      </c>
      <c r="B222">
        <v>31141681</v>
      </c>
      <c r="C222">
        <v>31141679</v>
      </c>
      <c r="D222">
        <v>30906484</v>
      </c>
      <c r="E222">
        <v>1</v>
      </c>
      <c r="F222">
        <v>1</v>
      </c>
      <c r="G222">
        <v>28875167</v>
      </c>
      <c r="H222">
        <v>2</v>
      </c>
      <c r="I222" t="s">
        <v>709</v>
      </c>
      <c r="J222" t="s">
        <v>710</v>
      </c>
      <c r="K222" t="s">
        <v>711</v>
      </c>
      <c r="L222">
        <v>1368</v>
      </c>
      <c r="N222">
        <v>1011</v>
      </c>
      <c r="O222" t="s">
        <v>397</v>
      </c>
      <c r="P222" t="s">
        <v>397</v>
      </c>
      <c r="Q222">
        <v>1</v>
      </c>
      <c r="X222">
        <v>0.02</v>
      </c>
      <c r="Y222">
        <v>0</v>
      </c>
      <c r="Z222">
        <v>46.21</v>
      </c>
      <c r="AA222">
        <v>7.96</v>
      </c>
      <c r="AB222">
        <v>0</v>
      </c>
      <c r="AC222">
        <v>0</v>
      </c>
      <c r="AD222">
        <v>1</v>
      </c>
      <c r="AE222">
        <v>0</v>
      </c>
      <c r="AF222" t="s">
        <v>0</v>
      </c>
      <c r="AG222">
        <v>0.02</v>
      </c>
      <c r="AH222">
        <v>2</v>
      </c>
      <c r="AI222">
        <v>31141681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ROW(Source!A445)</f>
        <v>445</v>
      </c>
      <c r="B223">
        <v>31141682</v>
      </c>
      <c r="C223">
        <v>31141679</v>
      </c>
      <c r="D223">
        <v>30906812</v>
      </c>
      <c r="E223">
        <v>1</v>
      </c>
      <c r="F223">
        <v>1</v>
      </c>
      <c r="G223">
        <v>28875167</v>
      </c>
      <c r="H223">
        <v>2</v>
      </c>
      <c r="I223" t="s">
        <v>712</v>
      </c>
      <c r="J223" t="s">
        <v>713</v>
      </c>
      <c r="K223" t="s">
        <v>714</v>
      </c>
      <c r="L223">
        <v>1368</v>
      </c>
      <c r="N223">
        <v>1011</v>
      </c>
      <c r="O223" t="s">
        <v>397</v>
      </c>
      <c r="P223" t="s">
        <v>397</v>
      </c>
      <c r="Q223">
        <v>1</v>
      </c>
      <c r="X223">
        <v>0.2</v>
      </c>
      <c r="Y223">
        <v>0</v>
      </c>
      <c r="Z223">
        <v>26.63</v>
      </c>
      <c r="AA223">
        <v>0.85</v>
      </c>
      <c r="AB223">
        <v>0</v>
      </c>
      <c r="AC223">
        <v>0</v>
      </c>
      <c r="AD223">
        <v>1</v>
      </c>
      <c r="AE223">
        <v>0</v>
      </c>
      <c r="AF223" t="s">
        <v>0</v>
      </c>
      <c r="AG223">
        <v>0.2</v>
      </c>
      <c r="AH223">
        <v>2</v>
      </c>
      <c r="AI223">
        <v>31141682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ROW(Source!A445)</f>
        <v>445</v>
      </c>
      <c r="B224">
        <v>31141683</v>
      </c>
      <c r="C224">
        <v>31141679</v>
      </c>
      <c r="D224">
        <v>30906774</v>
      </c>
      <c r="E224">
        <v>1</v>
      </c>
      <c r="F224">
        <v>1</v>
      </c>
      <c r="G224">
        <v>28875167</v>
      </c>
      <c r="H224">
        <v>2</v>
      </c>
      <c r="I224" t="s">
        <v>715</v>
      </c>
      <c r="J224" t="s">
        <v>716</v>
      </c>
      <c r="K224" t="s">
        <v>717</v>
      </c>
      <c r="L224">
        <v>1368</v>
      </c>
      <c r="N224">
        <v>1011</v>
      </c>
      <c r="O224" t="s">
        <v>397</v>
      </c>
      <c r="P224" t="s">
        <v>397</v>
      </c>
      <c r="Q224">
        <v>1</v>
      </c>
      <c r="X224">
        <v>3.01</v>
      </c>
      <c r="Y224">
        <v>0</v>
      </c>
      <c r="Z224">
        <v>2.79</v>
      </c>
      <c r="AA224">
        <v>0.85</v>
      </c>
      <c r="AB224">
        <v>0</v>
      </c>
      <c r="AC224">
        <v>0</v>
      </c>
      <c r="AD224">
        <v>1</v>
      </c>
      <c r="AE224">
        <v>0</v>
      </c>
      <c r="AF224" t="s">
        <v>0</v>
      </c>
      <c r="AG224">
        <v>3.01</v>
      </c>
      <c r="AH224">
        <v>2</v>
      </c>
      <c r="AI224">
        <v>31141683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ROW(Source!A445)</f>
        <v>445</v>
      </c>
      <c r="B225">
        <v>31141684</v>
      </c>
      <c r="C225">
        <v>31141679</v>
      </c>
      <c r="D225">
        <v>30906179</v>
      </c>
      <c r="E225">
        <v>1</v>
      </c>
      <c r="F225">
        <v>1</v>
      </c>
      <c r="G225">
        <v>28875167</v>
      </c>
      <c r="H225">
        <v>2</v>
      </c>
      <c r="I225" t="s">
        <v>718</v>
      </c>
      <c r="J225" t="s">
        <v>719</v>
      </c>
      <c r="K225" t="s">
        <v>720</v>
      </c>
      <c r="L225">
        <v>1368</v>
      </c>
      <c r="N225">
        <v>1011</v>
      </c>
      <c r="O225" t="s">
        <v>397</v>
      </c>
      <c r="P225" t="s">
        <v>397</v>
      </c>
      <c r="Q225">
        <v>1</v>
      </c>
      <c r="X225">
        <v>1.1000000000000001</v>
      </c>
      <c r="Y225">
        <v>0</v>
      </c>
      <c r="Z225">
        <v>4.6100000000000003</v>
      </c>
      <c r="AA225">
        <v>2.25</v>
      </c>
      <c r="AB225">
        <v>0</v>
      </c>
      <c r="AC225">
        <v>0</v>
      </c>
      <c r="AD225">
        <v>1</v>
      </c>
      <c r="AE225">
        <v>0</v>
      </c>
      <c r="AF225" t="s">
        <v>0</v>
      </c>
      <c r="AG225">
        <v>1.1000000000000001</v>
      </c>
      <c r="AH225">
        <v>2</v>
      </c>
      <c r="AI225">
        <v>31141684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ROW(Source!A445)</f>
        <v>445</v>
      </c>
      <c r="B226">
        <v>31141685</v>
      </c>
      <c r="C226">
        <v>31141679</v>
      </c>
      <c r="D226">
        <v>30907811</v>
      </c>
      <c r="E226">
        <v>1</v>
      </c>
      <c r="F226">
        <v>1</v>
      </c>
      <c r="G226">
        <v>28875167</v>
      </c>
      <c r="H226">
        <v>3</v>
      </c>
      <c r="I226" t="s">
        <v>721</v>
      </c>
      <c r="J226" t="s">
        <v>722</v>
      </c>
      <c r="K226" t="s">
        <v>723</v>
      </c>
      <c r="L226">
        <v>1327</v>
      </c>
      <c r="N226">
        <v>1005</v>
      </c>
      <c r="O226" t="s">
        <v>441</v>
      </c>
      <c r="P226" t="s">
        <v>441</v>
      </c>
      <c r="Q226">
        <v>1</v>
      </c>
      <c r="X226">
        <v>100</v>
      </c>
      <c r="Y226">
        <v>388.5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0</v>
      </c>
      <c r="AG226">
        <v>100</v>
      </c>
      <c r="AH226">
        <v>2</v>
      </c>
      <c r="AI226">
        <v>31141685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ROW(Source!A445)</f>
        <v>445</v>
      </c>
      <c r="B227">
        <v>31141686</v>
      </c>
      <c r="C227">
        <v>31141679</v>
      </c>
      <c r="D227">
        <v>30907843</v>
      </c>
      <c r="E227">
        <v>1</v>
      </c>
      <c r="F227">
        <v>1</v>
      </c>
      <c r="G227">
        <v>28875167</v>
      </c>
      <c r="H227">
        <v>3</v>
      </c>
      <c r="I227" t="s">
        <v>724</v>
      </c>
      <c r="J227" t="s">
        <v>725</v>
      </c>
      <c r="K227" t="s">
        <v>726</v>
      </c>
      <c r="L227">
        <v>1348</v>
      </c>
      <c r="N227">
        <v>1009</v>
      </c>
      <c r="O227" t="s">
        <v>150</v>
      </c>
      <c r="P227" t="s">
        <v>150</v>
      </c>
      <c r="Q227">
        <v>1000</v>
      </c>
      <c r="X227">
        <v>2E-3</v>
      </c>
      <c r="Y227">
        <v>124167.17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0</v>
      </c>
      <c r="AG227">
        <v>2E-3</v>
      </c>
      <c r="AH227">
        <v>2</v>
      </c>
      <c r="AI227">
        <v>31141686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ROW(Source!A445)</f>
        <v>445</v>
      </c>
      <c r="B228">
        <v>31141687</v>
      </c>
      <c r="C228">
        <v>31141679</v>
      </c>
      <c r="D228">
        <v>30910319</v>
      </c>
      <c r="E228">
        <v>1</v>
      </c>
      <c r="F228">
        <v>1</v>
      </c>
      <c r="G228">
        <v>28875167</v>
      </c>
      <c r="H228">
        <v>3</v>
      </c>
      <c r="I228" t="s">
        <v>727</v>
      </c>
      <c r="J228" t="s">
        <v>728</v>
      </c>
      <c r="K228" t="s">
        <v>729</v>
      </c>
      <c r="L228">
        <v>1348</v>
      </c>
      <c r="N228">
        <v>1009</v>
      </c>
      <c r="O228" t="s">
        <v>150</v>
      </c>
      <c r="P228" t="s">
        <v>150</v>
      </c>
      <c r="Q228">
        <v>1000</v>
      </c>
      <c r="X228">
        <v>1.0999999999999999E-2</v>
      </c>
      <c r="Y228">
        <v>60359.91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0</v>
      </c>
      <c r="AG228">
        <v>1.0999999999999999E-2</v>
      </c>
      <c r="AH228">
        <v>2</v>
      </c>
      <c r="AI228">
        <v>31141687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ROW(Source!A446)</f>
        <v>446</v>
      </c>
      <c r="B229">
        <v>31141690</v>
      </c>
      <c r="C229">
        <v>31141689</v>
      </c>
      <c r="D229">
        <v>30895155</v>
      </c>
      <c r="E229">
        <v>28875167</v>
      </c>
      <c r="F229">
        <v>1</v>
      </c>
      <c r="G229">
        <v>28875167</v>
      </c>
      <c r="H229">
        <v>1</v>
      </c>
      <c r="I229" t="s">
        <v>391</v>
      </c>
      <c r="J229" t="s">
        <v>0</v>
      </c>
      <c r="K229" t="s">
        <v>392</v>
      </c>
      <c r="L229">
        <v>1191</v>
      </c>
      <c r="N229">
        <v>1013</v>
      </c>
      <c r="O229" t="s">
        <v>393</v>
      </c>
      <c r="P229" t="s">
        <v>393</v>
      </c>
      <c r="Q229">
        <v>1</v>
      </c>
      <c r="X229">
        <v>14.45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1</v>
      </c>
      <c r="AF229" t="s">
        <v>0</v>
      </c>
      <c r="AG229">
        <v>14.45</v>
      </c>
      <c r="AH229">
        <v>2</v>
      </c>
      <c r="AI229">
        <v>31141690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ROW(Source!A446)</f>
        <v>446</v>
      </c>
      <c r="B230">
        <v>31141691</v>
      </c>
      <c r="C230">
        <v>31141689</v>
      </c>
      <c r="D230">
        <v>30907714</v>
      </c>
      <c r="E230">
        <v>1</v>
      </c>
      <c r="F230">
        <v>1</v>
      </c>
      <c r="G230">
        <v>28875167</v>
      </c>
      <c r="H230">
        <v>3</v>
      </c>
      <c r="I230" t="s">
        <v>676</v>
      </c>
      <c r="J230" t="s">
        <v>677</v>
      </c>
      <c r="K230" t="s">
        <v>678</v>
      </c>
      <c r="L230">
        <v>1348</v>
      </c>
      <c r="N230">
        <v>1009</v>
      </c>
      <c r="O230" t="s">
        <v>150</v>
      </c>
      <c r="P230" t="s">
        <v>150</v>
      </c>
      <c r="Q230">
        <v>1000</v>
      </c>
      <c r="X230">
        <v>0.27700000000000002</v>
      </c>
      <c r="Y230">
        <v>50407.79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0</v>
      </c>
      <c r="AG230">
        <v>0.27700000000000002</v>
      </c>
      <c r="AH230">
        <v>2</v>
      </c>
      <c r="AI230">
        <v>31141691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ROW(Source!A446)</f>
        <v>446</v>
      </c>
      <c r="B231">
        <v>31141692</v>
      </c>
      <c r="C231">
        <v>31141689</v>
      </c>
      <c r="D231">
        <v>30907876</v>
      </c>
      <c r="E231">
        <v>1</v>
      </c>
      <c r="F231">
        <v>1</v>
      </c>
      <c r="G231">
        <v>28875167</v>
      </c>
      <c r="H231">
        <v>3</v>
      </c>
      <c r="I231" t="s">
        <v>667</v>
      </c>
      <c r="J231" t="s">
        <v>668</v>
      </c>
      <c r="K231" t="s">
        <v>669</v>
      </c>
      <c r="L231">
        <v>1348</v>
      </c>
      <c r="N231">
        <v>1009</v>
      </c>
      <c r="O231" t="s">
        <v>150</v>
      </c>
      <c r="P231" t="s">
        <v>150</v>
      </c>
      <c r="Q231">
        <v>1000</v>
      </c>
      <c r="X231">
        <v>1E-3</v>
      </c>
      <c r="Y231">
        <v>45454.3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0</v>
      </c>
      <c r="AG231">
        <v>1E-3</v>
      </c>
      <c r="AH231">
        <v>2</v>
      </c>
      <c r="AI231">
        <v>31141692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ROW(Source!A446)</f>
        <v>446</v>
      </c>
      <c r="B232">
        <v>31141693</v>
      </c>
      <c r="C232">
        <v>31141689</v>
      </c>
      <c r="D232">
        <v>30907913</v>
      </c>
      <c r="E232">
        <v>1</v>
      </c>
      <c r="F232">
        <v>1</v>
      </c>
      <c r="G232">
        <v>28875167</v>
      </c>
      <c r="H232">
        <v>3</v>
      </c>
      <c r="I232" t="s">
        <v>730</v>
      </c>
      <c r="J232" t="s">
        <v>731</v>
      </c>
      <c r="K232" t="s">
        <v>732</v>
      </c>
      <c r="L232">
        <v>1348</v>
      </c>
      <c r="N232">
        <v>1009</v>
      </c>
      <c r="O232" t="s">
        <v>150</v>
      </c>
      <c r="P232" t="s">
        <v>150</v>
      </c>
      <c r="Q232">
        <v>1000</v>
      </c>
      <c r="X232">
        <v>0.127</v>
      </c>
      <c r="Y232">
        <v>44312.57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0</v>
      </c>
      <c r="AG232">
        <v>0.127</v>
      </c>
      <c r="AH232">
        <v>2</v>
      </c>
      <c r="AI232">
        <v>31141693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ROW(Source!A447)</f>
        <v>447</v>
      </c>
      <c r="B233">
        <v>31141696</v>
      </c>
      <c r="C233">
        <v>31141695</v>
      </c>
      <c r="D233">
        <v>30895155</v>
      </c>
      <c r="E233">
        <v>28875167</v>
      </c>
      <c r="F233">
        <v>1</v>
      </c>
      <c r="G233">
        <v>28875167</v>
      </c>
      <c r="H233">
        <v>1</v>
      </c>
      <c r="I233" t="s">
        <v>391</v>
      </c>
      <c r="J233" t="s">
        <v>0</v>
      </c>
      <c r="K233" t="s">
        <v>392</v>
      </c>
      <c r="L233">
        <v>1191</v>
      </c>
      <c r="N233">
        <v>1013</v>
      </c>
      <c r="O233" t="s">
        <v>393</v>
      </c>
      <c r="P233" t="s">
        <v>393</v>
      </c>
      <c r="Q233">
        <v>1</v>
      </c>
      <c r="X233">
        <v>18.28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1</v>
      </c>
      <c r="AF233" t="s">
        <v>0</v>
      </c>
      <c r="AG233">
        <v>18.28</v>
      </c>
      <c r="AH233">
        <v>2</v>
      </c>
      <c r="AI233">
        <v>31141696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ROW(Source!A447)</f>
        <v>447</v>
      </c>
      <c r="B234">
        <v>31141697</v>
      </c>
      <c r="C234">
        <v>31141695</v>
      </c>
      <c r="D234">
        <v>30907014</v>
      </c>
      <c r="E234">
        <v>1</v>
      </c>
      <c r="F234">
        <v>1</v>
      </c>
      <c r="G234">
        <v>28875167</v>
      </c>
      <c r="H234">
        <v>3</v>
      </c>
      <c r="I234" t="s">
        <v>733</v>
      </c>
      <c r="J234" t="s">
        <v>734</v>
      </c>
      <c r="K234" t="s">
        <v>735</v>
      </c>
      <c r="L234">
        <v>1348</v>
      </c>
      <c r="N234">
        <v>1009</v>
      </c>
      <c r="O234" t="s">
        <v>150</v>
      </c>
      <c r="P234" t="s">
        <v>150</v>
      </c>
      <c r="Q234">
        <v>1000</v>
      </c>
      <c r="X234">
        <v>7.4999999999999997E-2</v>
      </c>
      <c r="Y234">
        <v>47960.04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0</v>
      </c>
      <c r="AG234">
        <v>7.4999999999999997E-2</v>
      </c>
      <c r="AH234">
        <v>2</v>
      </c>
      <c r="AI234">
        <v>31141697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ROW(Source!A448)</f>
        <v>448</v>
      </c>
      <c r="B235">
        <v>31141700</v>
      </c>
      <c r="C235">
        <v>31141699</v>
      </c>
      <c r="D235">
        <v>30895155</v>
      </c>
      <c r="E235">
        <v>28875167</v>
      </c>
      <c r="F235">
        <v>1</v>
      </c>
      <c r="G235">
        <v>28875167</v>
      </c>
      <c r="H235">
        <v>1</v>
      </c>
      <c r="I235" t="s">
        <v>391</v>
      </c>
      <c r="J235" t="s">
        <v>0</v>
      </c>
      <c r="K235" t="s">
        <v>392</v>
      </c>
      <c r="L235">
        <v>1191</v>
      </c>
      <c r="N235">
        <v>1013</v>
      </c>
      <c r="O235" t="s">
        <v>393</v>
      </c>
      <c r="P235" t="s">
        <v>393</v>
      </c>
      <c r="Q235">
        <v>1</v>
      </c>
      <c r="X235">
        <v>14.52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1</v>
      </c>
      <c r="AF235" t="s">
        <v>0</v>
      </c>
      <c r="AG235">
        <v>14.52</v>
      </c>
      <c r="AH235">
        <v>2</v>
      </c>
      <c r="AI235">
        <v>31141700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ROW(Source!A448)</f>
        <v>448</v>
      </c>
      <c r="B236">
        <v>31141701</v>
      </c>
      <c r="C236">
        <v>31141699</v>
      </c>
      <c r="D236">
        <v>30906858</v>
      </c>
      <c r="E236">
        <v>1</v>
      </c>
      <c r="F236">
        <v>1</v>
      </c>
      <c r="G236">
        <v>28875167</v>
      </c>
      <c r="H236">
        <v>2</v>
      </c>
      <c r="I236" t="s">
        <v>471</v>
      </c>
      <c r="J236" t="s">
        <v>472</v>
      </c>
      <c r="K236" t="s">
        <v>473</v>
      </c>
      <c r="L236">
        <v>1368</v>
      </c>
      <c r="N236">
        <v>1011</v>
      </c>
      <c r="O236" t="s">
        <v>397</v>
      </c>
      <c r="P236" t="s">
        <v>397</v>
      </c>
      <c r="Q236">
        <v>1</v>
      </c>
      <c r="X236">
        <v>2.59</v>
      </c>
      <c r="Y236">
        <v>0</v>
      </c>
      <c r="Z236">
        <v>7.36</v>
      </c>
      <c r="AA236">
        <v>0.74</v>
      </c>
      <c r="AB236">
        <v>0</v>
      </c>
      <c r="AC236">
        <v>0</v>
      </c>
      <c r="AD236">
        <v>1</v>
      </c>
      <c r="AE236">
        <v>0</v>
      </c>
      <c r="AF236" t="s">
        <v>0</v>
      </c>
      <c r="AG236">
        <v>2.59</v>
      </c>
      <c r="AH236">
        <v>2</v>
      </c>
      <c r="AI236">
        <v>31141701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ROW(Source!A448)</f>
        <v>448</v>
      </c>
      <c r="B237">
        <v>31141702</v>
      </c>
      <c r="C237">
        <v>31141699</v>
      </c>
      <c r="D237">
        <v>30906820</v>
      </c>
      <c r="E237">
        <v>1</v>
      </c>
      <c r="F237">
        <v>1</v>
      </c>
      <c r="G237">
        <v>28875167</v>
      </c>
      <c r="H237">
        <v>2</v>
      </c>
      <c r="I237" t="s">
        <v>574</v>
      </c>
      <c r="J237" t="s">
        <v>575</v>
      </c>
      <c r="K237" t="s">
        <v>576</v>
      </c>
      <c r="L237">
        <v>1368</v>
      </c>
      <c r="N237">
        <v>1011</v>
      </c>
      <c r="O237" t="s">
        <v>397</v>
      </c>
      <c r="P237" t="s">
        <v>397</v>
      </c>
      <c r="Q237">
        <v>1</v>
      </c>
      <c r="X237">
        <v>1.01</v>
      </c>
      <c r="Y237">
        <v>0</v>
      </c>
      <c r="Z237">
        <v>5.25</v>
      </c>
      <c r="AA237">
        <v>0.85</v>
      </c>
      <c r="AB237">
        <v>0</v>
      </c>
      <c r="AC237">
        <v>0</v>
      </c>
      <c r="AD237">
        <v>1</v>
      </c>
      <c r="AE237">
        <v>0</v>
      </c>
      <c r="AF237" t="s">
        <v>0</v>
      </c>
      <c r="AG237">
        <v>1.01</v>
      </c>
      <c r="AH237">
        <v>2</v>
      </c>
      <c r="AI237">
        <v>31141702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ROW(Source!A448)</f>
        <v>448</v>
      </c>
      <c r="B238">
        <v>31141703</v>
      </c>
      <c r="C238">
        <v>31141699</v>
      </c>
      <c r="D238">
        <v>30907717</v>
      </c>
      <c r="E238">
        <v>1</v>
      </c>
      <c r="F238">
        <v>1</v>
      </c>
      <c r="G238">
        <v>28875167</v>
      </c>
      <c r="H238">
        <v>3</v>
      </c>
      <c r="I238" t="s">
        <v>736</v>
      </c>
      <c r="J238" t="s">
        <v>737</v>
      </c>
      <c r="K238" t="s">
        <v>738</v>
      </c>
      <c r="L238">
        <v>1348</v>
      </c>
      <c r="N238">
        <v>1009</v>
      </c>
      <c r="O238" t="s">
        <v>150</v>
      </c>
      <c r="P238" t="s">
        <v>150</v>
      </c>
      <c r="Q238">
        <v>1000</v>
      </c>
      <c r="X238">
        <v>4.0000000000000001E-3</v>
      </c>
      <c r="Y238">
        <v>47211.72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0</v>
      </c>
      <c r="AG238">
        <v>4.0000000000000001E-3</v>
      </c>
      <c r="AH238">
        <v>2</v>
      </c>
      <c r="AI238">
        <v>31141703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ROW(Source!A448)</f>
        <v>448</v>
      </c>
      <c r="B239">
        <v>31141704</v>
      </c>
      <c r="C239">
        <v>31141699</v>
      </c>
      <c r="D239">
        <v>30907949</v>
      </c>
      <c r="E239">
        <v>1</v>
      </c>
      <c r="F239">
        <v>1</v>
      </c>
      <c r="G239">
        <v>28875167</v>
      </c>
      <c r="H239">
        <v>3</v>
      </c>
      <c r="I239" t="s">
        <v>739</v>
      </c>
      <c r="J239" t="s">
        <v>740</v>
      </c>
      <c r="K239" t="s">
        <v>741</v>
      </c>
      <c r="L239">
        <v>1348</v>
      </c>
      <c r="N239">
        <v>1009</v>
      </c>
      <c r="O239" t="s">
        <v>150</v>
      </c>
      <c r="P239" t="s">
        <v>150</v>
      </c>
      <c r="Q239">
        <v>1000</v>
      </c>
      <c r="X239">
        <v>7.5000000000000002E-4</v>
      </c>
      <c r="Y239">
        <v>132427.31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0</v>
      </c>
      <c r="AG239">
        <v>7.5000000000000002E-4</v>
      </c>
      <c r="AH239">
        <v>2</v>
      </c>
      <c r="AI239">
        <v>31141704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ROW(Source!A448)</f>
        <v>448</v>
      </c>
      <c r="B240">
        <v>31141705</v>
      </c>
      <c r="C240">
        <v>31141699</v>
      </c>
      <c r="D240">
        <v>30910981</v>
      </c>
      <c r="E240">
        <v>1</v>
      </c>
      <c r="F240">
        <v>1</v>
      </c>
      <c r="G240">
        <v>28875167</v>
      </c>
      <c r="H240">
        <v>3</v>
      </c>
      <c r="I240" t="s">
        <v>742</v>
      </c>
      <c r="J240" t="s">
        <v>743</v>
      </c>
      <c r="K240" t="s">
        <v>744</v>
      </c>
      <c r="L240">
        <v>1301</v>
      </c>
      <c r="N240">
        <v>1003</v>
      </c>
      <c r="O240" t="s">
        <v>358</v>
      </c>
      <c r="P240" t="s">
        <v>358</v>
      </c>
      <c r="Q240">
        <v>1</v>
      </c>
      <c r="X240">
        <v>102</v>
      </c>
      <c r="Y240">
        <v>104.32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0</v>
      </c>
      <c r="AG240">
        <v>102</v>
      </c>
      <c r="AH240">
        <v>2</v>
      </c>
      <c r="AI240">
        <v>31141705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ROW(Source!A449)</f>
        <v>449</v>
      </c>
      <c r="B241">
        <v>31141708</v>
      </c>
      <c r="C241">
        <v>31141707</v>
      </c>
      <c r="D241">
        <v>30895155</v>
      </c>
      <c r="E241">
        <v>28875167</v>
      </c>
      <c r="F241">
        <v>1</v>
      </c>
      <c r="G241">
        <v>28875167</v>
      </c>
      <c r="H241">
        <v>1</v>
      </c>
      <c r="I241" t="s">
        <v>391</v>
      </c>
      <c r="J241" t="s">
        <v>0</v>
      </c>
      <c r="K241" t="s">
        <v>392</v>
      </c>
      <c r="L241">
        <v>1191</v>
      </c>
      <c r="N241">
        <v>1013</v>
      </c>
      <c r="O241" t="s">
        <v>393</v>
      </c>
      <c r="P241" t="s">
        <v>393</v>
      </c>
      <c r="Q241">
        <v>1</v>
      </c>
      <c r="X241">
        <v>26.83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1</v>
      </c>
      <c r="AF241" t="s">
        <v>0</v>
      </c>
      <c r="AG241">
        <v>26.83</v>
      </c>
      <c r="AH241">
        <v>2</v>
      </c>
      <c r="AI241">
        <v>31141708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ROW(Source!A449)</f>
        <v>449</v>
      </c>
      <c r="B242">
        <v>31141709</v>
      </c>
      <c r="C242">
        <v>31141707</v>
      </c>
      <c r="D242">
        <v>30906318</v>
      </c>
      <c r="E242">
        <v>1</v>
      </c>
      <c r="F242">
        <v>1</v>
      </c>
      <c r="G242">
        <v>28875167</v>
      </c>
      <c r="H242">
        <v>2</v>
      </c>
      <c r="I242" t="s">
        <v>432</v>
      </c>
      <c r="J242" t="s">
        <v>433</v>
      </c>
      <c r="K242" t="s">
        <v>434</v>
      </c>
      <c r="L242">
        <v>1368</v>
      </c>
      <c r="N242">
        <v>1011</v>
      </c>
      <c r="O242" t="s">
        <v>397</v>
      </c>
      <c r="P242" t="s">
        <v>397</v>
      </c>
      <c r="Q242">
        <v>1</v>
      </c>
      <c r="X242">
        <v>9.7799999999999994</v>
      </c>
      <c r="Y242">
        <v>0</v>
      </c>
      <c r="Z242">
        <v>2.13</v>
      </c>
      <c r="AA242">
        <v>0.22</v>
      </c>
      <c r="AB242">
        <v>0</v>
      </c>
      <c r="AC242">
        <v>0</v>
      </c>
      <c r="AD242">
        <v>1</v>
      </c>
      <c r="AE242">
        <v>0</v>
      </c>
      <c r="AF242" t="s">
        <v>0</v>
      </c>
      <c r="AG242">
        <v>9.7799999999999994</v>
      </c>
      <c r="AH242">
        <v>2</v>
      </c>
      <c r="AI242">
        <v>31141709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ROW(Source!A449)</f>
        <v>449</v>
      </c>
      <c r="B243">
        <v>31141710</v>
      </c>
      <c r="C243">
        <v>31141707</v>
      </c>
      <c r="D243">
        <v>30908781</v>
      </c>
      <c r="E243">
        <v>1</v>
      </c>
      <c r="F243">
        <v>1</v>
      </c>
      <c r="G243">
        <v>28875167</v>
      </c>
      <c r="H243">
        <v>3</v>
      </c>
      <c r="I243" t="s">
        <v>407</v>
      </c>
      <c r="J243" t="s">
        <v>408</v>
      </c>
      <c r="K243" t="s">
        <v>409</v>
      </c>
      <c r="L243">
        <v>1339</v>
      </c>
      <c r="N243">
        <v>1007</v>
      </c>
      <c r="O243" t="s">
        <v>16</v>
      </c>
      <c r="P243" t="s">
        <v>16</v>
      </c>
      <c r="Q243">
        <v>1</v>
      </c>
      <c r="X243">
        <v>3.5</v>
      </c>
      <c r="Y243">
        <v>29.98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0</v>
      </c>
      <c r="AG243">
        <v>3.5</v>
      </c>
      <c r="AH243">
        <v>2</v>
      </c>
      <c r="AI243">
        <v>31141710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ROW(Source!A449)</f>
        <v>449</v>
      </c>
      <c r="B244">
        <v>31141711</v>
      </c>
      <c r="C244">
        <v>31141707</v>
      </c>
      <c r="D244">
        <v>30909713</v>
      </c>
      <c r="E244">
        <v>1</v>
      </c>
      <c r="F244">
        <v>1</v>
      </c>
      <c r="G244">
        <v>28875167</v>
      </c>
      <c r="H244">
        <v>3</v>
      </c>
      <c r="I244" t="s">
        <v>435</v>
      </c>
      <c r="J244" t="s">
        <v>436</v>
      </c>
      <c r="K244" t="s">
        <v>437</v>
      </c>
      <c r="L244">
        <v>1339</v>
      </c>
      <c r="N244">
        <v>1007</v>
      </c>
      <c r="O244" t="s">
        <v>16</v>
      </c>
      <c r="P244" t="s">
        <v>16</v>
      </c>
      <c r="Q244">
        <v>1</v>
      </c>
      <c r="X244">
        <v>2.04</v>
      </c>
      <c r="Y244">
        <v>3079.71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0</v>
      </c>
      <c r="AG244">
        <v>2.04</v>
      </c>
      <c r="AH244">
        <v>2</v>
      </c>
      <c r="AI244">
        <v>31141711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ROW(Source!A450)</f>
        <v>450</v>
      </c>
      <c r="B245">
        <v>31141714</v>
      </c>
      <c r="C245">
        <v>31141713</v>
      </c>
      <c r="D245">
        <v>30895155</v>
      </c>
      <c r="E245">
        <v>28875167</v>
      </c>
      <c r="F245">
        <v>1</v>
      </c>
      <c r="G245">
        <v>28875167</v>
      </c>
      <c r="H245">
        <v>1</v>
      </c>
      <c r="I245" t="s">
        <v>391</v>
      </c>
      <c r="J245" t="s">
        <v>0</v>
      </c>
      <c r="K245" t="s">
        <v>392</v>
      </c>
      <c r="L245">
        <v>1191</v>
      </c>
      <c r="N245">
        <v>1013</v>
      </c>
      <c r="O245" t="s">
        <v>393</v>
      </c>
      <c r="P245" t="s">
        <v>393</v>
      </c>
      <c r="Q245">
        <v>1</v>
      </c>
      <c r="X245">
        <v>0.51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1</v>
      </c>
      <c r="AF245" t="s">
        <v>0</v>
      </c>
      <c r="AG245">
        <v>0.51</v>
      </c>
      <c r="AH245">
        <v>2</v>
      </c>
      <c r="AI245">
        <v>31141714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ROW(Source!A450)</f>
        <v>450</v>
      </c>
      <c r="B246">
        <v>31141715</v>
      </c>
      <c r="C246">
        <v>31141713</v>
      </c>
      <c r="D246">
        <v>30906318</v>
      </c>
      <c r="E246">
        <v>1</v>
      </c>
      <c r="F246">
        <v>1</v>
      </c>
      <c r="G246">
        <v>28875167</v>
      </c>
      <c r="H246">
        <v>2</v>
      </c>
      <c r="I246" t="s">
        <v>432</v>
      </c>
      <c r="J246" t="s">
        <v>433</v>
      </c>
      <c r="K246" t="s">
        <v>434</v>
      </c>
      <c r="L246">
        <v>1368</v>
      </c>
      <c r="N246">
        <v>1011</v>
      </c>
      <c r="O246" t="s">
        <v>397</v>
      </c>
      <c r="P246" t="s">
        <v>397</v>
      </c>
      <c r="Q246">
        <v>1</v>
      </c>
      <c r="X246">
        <v>2.5</v>
      </c>
      <c r="Y246">
        <v>0</v>
      </c>
      <c r="Z246">
        <v>2.13</v>
      </c>
      <c r="AA246">
        <v>0.22</v>
      </c>
      <c r="AB246">
        <v>0</v>
      </c>
      <c r="AC246">
        <v>0</v>
      </c>
      <c r="AD246">
        <v>1</v>
      </c>
      <c r="AE246">
        <v>0</v>
      </c>
      <c r="AF246" t="s">
        <v>0</v>
      </c>
      <c r="AG246">
        <v>2.5</v>
      </c>
      <c r="AH246">
        <v>2</v>
      </c>
      <c r="AI246">
        <v>31141715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ROW(Source!A450)</f>
        <v>450</v>
      </c>
      <c r="B247">
        <v>31141716</v>
      </c>
      <c r="C247">
        <v>31141713</v>
      </c>
      <c r="D247">
        <v>30909713</v>
      </c>
      <c r="E247">
        <v>1</v>
      </c>
      <c r="F247">
        <v>1</v>
      </c>
      <c r="G247">
        <v>28875167</v>
      </c>
      <c r="H247">
        <v>3</v>
      </c>
      <c r="I247" t="s">
        <v>435</v>
      </c>
      <c r="J247" t="s">
        <v>436</v>
      </c>
      <c r="K247" t="s">
        <v>437</v>
      </c>
      <c r="L247">
        <v>1339</v>
      </c>
      <c r="N247">
        <v>1007</v>
      </c>
      <c r="O247" t="s">
        <v>16</v>
      </c>
      <c r="P247" t="s">
        <v>16</v>
      </c>
      <c r="Q247">
        <v>1</v>
      </c>
      <c r="X247">
        <v>0.51</v>
      </c>
      <c r="Y247">
        <v>3079.71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0</v>
      </c>
      <c r="AG247">
        <v>0.51</v>
      </c>
      <c r="AH247">
        <v>2</v>
      </c>
      <c r="AI247">
        <v>31141716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ROW(Source!A451)</f>
        <v>451</v>
      </c>
      <c r="B248">
        <v>31141719</v>
      </c>
      <c r="C248">
        <v>31141718</v>
      </c>
      <c r="D248">
        <v>30895155</v>
      </c>
      <c r="E248">
        <v>28875167</v>
      </c>
      <c r="F248">
        <v>1</v>
      </c>
      <c r="G248">
        <v>28875167</v>
      </c>
      <c r="H248">
        <v>1</v>
      </c>
      <c r="I248" t="s">
        <v>391</v>
      </c>
      <c r="J248" t="s">
        <v>0</v>
      </c>
      <c r="K248" t="s">
        <v>392</v>
      </c>
      <c r="L248">
        <v>1191</v>
      </c>
      <c r="N248">
        <v>1013</v>
      </c>
      <c r="O248" t="s">
        <v>393</v>
      </c>
      <c r="P248" t="s">
        <v>393</v>
      </c>
      <c r="Q248">
        <v>1</v>
      </c>
      <c r="X248">
        <v>83.49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1</v>
      </c>
      <c r="AF248" t="s">
        <v>0</v>
      </c>
      <c r="AG248">
        <v>83.49</v>
      </c>
      <c r="AH248">
        <v>2</v>
      </c>
      <c r="AI248">
        <v>31141719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ROW(Source!A451)</f>
        <v>451</v>
      </c>
      <c r="B249">
        <v>31141720</v>
      </c>
      <c r="C249">
        <v>31141718</v>
      </c>
      <c r="D249">
        <v>30909713</v>
      </c>
      <c r="E249">
        <v>1</v>
      </c>
      <c r="F249">
        <v>1</v>
      </c>
      <c r="G249">
        <v>28875167</v>
      </c>
      <c r="H249">
        <v>3</v>
      </c>
      <c r="I249" t="s">
        <v>435</v>
      </c>
      <c r="J249" t="s">
        <v>436</v>
      </c>
      <c r="K249" t="s">
        <v>437</v>
      </c>
      <c r="L249">
        <v>1339</v>
      </c>
      <c r="N249">
        <v>1007</v>
      </c>
      <c r="O249" t="s">
        <v>16</v>
      </c>
      <c r="P249" t="s">
        <v>16</v>
      </c>
      <c r="Q249">
        <v>1</v>
      </c>
      <c r="X249">
        <v>2.11</v>
      </c>
      <c r="Y249">
        <v>3079.71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0</v>
      </c>
      <c r="AG249">
        <v>2.11</v>
      </c>
      <c r="AH249">
        <v>2</v>
      </c>
      <c r="AI249">
        <v>31141720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ROW(Source!A451)</f>
        <v>451</v>
      </c>
      <c r="B250">
        <v>31141721</v>
      </c>
      <c r="C250">
        <v>31141718</v>
      </c>
      <c r="D250">
        <v>30910142</v>
      </c>
      <c r="E250">
        <v>1</v>
      </c>
      <c r="F250">
        <v>1</v>
      </c>
      <c r="G250">
        <v>28875167</v>
      </c>
      <c r="H250">
        <v>3</v>
      </c>
      <c r="I250" t="s">
        <v>745</v>
      </c>
      <c r="J250" t="s">
        <v>746</v>
      </c>
      <c r="K250" t="s">
        <v>747</v>
      </c>
      <c r="L250">
        <v>1327</v>
      </c>
      <c r="N250">
        <v>1005</v>
      </c>
      <c r="O250" t="s">
        <v>441</v>
      </c>
      <c r="P250" t="s">
        <v>441</v>
      </c>
      <c r="Q250">
        <v>1</v>
      </c>
      <c r="X250">
        <v>102</v>
      </c>
      <c r="Y250">
        <v>608.53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0</v>
      </c>
      <c r="AG250">
        <v>102</v>
      </c>
      <c r="AH250">
        <v>2</v>
      </c>
      <c r="AI250">
        <v>31141721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ROW(Source!A452)</f>
        <v>452</v>
      </c>
      <c r="B251">
        <v>31141724</v>
      </c>
      <c r="C251">
        <v>31141723</v>
      </c>
      <c r="D251">
        <v>30895155</v>
      </c>
      <c r="E251">
        <v>28875167</v>
      </c>
      <c r="F251">
        <v>1</v>
      </c>
      <c r="G251">
        <v>28875167</v>
      </c>
      <c r="H251">
        <v>1</v>
      </c>
      <c r="I251" t="s">
        <v>391</v>
      </c>
      <c r="J251" t="s">
        <v>0</v>
      </c>
      <c r="K251" t="s">
        <v>392</v>
      </c>
      <c r="L251">
        <v>1191</v>
      </c>
      <c r="N251">
        <v>1013</v>
      </c>
      <c r="O251" t="s">
        <v>393</v>
      </c>
      <c r="P251" t="s">
        <v>393</v>
      </c>
      <c r="Q251">
        <v>1</v>
      </c>
      <c r="X251">
        <v>74.290000000000006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1</v>
      </c>
      <c r="AF251" t="s">
        <v>0</v>
      </c>
      <c r="AG251">
        <v>74.290000000000006</v>
      </c>
      <c r="AH251">
        <v>2</v>
      </c>
      <c r="AI251">
        <v>31141724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ROW(Source!A452)</f>
        <v>452</v>
      </c>
      <c r="B252">
        <v>31141725</v>
      </c>
      <c r="C252">
        <v>31141723</v>
      </c>
      <c r="D252">
        <v>30907260</v>
      </c>
      <c r="E252">
        <v>1</v>
      </c>
      <c r="F252">
        <v>1</v>
      </c>
      <c r="G252">
        <v>28875167</v>
      </c>
      <c r="H252">
        <v>3</v>
      </c>
      <c r="I252" t="s">
        <v>748</v>
      </c>
      <c r="J252" t="s">
        <v>749</v>
      </c>
      <c r="K252" t="s">
        <v>750</v>
      </c>
      <c r="L252">
        <v>1348</v>
      </c>
      <c r="N252">
        <v>1009</v>
      </c>
      <c r="O252" t="s">
        <v>150</v>
      </c>
      <c r="P252" t="s">
        <v>150</v>
      </c>
      <c r="Q252">
        <v>1000</v>
      </c>
      <c r="X252">
        <v>2.46E-2</v>
      </c>
      <c r="Y252">
        <v>66674.02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0</v>
      </c>
      <c r="AG252">
        <v>2.46E-2</v>
      </c>
      <c r="AH252">
        <v>2</v>
      </c>
      <c r="AI252">
        <v>31141725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ROW(Source!A452)</f>
        <v>452</v>
      </c>
      <c r="B253">
        <v>31141726</v>
      </c>
      <c r="C253">
        <v>31141723</v>
      </c>
      <c r="D253">
        <v>30907301</v>
      </c>
      <c r="E253">
        <v>1</v>
      </c>
      <c r="F253">
        <v>1</v>
      </c>
      <c r="G253">
        <v>28875167</v>
      </c>
      <c r="H253">
        <v>3</v>
      </c>
      <c r="I253" t="s">
        <v>751</v>
      </c>
      <c r="J253" t="s">
        <v>752</v>
      </c>
      <c r="K253" t="s">
        <v>753</v>
      </c>
      <c r="L253">
        <v>1346</v>
      </c>
      <c r="N253">
        <v>1009</v>
      </c>
      <c r="O253" t="s">
        <v>422</v>
      </c>
      <c r="P253" t="s">
        <v>422</v>
      </c>
      <c r="Q253">
        <v>1</v>
      </c>
      <c r="X253">
        <v>2.7</v>
      </c>
      <c r="Y253">
        <v>67.64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0</v>
      </c>
      <c r="AG253">
        <v>2.7</v>
      </c>
      <c r="AH253">
        <v>2</v>
      </c>
      <c r="AI253">
        <v>31141726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ROW(Source!A453)</f>
        <v>453</v>
      </c>
      <c r="B254">
        <v>31141729</v>
      </c>
      <c r="C254">
        <v>31141728</v>
      </c>
      <c r="D254">
        <v>30895155</v>
      </c>
      <c r="E254">
        <v>28875167</v>
      </c>
      <c r="F254">
        <v>1</v>
      </c>
      <c r="G254">
        <v>28875167</v>
      </c>
      <c r="H254">
        <v>1</v>
      </c>
      <c r="I254" t="s">
        <v>391</v>
      </c>
      <c r="J254" t="s">
        <v>0</v>
      </c>
      <c r="K254" t="s">
        <v>392</v>
      </c>
      <c r="L254">
        <v>1191</v>
      </c>
      <c r="N254">
        <v>1013</v>
      </c>
      <c r="O254" t="s">
        <v>393</v>
      </c>
      <c r="P254" t="s">
        <v>393</v>
      </c>
      <c r="Q254">
        <v>1</v>
      </c>
      <c r="X254">
        <v>160.5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1</v>
      </c>
      <c r="AF254" t="s">
        <v>0</v>
      </c>
      <c r="AG254">
        <v>160.5</v>
      </c>
      <c r="AH254">
        <v>2</v>
      </c>
      <c r="AI254">
        <v>31141729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ROW(Source!A453)</f>
        <v>453</v>
      </c>
      <c r="B255">
        <v>31141730</v>
      </c>
      <c r="C255">
        <v>31141728</v>
      </c>
      <c r="D255">
        <v>30909707</v>
      </c>
      <c r="E255">
        <v>1</v>
      </c>
      <c r="F255">
        <v>1</v>
      </c>
      <c r="G255">
        <v>28875167</v>
      </c>
      <c r="H255">
        <v>3</v>
      </c>
      <c r="I255" t="s">
        <v>562</v>
      </c>
      <c r="J255" t="s">
        <v>563</v>
      </c>
      <c r="K255" t="s">
        <v>564</v>
      </c>
      <c r="L255">
        <v>1339</v>
      </c>
      <c r="N255">
        <v>1007</v>
      </c>
      <c r="O255" t="s">
        <v>16</v>
      </c>
      <c r="P255" t="s">
        <v>16</v>
      </c>
      <c r="Q255">
        <v>1</v>
      </c>
      <c r="X255">
        <v>2.2000000000000002</v>
      </c>
      <c r="Y255">
        <v>3455.09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0</v>
      </c>
      <c r="AG255">
        <v>2.2000000000000002</v>
      </c>
      <c r="AH255">
        <v>2</v>
      </c>
      <c r="AI255">
        <v>31141730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ROW(Source!A453)</f>
        <v>453</v>
      </c>
      <c r="B256">
        <v>31141731</v>
      </c>
      <c r="C256">
        <v>31141728</v>
      </c>
      <c r="D256">
        <v>30896783</v>
      </c>
      <c r="E256">
        <v>28875167</v>
      </c>
      <c r="F256">
        <v>1</v>
      </c>
      <c r="G256">
        <v>28875167</v>
      </c>
      <c r="H256">
        <v>3</v>
      </c>
      <c r="I256" t="s">
        <v>448</v>
      </c>
      <c r="J256" t="s">
        <v>0</v>
      </c>
      <c r="K256" t="s">
        <v>449</v>
      </c>
      <c r="L256">
        <v>1348</v>
      </c>
      <c r="N256">
        <v>1009</v>
      </c>
      <c r="O256" t="s">
        <v>150</v>
      </c>
      <c r="P256" t="s">
        <v>150</v>
      </c>
      <c r="Q256">
        <v>1000</v>
      </c>
      <c r="X256">
        <v>4.84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0</v>
      </c>
      <c r="AG256">
        <v>4.84</v>
      </c>
      <c r="AH256">
        <v>2</v>
      </c>
      <c r="AI256">
        <v>31141731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ROW(Source!A454)</f>
        <v>454</v>
      </c>
      <c r="B257">
        <v>31141734</v>
      </c>
      <c r="C257">
        <v>31141733</v>
      </c>
      <c r="D257">
        <v>30895155</v>
      </c>
      <c r="E257">
        <v>28875167</v>
      </c>
      <c r="F257">
        <v>1</v>
      </c>
      <c r="G257">
        <v>28875167</v>
      </c>
      <c r="H257">
        <v>1</v>
      </c>
      <c r="I257" t="s">
        <v>391</v>
      </c>
      <c r="J257" t="s">
        <v>0</v>
      </c>
      <c r="K257" t="s">
        <v>392</v>
      </c>
      <c r="L257">
        <v>1191</v>
      </c>
      <c r="N257">
        <v>1013</v>
      </c>
      <c r="O257" t="s">
        <v>393</v>
      </c>
      <c r="P257" t="s">
        <v>393</v>
      </c>
      <c r="Q257">
        <v>1</v>
      </c>
      <c r="X257">
        <v>15.18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1</v>
      </c>
      <c r="AF257" t="s">
        <v>0</v>
      </c>
      <c r="AG257">
        <v>15.18</v>
      </c>
      <c r="AH257">
        <v>2</v>
      </c>
      <c r="AI257">
        <v>31141734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ROW(Source!A454)</f>
        <v>454</v>
      </c>
      <c r="B258">
        <v>31141735</v>
      </c>
      <c r="C258">
        <v>31141733</v>
      </c>
      <c r="D258">
        <v>30906167</v>
      </c>
      <c r="E258">
        <v>1</v>
      </c>
      <c r="F258">
        <v>1</v>
      </c>
      <c r="G258">
        <v>28875167</v>
      </c>
      <c r="H258">
        <v>2</v>
      </c>
      <c r="I258" t="s">
        <v>583</v>
      </c>
      <c r="J258" t="s">
        <v>584</v>
      </c>
      <c r="K258" t="s">
        <v>585</v>
      </c>
      <c r="L258">
        <v>1368</v>
      </c>
      <c r="N258">
        <v>1011</v>
      </c>
      <c r="O258" t="s">
        <v>397</v>
      </c>
      <c r="P258" t="s">
        <v>397</v>
      </c>
      <c r="Q258">
        <v>1</v>
      </c>
      <c r="X258">
        <v>0.26</v>
      </c>
      <c r="Y258">
        <v>0</v>
      </c>
      <c r="Z258">
        <v>14.92</v>
      </c>
      <c r="AA258">
        <v>12.31</v>
      </c>
      <c r="AB258">
        <v>0</v>
      </c>
      <c r="AC258">
        <v>0</v>
      </c>
      <c r="AD258">
        <v>1</v>
      </c>
      <c r="AE258">
        <v>0</v>
      </c>
      <c r="AF258" t="s">
        <v>0</v>
      </c>
      <c r="AG258">
        <v>0.26</v>
      </c>
      <c r="AH258">
        <v>2</v>
      </c>
      <c r="AI258">
        <v>31141735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ROW(Source!A454)</f>
        <v>454</v>
      </c>
      <c r="B259">
        <v>31141736</v>
      </c>
      <c r="C259">
        <v>31141733</v>
      </c>
      <c r="D259">
        <v>30908604</v>
      </c>
      <c r="E259">
        <v>1</v>
      </c>
      <c r="F259">
        <v>1</v>
      </c>
      <c r="G259">
        <v>28875167</v>
      </c>
      <c r="H259">
        <v>3</v>
      </c>
      <c r="I259" t="s">
        <v>419</v>
      </c>
      <c r="J259" t="s">
        <v>420</v>
      </c>
      <c r="K259" t="s">
        <v>421</v>
      </c>
      <c r="L259">
        <v>1346</v>
      </c>
      <c r="N259">
        <v>1009</v>
      </c>
      <c r="O259" t="s">
        <v>422</v>
      </c>
      <c r="P259" t="s">
        <v>422</v>
      </c>
      <c r="Q259">
        <v>1</v>
      </c>
      <c r="X259">
        <v>0.41</v>
      </c>
      <c r="Y259">
        <v>28.66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0</v>
      </c>
      <c r="AG259">
        <v>0.41</v>
      </c>
      <c r="AH259">
        <v>2</v>
      </c>
      <c r="AI259">
        <v>31141736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ROW(Source!A454)</f>
        <v>454</v>
      </c>
      <c r="B260">
        <v>31141737</v>
      </c>
      <c r="C260">
        <v>31141733</v>
      </c>
      <c r="D260">
        <v>30908966</v>
      </c>
      <c r="E260">
        <v>1</v>
      </c>
      <c r="F260">
        <v>1</v>
      </c>
      <c r="G260">
        <v>28875167</v>
      </c>
      <c r="H260">
        <v>3</v>
      </c>
      <c r="I260" t="s">
        <v>754</v>
      </c>
      <c r="J260" t="s">
        <v>755</v>
      </c>
      <c r="K260" t="s">
        <v>756</v>
      </c>
      <c r="L260">
        <v>1348</v>
      </c>
      <c r="N260">
        <v>1009</v>
      </c>
      <c r="O260" t="s">
        <v>150</v>
      </c>
      <c r="P260" t="s">
        <v>150</v>
      </c>
      <c r="Q260">
        <v>1000</v>
      </c>
      <c r="X260">
        <v>2.4000000000000001E-4</v>
      </c>
      <c r="Y260">
        <v>2838.12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0</v>
      </c>
      <c r="AG260">
        <v>2.4000000000000001E-4</v>
      </c>
      <c r="AH260">
        <v>2</v>
      </c>
      <c r="AI260">
        <v>31141737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ROW(Source!A454)</f>
        <v>454</v>
      </c>
      <c r="B261">
        <v>31141738</v>
      </c>
      <c r="C261">
        <v>31141733</v>
      </c>
      <c r="D261">
        <v>30909153</v>
      </c>
      <c r="E261">
        <v>1</v>
      </c>
      <c r="F261">
        <v>1</v>
      </c>
      <c r="G261">
        <v>28875167</v>
      </c>
      <c r="H261">
        <v>3</v>
      </c>
      <c r="I261" t="s">
        <v>757</v>
      </c>
      <c r="J261" t="s">
        <v>758</v>
      </c>
      <c r="K261" t="s">
        <v>759</v>
      </c>
      <c r="L261">
        <v>1348</v>
      </c>
      <c r="N261">
        <v>1009</v>
      </c>
      <c r="O261" t="s">
        <v>150</v>
      </c>
      <c r="P261" t="s">
        <v>150</v>
      </c>
      <c r="Q261">
        <v>1000</v>
      </c>
      <c r="X261">
        <v>1.2E-2</v>
      </c>
      <c r="Y261">
        <v>139391.81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0</v>
      </c>
      <c r="AG261">
        <v>1.2E-2</v>
      </c>
      <c r="AH261">
        <v>2</v>
      </c>
      <c r="AI261">
        <v>31141738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ROW(Source!A454)</f>
        <v>454</v>
      </c>
      <c r="B262">
        <v>31141739</v>
      </c>
      <c r="C262">
        <v>31141733</v>
      </c>
      <c r="D262">
        <v>30907324</v>
      </c>
      <c r="E262">
        <v>1</v>
      </c>
      <c r="F262">
        <v>1</v>
      </c>
      <c r="G262">
        <v>28875167</v>
      </c>
      <c r="H262">
        <v>3</v>
      </c>
      <c r="I262" t="s">
        <v>760</v>
      </c>
      <c r="J262" t="s">
        <v>761</v>
      </c>
      <c r="K262" t="s">
        <v>762</v>
      </c>
      <c r="L262">
        <v>1348</v>
      </c>
      <c r="N262">
        <v>1009</v>
      </c>
      <c r="O262" t="s">
        <v>150</v>
      </c>
      <c r="P262" t="s">
        <v>150</v>
      </c>
      <c r="Q262">
        <v>1000</v>
      </c>
      <c r="X262">
        <v>0.01</v>
      </c>
      <c r="Y262">
        <v>56658.11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0</v>
      </c>
      <c r="AG262">
        <v>0.01</v>
      </c>
      <c r="AH262">
        <v>2</v>
      </c>
      <c r="AI262">
        <v>31141739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ROW(Source!A454)</f>
        <v>454</v>
      </c>
      <c r="B263">
        <v>31141740</v>
      </c>
      <c r="C263">
        <v>31141733</v>
      </c>
      <c r="D263">
        <v>30907371</v>
      </c>
      <c r="E263">
        <v>1</v>
      </c>
      <c r="F263">
        <v>1</v>
      </c>
      <c r="G263">
        <v>28875167</v>
      </c>
      <c r="H263">
        <v>3</v>
      </c>
      <c r="I263" t="s">
        <v>763</v>
      </c>
      <c r="J263" t="s">
        <v>764</v>
      </c>
      <c r="K263" t="s">
        <v>765</v>
      </c>
      <c r="L263">
        <v>1348</v>
      </c>
      <c r="N263">
        <v>1009</v>
      </c>
      <c r="O263" t="s">
        <v>150</v>
      </c>
      <c r="P263" t="s">
        <v>150</v>
      </c>
      <c r="Q263">
        <v>1000</v>
      </c>
      <c r="X263">
        <v>1.4999999999999999E-2</v>
      </c>
      <c r="Y263">
        <v>96293.24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0</v>
      </c>
      <c r="AG263">
        <v>1.4999999999999999E-2</v>
      </c>
      <c r="AH263">
        <v>2</v>
      </c>
      <c r="AI263">
        <v>31141740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ROW(Source!A454)</f>
        <v>454</v>
      </c>
      <c r="B264">
        <v>31141741</v>
      </c>
      <c r="C264">
        <v>31141733</v>
      </c>
      <c r="D264">
        <v>30907267</v>
      </c>
      <c r="E264">
        <v>1</v>
      </c>
      <c r="F264">
        <v>1</v>
      </c>
      <c r="G264">
        <v>28875167</v>
      </c>
      <c r="H264">
        <v>3</v>
      </c>
      <c r="I264" t="s">
        <v>766</v>
      </c>
      <c r="J264" t="s">
        <v>767</v>
      </c>
      <c r="K264" t="s">
        <v>768</v>
      </c>
      <c r="L264">
        <v>1348</v>
      </c>
      <c r="N264">
        <v>1009</v>
      </c>
      <c r="O264" t="s">
        <v>150</v>
      </c>
      <c r="P264" t="s">
        <v>150</v>
      </c>
      <c r="Q264">
        <v>1000</v>
      </c>
      <c r="X264">
        <v>5.8999999999999997E-2</v>
      </c>
      <c r="Y264">
        <v>91737.53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0</v>
      </c>
      <c r="AG264">
        <v>5.8999999999999997E-2</v>
      </c>
      <c r="AH264">
        <v>2</v>
      </c>
      <c r="AI264">
        <v>31141741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ROW(Source!A506)</f>
        <v>506</v>
      </c>
      <c r="B265">
        <v>31141824</v>
      </c>
      <c r="C265">
        <v>31141823</v>
      </c>
      <c r="D265">
        <v>30895155</v>
      </c>
      <c r="E265">
        <v>28875167</v>
      </c>
      <c r="F265">
        <v>1</v>
      </c>
      <c r="G265">
        <v>28875167</v>
      </c>
      <c r="H265">
        <v>1</v>
      </c>
      <c r="I265" t="s">
        <v>391</v>
      </c>
      <c r="J265" t="s">
        <v>0</v>
      </c>
      <c r="K265" t="s">
        <v>392</v>
      </c>
      <c r="L265">
        <v>1191</v>
      </c>
      <c r="N265">
        <v>1013</v>
      </c>
      <c r="O265" t="s">
        <v>393</v>
      </c>
      <c r="P265" t="s">
        <v>393</v>
      </c>
      <c r="Q265">
        <v>1</v>
      </c>
      <c r="X265">
        <v>24.6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1</v>
      </c>
      <c r="AF265" t="s">
        <v>0</v>
      </c>
      <c r="AG265">
        <v>24.6</v>
      </c>
      <c r="AH265">
        <v>2</v>
      </c>
      <c r="AI265">
        <v>31141824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ROW(Source!A506)</f>
        <v>506</v>
      </c>
      <c r="B266">
        <v>31141825</v>
      </c>
      <c r="C266">
        <v>31141823</v>
      </c>
      <c r="D266">
        <v>30906400</v>
      </c>
      <c r="E266">
        <v>1</v>
      </c>
      <c r="F266">
        <v>1</v>
      </c>
      <c r="G266">
        <v>28875167</v>
      </c>
      <c r="H266">
        <v>2</v>
      </c>
      <c r="I266" t="s">
        <v>769</v>
      </c>
      <c r="J266" t="s">
        <v>770</v>
      </c>
      <c r="K266" t="s">
        <v>771</v>
      </c>
      <c r="L266">
        <v>1368</v>
      </c>
      <c r="N266">
        <v>1011</v>
      </c>
      <c r="O266" t="s">
        <v>397</v>
      </c>
      <c r="P266" t="s">
        <v>397</v>
      </c>
      <c r="Q266">
        <v>1</v>
      </c>
      <c r="X266">
        <v>10.4</v>
      </c>
      <c r="Y266">
        <v>0</v>
      </c>
      <c r="Z266">
        <v>6.98</v>
      </c>
      <c r="AA266">
        <v>0.03</v>
      </c>
      <c r="AB266">
        <v>0</v>
      </c>
      <c r="AC266">
        <v>0</v>
      </c>
      <c r="AD266">
        <v>1</v>
      </c>
      <c r="AE266">
        <v>0</v>
      </c>
      <c r="AF266" t="s">
        <v>0</v>
      </c>
      <c r="AG266">
        <v>10.4</v>
      </c>
      <c r="AH266">
        <v>2</v>
      </c>
      <c r="AI266">
        <v>31141825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ROW(Source!A506)</f>
        <v>506</v>
      </c>
      <c r="B267">
        <v>31141826</v>
      </c>
      <c r="C267">
        <v>31141823</v>
      </c>
      <c r="D267">
        <v>30906818</v>
      </c>
      <c r="E267">
        <v>1</v>
      </c>
      <c r="F267">
        <v>1</v>
      </c>
      <c r="G267">
        <v>28875167</v>
      </c>
      <c r="H267">
        <v>2</v>
      </c>
      <c r="I267" t="s">
        <v>772</v>
      </c>
      <c r="J267" t="s">
        <v>773</v>
      </c>
      <c r="K267" t="s">
        <v>774</v>
      </c>
      <c r="L267">
        <v>1368</v>
      </c>
      <c r="N267">
        <v>1011</v>
      </c>
      <c r="O267" t="s">
        <v>397</v>
      </c>
      <c r="P267" t="s">
        <v>397</v>
      </c>
      <c r="Q267">
        <v>1</v>
      </c>
      <c r="X267">
        <v>10.4</v>
      </c>
      <c r="Y267">
        <v>0</v>
      </c>
      <c r="Z267">
        <v>4.97</v>
      </c>
      <c r="AA267">
        <v>0.85</v>
      </c>
      <c r="AB267">
        <v>0</v>
      </c>
      <c r="AC267">
        <v>0</v>
      </c>
      <c r="AD267">
        <v>1</v>
      </c>
      <c r="AE267">
        <v>0</v>
      </c>
      <c r="AF267" t="s">
        <v>0</v>
      </c>
      <c r="AG267">
        <v>10.4</v>
      </c>
      <c r="AH267">
        <v>2</v>
      </c>
      <c r="AI267">
        <v>31141826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ROW(Source!A506)</f>
        <v>506</v>
      </c>
      <c r="B268">
        <v>31141827</v>
      </c>
      <c r="C268">
        <v>31141823</v>
      </c>
      <c r="D268">
        <v>30896783</v>
      </c>
      <c r="E268">
        <v>28875167</v>
      </c>
      <c r="F268">
        <v>1</v>
      </c>
      <c r="G268">
        <v>28875167</v>
      </c>
      <c r="H268">
        <v>3</v>
      </c>
      <c r="I268" t="s">
        <v>448</v>
      </c>
      <c r="J268" t="s">
        <v>0</v>
      </c>
      <c r="K268" t="s">
        <v>449</v>
      </c>
      <c r="L268">
        <v>1348</v>
      </c>
      <c r="N268">
        <v>1009</v>
      </c>
      <c r="O268" t="s">
        <v>150</v>
      </c>
      <c r="P268" t="s">
        <v>150</v>
      </c>
      <c r="Q268">
        <v>1000</v>
      </c>
      <c r="X268">
        <v>6.6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0</v>
      </c>
      <c r="AG268">
        <v>6.6</v>
      </c>
      <c r="AH268">
        <v>2</v>
      </c>
      <c r="AI268">
        <v>31141827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ROW(Source!A507)</f>
        <v>507</v>
      </c>
      <c r="B269">
        <v>31141830</v>
      </c>
      <c r="C269">
        <v>31141829</v>
      </c>
      <c r="D269">
        <v>30895155</v>
      </c>
      <c r="E269">
        <v>28875167</v>
      </c>
      <c r="F269">
        <v>1</v>
      </c>
      <c r="G269">
        <v>28875167</v>
      </c>
      <c r="H269">
        <v>1</v>
      </c>
      <c r="I269" t="s">
        <v>391</v>
      </c>
      <c r="J269" t="s">
        <v>0</v>
      </c>
      <c r="K269" t="s">
        <v>392</v>
      </c>
      <c r="L269">
        <v>1191</v>
      </c>
      <c r="N269">
        <v>1013</v>
      </c>
      <c r="O269" t="s">
        <v>393</v>
      </c>
      <c r="P269" t="s">
        <v>393</v>
      </c>
      <c r="Q269">
        <v>1</v>
      </c>
      <c r="X269">
        <v>69.87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1</v>
      </c>
      <c r="AF269" t="s">
        <v>0</v>
      </c>
      <c r="AG269">
        <v>69.87</v>
      </c>
      <c r="AH269">
        <v>2</v>
      </c>
      <c r="AI269">
        <v>31141830</v>
      </c>
      <c r="AJ269">
        <v>269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ROW(Source!A507)</f>
        <v>507</v>
      </c>
      <c r="B270">
        <v>31141831</v>
      </c>
      <c r="C270">
        <v>31141829</v>
      </c>
      <c r="D270">
        <v>30906400</v>
      </c>
      <c r="E270">
        <v>1</v>
      </c>
      <c r="F270">
        <v>1</v>
      </c>
      <c r="G270">
        <v>28875167</v>
      </c>
      <c r="H270">
        <v>2</v>
      </c>
      <c r="I270" t="s">
        <v>769</v>
      </c>
      <c r="J270" t="s">
        <v>770</v>
      </c>
      <c r="K270" t="s">
        <v>771</v>
      </c>
      <c r="L270">
        <v>1368</v>
      </c>
      <c r="N270">
        <v>1011</v>
      </c>
      <c r="O270" t="s">
        <v>397</v>
      </c>
      <c r="P270" t="s">
        <v>397</v>
      </c>
      <c r="Q270">
        <v>1</v>
      </c>
      <c r="X270">
        <v>1.44</v>
      </c>
      <c r="Y270">
        <v>0</v>
      </c>
      <c r="Z270">
        <v>6.98</v>
      </c>
      <c r="AA270">
        <v>0.03</v>
      </c>
      <c r="AB270">
        <v>0</v>
      </c>
      <c r="AC270">
        <v>0</v>
      </c>
      <c r="AD270">
        <v>1</v>
      </c>
      <c r="AE270">
        <v>0</v>
      </c>
      <c r="AF270" t="s">
        <v>0</v>
      </c>
      <c r="AG270">
        <v>1.44</v>
      </c>
      <c r="AH270">
        <v>2</v>
      </c>
      <c r="AI270">
        <v>31141831</v>
      </c>
      <c r="AJ270">
        <v>270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ROW(Source!A507)</f>
        <v>507</v>
      </c>
      <c r="B271">
        <v>31141832</v>
      </c>
      <c r="C271">
        <v>31141829</v>
      </c>
      <c r="D271">
        <v>30906818</v>
      </c>
      <c r="E271">
        <v>1</v>
      </c>
      <c r="F271">
        <v>1</v>
      </c>
      <c r="G271">
        <v>28875167</v>
      </c>
      <c r="H271">
        <v>2</v>
      </c>
      <c r="I271" t="s">
        <v>772</v>
      </c>
      <c r="J271" t="s">
        <v>773</v>
      </c>
      <c r="K271" t="s">
        <v>774</v>
      </c>
      <c r="L271">
        <v>1368</v>
      </c>
      <c r="N271">
        <v>1011</v>
      </c>
      <c r="O271" t="s">
        <v>397</v>
      </c>
      <c r="P271" t="s">
        <v>397</v>
      </c>
      <c r="Q271">
        <v>1</v>
      </c>
      <c r="X271">
        <v>1.44</v>
      </c>
      <c r="Y271">
        <v>0</v>
      </c>
      <c r="Z271">
        <v>4.97</v>
      </c>
      <c r="AA271">
        <v>0.85</v>
      </c>
      <c r="AB271">
        <v>0</v>
      </c>
      <c r="AC271">
        <v>0</v>
      </c>
      <c r="AD271">
        <v>1</v>
      </c>
      <c r="AE271">
        <v>0</v>
      </c>
      <c r="AF271" t="s">
        <v>0</v>
      </c>
      <c r="AG271">
        <v>1.44</v>
      </c>
      <c r="AH271">
        <v>2</v>
      </c>
      <c r="AI271">
        <v>31141832</v>
      </c>
      <c r="AJ271">
        <v>271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ROW(Source!A507)</f>
        <v>507</v>
      </c>
      <c r="B272">
        <v>31141833</v>
      </c>
      <c r="C272">
        <v>31141829</v>
      </c>
      <c r="D272">
        <v>30896783</v>
      </c>
      <c r="E272">
        <v>28875167</v>
      </c>
      <c r="F272">
        <v>1</v>
      </c>
      <c r="G272">
        <v>28875167</v>
      </c>
      <c r="H272">
        <v>3</v>
      </c>
      <c r="I272" t="s">
        <v>448</v>
      </c>
      <c r="J272" t="s">
        <v>0</v>
      </c>
      <c r="K272" t="s">
        <v>449</v>
      </c>
      <c r="L272">
        <v>1348</v>
      </c>
      <c r="N272">
        <v>1009</v>
      </c>
      <c r="O272" t="s">
        <v>150</v>
      </c>
      <c r="P272" t="s">
        <v>150</v>
      </c>
      <c r="Q272">
        <v>1000</v>
      </c>
      <c r="X272">
        <v>5.2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0</v>
      </c>
      <c r="AG272">
        <v>5.2</v>
      </c>
      <c r="AH272">
        <v>2</v>
      </c>
      <c r="AI272">
        <v>31141833</v>
      </c>
      <c r="AJ272">
        <v>272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ROW(Source!A534)</f>
        <v>534</v>
      </c>
      <c r="B273">
        <v>31141912</v>
      </c>
      <c r="C273">
        <v>31141911</v>
      </c>
      <c r="D273">
        <v>30895155</v>
      </c>
      <c r="E273">
        <v>28875167</v>
      </c>
      <c r="F273">
        <v>1</v>
      </c>
      <c r="G273">
        <v>28875167</v>
      </c>
      <c r="H273">
        <v>1</v>
      </c>
      <c r="I273" t="s">
        <v>391</v>
      </c>
      <c r="J273" t="s">
        <v>0</v>
      </c>
      <c r="K273" t="s">
        <v>392</v>
      </c>
      <c r="L273">
        <v>1191</v>
      </c>
      <c r="N273">
        <v>1013</v>
      </c>
      <c r="O273" t="s">
        <v>393</v>
      </c>
      <c r="P273" t="s">
        <v>393</v>
      </c>
      <c r="Q273">
        <v>1</v>
      </c>
      <c r="X273">
        <v>83.49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1</v>
      </c>
      <c r="AF273" t="s">
        <v>0</v>
      </c>
      <c r="AG273">
        <v>83.49</v>
      </c>
      <c r="AH273">
        <v>2</v>
      </c>
      <c r="AI273">
        <v>31141912</v>
      </c>
      <c r="AJ273">
        <v>273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ROW(Source!A534)</f>
        <v>534</v>
      </c>
      <c r="B274">
        <v>31141913</v>
      </c>
      <c r="C274">
        <v>31141911</v>
      </c>
      <c r="D274">
        <v>30909713</v>
      </c>
      <c r="E274">
        <v>1</v>
      </c>
      <c r="F274">
        <v>1</v>
      </c>
      <c r="G274">
        <v>28875167</v>
      </c>
      <c r="H274">
        <v>3</v>
      </c>
      <c r="I274" t="s">
        <v>435</v>
      </c>
      <c r="J274" t="s">
        <v>436</v>
      </c>
      <c r="K274" t="s">
        <v>437</v>
      </c>
      <c r="L274">
        <v>1339</v>
      </c>
      <c r="N274">
        <v>1007</v>
      </c>
      <c r="O274" t="s">
        <v>16</v>
      </c>
      <c r="P274" t="s">
        <v>16</v>
      </c>
      <c r="Q274">
        <v>1</v>
      </c>
      <c r="X274">
        <v>2.11</v>
      </c>
      <c r="Y274">
        <v>3079.71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0</v>
      </c>
      <c r="AG274">
        <v>2.11</v>
      </c>
      <c r="AH274">
        <v>2</v>
      </c>
      <c r="AI274">
        <v>31141913</v>
      </c>
      <c r="AJ274">
        <v>274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ROW(Source!A534)</f>
        <v>534</v>
      </c>
      <c r="B275">
        <v>31141914</v>
      </c>
      <c r="C275">
        <v>31141911</v>
      </c>
      <c r="D275">
        <v>30910142</v>
      </c>
      <c r="E275">
        <v>1</v>
      </c>
      <c r="F275">
        <v>1</v>
      </c>
      <c r="G275">
        <v>28875167</v>
      </c>
      <c r="H275">
        <v>3</v>
      </c>
      <c r="I275" t="s">
        <v>745</v>
      </c>
      <c r="J275" t="s">
        <v>746</v>
      </c>
      <c r="K275" t="s">
        <v>747</v>
      </c>
      <c r="L275">
        <v>1327</v>
      </c>
      <c r="N275">
        <v>1005</v>
      </c>
      <c r="O275" t="s">
        <v>441</v>
      </c>
      <c r="P275" t="s">
        <v>441</v>
      </c>
      <c r="Q275">
        <v>1</v>
      </c>
      <c r="X275">
        <v>102</v>
      </c>
      <c r="Y275">
        <v>608.53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0</v>
      </c>
      <c r="AG275">
        <v>102</v>
      </c>
      <c r="AH275">
        <v>2</v>
      </c>
      <c r="AI275">
        <v>31141914</v>
      </c>
      <c r="AJ275">
        <v>275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ROW(Source!A535)</f>
        <v>535</v>
      </c>
      <c r="B276">
        <v>31141917</v>
      </c>
      <c r="C276">
        <v>31141916</v>
      </c>
      <c r="D276">
        <v>30895155</v>
      </c>
      <c r="E276">
        <v>28875167</v>
      </c>
      <c r="F276">
        <v>1</v>
      </c>
      <c r="G276">
        <v>28875167</v>
      </c>
      <c r="H276">
        <v>1</v>
      </c>
      <c r="I276" t="s">
        <v>391</v>
      </c>
      <c r="J276" t="s">
        <v>0</v>
      </c>
      <c r="K276" t="s">
        <v>392</v>
      </c>
      <c r="L276">
        <v>1191</v>
      </c>
      <c r="N276">
        <v>1013</v>
      </c>
      <c r="O276" t="s">
        <v>393</v>
      </c>
      <c r="P276" t="s">
        <v>393</v>
      </c>
      <c r="Q276">
        <v>1</v>
      </c>
      <c r="X276">
        <v>116.6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1</v>
      </c>
      <c r="AF276" t="s">
        <v>0</v>
      </c>
      <c r="AG276">
        <v>116.6</v>
      </c>
      <c r="AH276">
        <v>2</v>
      </c>
      <c r="AI276">
        <v>31141917</v>
      </c>
      <c r="AJ276">
        <v>276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ROW(Source!A535)</f>
        <v>535</v>
      </c>
      <c r="B277">
        <v>31141918</v>
      </c>
      <c r="C277">
        <v>31141916</v>
      </c>
      <c r="D277">
        <v>30906858</v>
      </c>
      <c r="E277">
        <v>1</v>
      </c>
      <c r="F277">
        <v>1</v>
      </c>
      <c r="G277">
        <v>28875167</v>
      </c>
      <c r="H277">
        <v>2</v>
      </c>
      <c r="I277" t="s">
        <v>471</v>
      </c>
      <c r="J277" t="s">
        <v>472</v>
      </c>
      <c r="K277" t="s">
        <v>473</v>
      </c>
      <c r="L277">
        <v>1368</v>
      </c>
      <c r="N277">
        <v>1011</v>
      </c>
      <c r="O277" t="s">
        <v>397</v>
      </c>
      <c r="P277" t="s">
        <v>397</v>
      </c>
      <c r="Q277">
        <v>1</v>
      </c>
      <c r="X277">
        <v>0.85</v>
      </c>
      <c r="Y277">
        <v>0</v>
      </c>
      <c r="Z277">
        <v>7.36</v>
      </c>
      <c r="AA277">
        <v>0.74</v>
      </c>
      <c r="AB277">
        <v>0</v>
      </c>
      <c r="AC277">
        <v>0</v>
      </c>
      <c r="AD277">
        <v>1</v>
      </c>
      <c r="AE277">
        <v>0</v>
      </c>
      <c r="AF277" t="s">
        <v>0</v>
      </c>
      <c r="AG277">
        <v>0.85</v>
      </c>
      <c r="AH277">
        <v>2</v>
      </c>
      <c r="AI277">
        <v>31141918</v>
      </c>
      <c r="AJ277">
        <v>277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ROW(Source!A535)</f>
        <v>535</v>
      </c>
      <c r="B278">
        <v>31141919</v>
      </c>
      <c r="C278">
        <v>31141916</v>
      </c>
      <c r="D278">
        <v>30906836</v>
      </c>
      <c r="E278">
        <v>1</v>
      </c>
      <c r="F278">
        <v>1</v>
      </c>
      <c r="G278">
        <v>28875167</v>
      </c>
      <c r="H278">
        <v>2</v>
      </c>
      <c r="I278" t="s">
        <v>775</v>
      </c>
      <c r="J278" t="s">
        <v>776</v>
      </c>
      <c r="K278" t="s">
        <v>777</v>
      </c>
      <c r="L278">
        <v>1368</v>
      </c>
      <c r="N278">
        <v>1011</v>
      </c>
      <c r="O278" t="s">
        <v>397</v>
      </c>
      <c r="P278" t="s">
        <v>397</v>
      </c>
      <c r="Q278">
        <v>1</v>
      </c>
      <c r="X278">
        <v>4.16</v>
      </c>
      <c r="Y278">
        <v>0</v>
      </c>
      <c r="Z278">
        <v>386.3</v>
      </c>
      <c r="AA278">
        <v>303.31</v>
      </c>
      <c r="AB278">
        <v>0</v>
      </c>
      <c r="AC278">
        <v>0</v>
      </c>
      <c r="AD278">
        <v>1</v>
      </c>
      <c r="AE278">
        <v>0</v>
      </c>
      <c r="AF278" t="s">
        <v>0</v>
      </c>
      <c r="AG278">
        <v>4.16</v>
      </c>
      <c r="AH278">
        <v>2</v>
      </c>
      <c r="AI278">
        <v>31141919</v>
      </c>
      <c r="AJ278">
        <v>278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ROW(Source!A535)</f>
        <v>535</v>
      </c>
      <c r="B279">
        <v>31141920</v>
      </c>
      <c r="C279">
        <v>31141916</v>
      </c>
      <c r="D279">
        <v>30906153</v>
      </c>
      <c r="E279">
        <v>1</v>
      </c>
      <c r="F279">
        <v>1</v>
      </c>
      <c r="G279">
        <v>28875167</v>
      </c>
      <c r="H279">
        <v>2</v>
      </c>
      <c r="I279" t="s">
        <v>778</v>
      </c>
      <c r="J279" t="s">
        <v>779</v>
      </c>
      <c r="K279" t="s">
        <v>780</v>
      </c>
      <c r="L279">
        <v>1368</v>
      </c>
      <c r="N279">
        <v>1011</v>
      </c>
      <c r="O279" t="s">
        <v>397</v>
      </c>
      <c r="P279" t="s">
        <v>397</v>
      </c>
      <c r="Q279">
        <v>1</v>
      </c>
      <c r="X279">
        <v>0.1</v>
      </c>
      <c r="Y279">
        <v>0</v>
      </c>
      <c r="Z279">
        <v>566.44000000000005</v>
      </c>
      <c r="AA279">
        <v>281.27999999999997</v>
      </c>
      <c r="AB279">
        <v>0</v>
      </c>
      <c r="AC279">
        <v>0</v>
      </c>
      <c r="AD279">
        <v>1</v>
      </c>
      <c r="AE279">
        <v>0</v>
      </c>
      <c r="AF279" t="s">
        <v>0</v>
      </c>
      <c r="AG279">
        <v>0.1</v>
      </c>
      <c r="AH279">
        <v>2</v>
      </c>
      <c r="AI279">
        <v>31141920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ROW(Source!A535)</f>
        <v>535</v>
      </c>
      <c r="B280">
        <v>31141921</v>
      </c>
      <c r="C280">
        <v>31141916</v>
      </c>
      <c r="D280">
        <v>30906327</v>
      </c>
      <c r="E280">
        <v>1</v>
      </c>
      <c r="F280">
        <v>1</v>
      </c>
      <c r="G280">
        <v>28875167</v>
      </c>
      <c r="H280">
        <v>2</v>
      </c>
      <c r="I280" t="s">
        <v>781</v>
      </c>
      <c r="J280" t="s">
        <v>782</v>
      </c>
      <c r="K280" t="s">
        <v>783</v>
      </c>
      <c r="L280">
        <v>1368</v>
      </c>
      <c r="N280">
        <v>1011</v>
      </c>
      <c r="O280" t="s">
        <v>397</v>
      </c>
      <c r="P280" t="s">
        <v>397</v>
      </c>
      <c r="Q280">
        <v>1</v>
      </c>
      <c r="X280">
        <v>14.29</v>
      </c>
      <c r="Y280">
        <v>0</v>
      </c>
      <c r="Z280">
        <v>9.15</v>
      </c>
      <c r="AA280">
        <v>1.1599999999999999</v>
      </c>
      <c r="AB280">
        <v>0</v>
      </c>
      <c r="AC280">
        <v>0</v>
      </c>
      <c r="AD280">
        <v>1</v>
      </c>
      <c r="AE280">
        <v>0</v>
      </c>
      <c r="AF280" t="s">
        <v>0</v>
      </c>
      <c r="AG280">
        <v>14.29</v>
      </c>
      <c r="AH280">
        <v>2</v>
      </c>
      <c r="AI280">
        <v>31141921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ROW(Source!A535)</f>
        <v>535</v>
      </c>
      <c r="B281">
        <v>31141922</v>
      </c>
      <c r="C281">
        <v>31141916</v>
      </c>
      <c r="D281">
        <v>30908604</v>
      </c>
      <c r="E281">
        <v>1</v>
      </c>
      <c r="F281">
        <v>1</v>
      </c>
      <c r="G281">
        <v>28875167</v>
      </c>
      <c r="H281">
        <v>3</v>
      </c>
      <c r="I281" t="s">
        <v>419</v>
      </c>
      <c r="J281" t="s">
        <v>420</v>
      </c>
      <c r="K281" t="s">
        <v>421</v>
      </c>
      <c r="L281">
        <v>1346</v>
      </c>
      <c r="N281">
        <v>1009</v>
      </c>
      <c r="O281" t="s">
        <v>422</v>
      </c>
      <c r="P281" t="s">
        <v>422</v>
      </c>
      <c r="Q281">
        <v>1</v>
      </c>
      <c r="X281">
        <v>0.5</v>
      </c>
      <c r="Y281">
        <v>28.66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0</v>
      </c>
      <c r="AG281">
        <v>0.5</v>
      </c>
      <c r="AH281">
        <v>2</v>
      </c>
      <c r="AI281">
        <v>31141922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ROW(Source!A535)</f>
        <v>535</v>
      </c>
      <c r="B282">
        <v>31141923</v>
      </c>
      <c r="C282">
        <v>31141916</v>
      </c>
      <c r="D282">
        <v>30908781</v>
      </c>
      <c r="E282">
        <v>1</v>
      </c>
      <c r="F282">
        <v>1</v>
      </c>
      <c r="G282">
        <v>28875167</v>
      </c>
      <c r="H282">
        <v>3</v>
      </c>
      <c r="I282" t="s">
        <v>407</v>
      </c>
      <c r="J282" t="s">
        <v>408</v>
      </c>
      <c r="K282" t="s">
        <v>409</v>
      </c>
      <c r="L282">
        <v>1339</v>
      </c>
      <c r="N282">
        <v>1007</v>
      </c>
      <c r="O282" t="s">
        <v>16</v>
      </c>
      <c r="P282" t="s">
        <v>16</v>
      </c>
      <c r="Q282">
        <v>1</v>
      </c>
      <c r="X282">
        <v>0.3</v>
      </c>
      <c r="Y282">
        <v>29.98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0</v>
      </c>
      <c r="AG282">
        <v>0.3</v>
      </c>
      <c r="AH282">
        <v>2</v>
      </c>
      <c r="AI282">
        <v>31141923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ROW(Source!A535)</f>
        <v>535</v>
      </c>
      <c r="B283">
        <v>31141924</v>
      </c>
      <c r="C283">
        <v>31141916</v>
      </c>
      <c r="D283">
        <v>30907179</v>
      </c>
      <c r="E283">
        <v>1</v>
      </c>
      <c r="F283">
        <v>1</v>
      </c>
      <c r="G283">
        <v>28875167</v>
      </c>
      <c r="H283">
        <v>3</v>
      </c>
      <c r="I283" t="s">
        <v>784</v>
      </c>
      <c r="J283" t="s">
        <v>785</v>
      </c>
      <c r="K283" t="s">
        <v>786</v>
      </c>
      <c r="L283">
        <v>1327</v>
      </c>
      <c r="N283">
        <v>1005</v>
      </c>
      <c r="O283" t="s">
        <v>441</v>
      </c>
      <c r="P283" t="s">
        <v>441</v>
      </c>
      <c r="Q283">
        <v>1</v>
      </c>
      <c r="X283">
        <v>100</v>
      </c>
      <c r="Y283">
        <v>633.91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 t="s">
        <v>0</v>
      </c>
      <c r="AG283">
        <v>100</v>
      </c>
      <c r="AH283">
        <v>2</v>
      </c>
      <c r="AI283">
        <v>31141924</v>
      </c>
      <c r="AJ283">
        <v>283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ROW(Source!A535)</f>
        <v>535</v>
      </c>
      <c r="B284">
        <v>31141925</v>
      </c>
      <c r="C284">
        <v>31141916</v>
      </c>
      <c r="D284">
        <v>30907223</v>
      </c>
      <c r="E284">
        <v>1</v>
      </c>
      <c r="F284">
        <v>1</v>
      </c>
      <c r="G284">
        <v>28875167</v>
      </c>
      <c r="H284">
        <v>3</v>
      </c>
      <c r="I284" t="s">
        <v>787</v>
      </c>
      <c r="J284" t="s">
        <v>788</v>
      </c>
      <c r="K284" t="s">
        <v>789</v>
      </c>
      <c r="L284">
        <v>1346</v>
      </c>
      <c r="N284">
        <v>1009</v>
      </c>
      <c r="O284" t="s">
        <v>422</v>
      </c>
      <c r="P284" t="s">
        <v>422</v>
      </c>
      <c r="Q284">
        <v>1</v>
      </c>
      <c r="X284">
        <v>10.3</v>
      </c>
      <c r="Y284">
        <v>112.15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F284" t="s">
        <v>0</v>
      </c>
      <c r="AG284">
        <v>10.3</v>
      </c>
      <c r="AH284">
        <v>2</v>
      </c>
      <c r="AI284">
        <v>31141925</v>
      </c>
      <c r="AJ284">
        <v>284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ROW(Source!A535)</f>
        <v>535</v>
      </c>
      <c r="B285">
        <v>31141926</v>
      </c>
      <c r="C285">
        <v>31141916</v>
      </c>
      <c r="D285">
        <v>30909798</v>
      </c>
      <c r="E285">
        <v>1</v>
      </c>
      <c r="F285">
        <v>1</v>
      </c>
      <c r="G285">
        <v>28875167</v>
      </c>
      <c r="H285">
        <v>3</v>
      </c>
      <c r="I285" t="s">
        <v>790</v>
      </c>
      <c r="J285" t="s">
        <v>791</v>
      </c>
      <c r="K285" t="s">
        <v>792</v>
      </c>
      <c r="L285">
        <v>1348</v>
      </c>
      <c r="N285">
        <v>1009</v>
      </c>
      <c r="O285" t="s">
        <v>150</v>
      </c>
      <c r="P285" t="s">
        <v>150</v>
      </c>
      <c r="Q285">
        <v>1000</v>
      </c>
      <c r="X285">
        <v>0.54600000000000004</v>
      </c>
      <c r="Y285">
        <v>8102.61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F285" t="s">
        <v>0</v>
      </c>
      <c r="AG285">
        <v>0.54600000000000004</v>
      </c>
      <c r="AH285">
        <v>2</v>
      </c>
      <c r="AI285">
        <v>31141926</v>
      </c>
      <c r="AJ285">
        <v>285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ROW(Source!A535)</f>
        <v>535</v>
      </c>
      <c r="B286">
        <v>31141927</v>
      </c>
      <c r="C286">
        <v>31141916</v>
      </c>
      <c r="D286">
        <v>30909800</v>
      </c>
      <c r="E286">
        <v>1</v>
      </c>
      <c r="F286">
        <v>1</v>
      </c>
      <c r="G286">
        <v>28875167</v>
      </c>
      <c r="H286">
        <v>3</v>
      </c>
      <c r="I286" t="s">
        <v>793</v>
      </c>
      <c r="J286" t="s">
        <v>794</v>
      </c>
      <c r="K286" t="s">
        <v>795</v>
      </c>
      <c r="L286">
        <v>1348</v>
      </c>
      <c r="N286">
        <v>1009</v>
      </c>
      <c r="O286" t="s">
        <v>150</v>
      </c>
      <c r="P286" t="s">
        <v>150</v>
      </c>
      <c r="Q286">
        <v>1000</v>
      </c>
      <c r="X286">
        <v>3.5999999999999997E-2</v>
      </c>
      <c r="Y286">
        <v>22088.45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 t="s">
        <v>0</v>
      </c>
      <c r="AG286">
        <v>3.5999999999999997E-2</v>
      </c>
      <c r="AH286">
        <v>2</v>
      </c>
      <c r="AI286">
        <v>31141927</v>
      </c>
      <c r="AJ286">
        <v>286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ROW(Source!A536)</f>
        <v>536</v>
      </c>
      <c r="B287">
        <v>31141930</v>
      </c>
      <c r="C287">
        <v>31141929</v>
      </c>
      <c r="D287">
        <v>30895155</v>
      </c>
      <c r="E287">
        <v>28875167</v>
      </c>
      <c r="F287">
        <v>1</v>
      </c>
      <c r="G287">
        <v>28875167</v>
      </c>
      <c r="H287">
        <v>1</v>
      </c>
      <c r="I287" t="s">
        <v>391</v>
      </c>
      <c r="J287" t="s">
        <v>0</v>
      </c>
      <c r="K287" t="s">
        <v>392</v>
      </c>
      <c r="L287">
        <v>1191</v>
      </c>
      <c r="N287">
        <v>1013</v>
      </c>
      <c r="O287" t="s">
        <v>393</v>
      </c>
      <c r="P287" t="s">
        <v>393</v>
      </c>
      <c r="Q287">
        <v>1</v>
      </c>
      <c r="X287">
        <v>83.4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1</v>
      </c>
      <c r="AF287" t="s">
        <v>0</v>
      </c>
      <c r="AG287">
        <v>83.4</v>
      </c>
      <c r="AH287">
        <v>2</v>
      </c>
      <c r="AI287">
        <v>31141930</v>
      </c>
      <c r="AJ287">
        <v>287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ROW(Source!A536)</f>
        <v>536</v>
      </c>
      <c r="B288">
        <v>31141931</v>
      </c>
      <c r="C288">
        <v>31141929</v>
      </c>
      <c r="D288">
        <v>30896761</v>
      </c>
      <c r="E288">
        <v>28875167</v>
      </c>
      <c r="F288">
        <v>1</v>
      </c>
      <c r="G288">
        <v>28875167</v>
      </c>
      <c r="H288">
        <v>3</v>
      </c>
      <c r="I288" t="s">
        <v>700</v>
      </c>
      <c r="J288" t="s">
        <v>0</v>
      </c>
      <c r="K288" t="s">
        <v>702</v>
      </c>
      <c r="L288">
        <v>1346</v>
      </c>
      <c r="N288">
        <v>1009</v>
      </c>
      <c r="O288" t="s">
        <v>422</v>
      </c>
      <c r="P288" t="s">
        <v>422</v>
      </c>
      <c r="Q288">
        <v>1</v>
      </c>
      <c r="X288">
        <v>13</v>
      </c>
      <c r="Y288">
        <v>117.44226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 t="s">
        <v>0</v>
      </c>
      <c r="AG288">
        <v>13</v>
      </c>
      <c r="AH288">
        <v>2</v>
      </c>
      <c r="AI288">
        <v>31141931</v>
      </c>
      <c r="AJ288">
        <v>288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ROW(Source!A537)</f>
        <v>537</v>
      </c>
      <c r="B289">
        <v>31141934</v>
      </c>
      <c r="C289">
        <v>31141933</v>
      </c>
      <c r="D289">
        <v>30895155</v>
      </c>
      <c r="E289">
        <v>28875167</v>
      </c>
      <c r="F289">
        <v>1</v>
      </c>
      <c r="G289">
        <v>28875167</v>
      </c>
      <c r="H289">
        <v>1</v>
      </c>
      <c r="I289" t="s">
        <v>391</v>
      </c>
      <c r="J289" t="s">
        <v>0</v>
      </c>
      <c r="K289" t="s">
        <v>392</v>
      </c>
      <c r="L289">
        <v>1191</v>
      </c>
      <c r="N289">
        <v>1013</v>
      </c>
      <c r="O289" t="s">
        <v>393</v>
      </c>
      <c r="P289" t="s">
        <v>393</v>
      </c>
      <c r="Q289">
        <v>1</v>
      </c>
      <c r="X289">
        <v>14.45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1</v>
      </c>
      <c r="AF289" t="s">
        <v>0</v>
      </c>
      <c r="AG289">
        <v>14.45</v>
      </c>
      <c r="AH289">
        <v>2</v>
      </c>
      <c r="AI289">
        <v>31141934</v>
      </c>
      <c r="AJ289">
        <v>289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ROW(Source!A537)</f>
        <v>537</v>
      </c>
      <c r="B290">
        <v>31141935</v>
      </c>
      <c r="C290">
        <v>31141933</v>
      </c>
      <c r="D290">
        <v>30907714</v>
      </c>
      <c r="E290">
        <v>1</v>
      </c>
      <c r="F290">
        <v>1</v>
      </c>
      <c r="G290">
        <v>28875167</v>
      </c>
      <c r="H290">
        <v>3</v>
      </c>
      <c r="I290" t="s">
        <v>676</v>
      </c>
      <c r="J290" t="s">
        <v>677</v>
      </c>
      <c r="K290" t="s">
        <v>678</v>
      </c>
      <c r="L290">
        <v>1348</v>
      </c>
      <c r="N290">
        <v>1009</v>
      </c>
      <c r="O290" t="s">
        <v>150</v>
      </c>
      <c r="P290" t="s">
        <v>150</v>
      </c>
      <c r="Q290">
        <v>1000</v>
      </c>
      <c r="X290">
        <v>0.27700000000000002</v>
      </c>
      <c r="Y290">
        <v>50407.79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0</v>
      </c>
      <c r="AG290">
        <v>0.27700000000000002</v>
      </c>
      <c r="AH290">
        <v>2</v>
      </c>
      <c r="AI290">
        <v>31141935</v>
      </c>
      <c r="AJ290">
        <v>290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ROW(Source!A537)</f>
        <v>537</v>
      </c>
      <c r="B291">
        <v>31141936</v>
      </c>
      <c r="C291">
        <v>31141933</v>
      </c>
      <c r="D291">
        <v>30907876</v>
      </c>
      <c r="E291">
        <v>1</v>
      </c>
      <c r="F291">
        <v>1</v>
      </c>
      <c r="G291">
        <v>28875167</v>
      </c>
      <c r="H291">
        <v>3</v>
      </c>
      <c r="I291" t="s">
        <v>667</v>
      </c>
      <c r="J291" t="s">
        <v>668</v>
      </c>
      <c r="K291" t="s">
        <v>669</v>
      </c>
      <c r="L291">
        <v>1348</v>
      </c>
      <c r="N291">
        <v>1009</v>
      </c>
      <c r="O291" t="s">
        <v>150</v>
      </c>
      <c r="P291" t="s">
        <v>150</v>
      </c>
      <c r="Q291">
        <v>1000</v>
      </c>
      <c r="X291">
        <v>1E-3</v>
      </c>
      <c r="Y291">
        <v>45454.3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0</v>
      </c>
      <c r="AG291">
        <v>1E-3</v>
      </c>
      <c r="AH291">
        <v>2</v>
      </c>
      <c r="AI291">
        <v>31141936</v>
      </c>
      <c r="AJ291">
        <v>291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ROW(Source!A537)</f>
        <v>537</v>
      </c>
      <c r="B292">
        <v>31141937</v>
      </c>
      <c r="C292">
        <v>31141933</v>
      </c>
      <c r="D292">
        <v>30907913</v>
      </c>
      <c r="E292">
        <v>1</v>
      </c>
      <c r="F292">
        <v>1</v>
      </c>
      <c r="G292">
        <v>28875167</v>
      </c>
      <c r="H292">
        <v>3</v>
      </c>
      <c r="I292" t="s">
        <v>730</v>
      </c>
      <c r="J292" t="s">
        <v>731</v>
      </c>
      <c r="K292" t="s">
        <v>732</v>
      </c>
      <c r="L292">
        <v>1348</v>
      </c>
      <c r="N292">
        <v>1009</v>
      </c>
      <c r="O292" t="s">
        <v>150</v>
      </c>
      <c r="P292" t="s">
        <v>150</v>
      </c>
      <c r="Q292">
        <v>1000</v>
      </c>
      <c r="X292">
        <v>0.127</v>
      </c>
      <c r="Y292">
        <v>44312.57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0</v>
      </c>
      <c r="AG292">
        <v>0.127</v>
      </c>
      <c r="AH292">
        <v>2</v>
      </c>
      <c r="AI292">
        <v>31141937</v>
      </c>
      <c r="AJ292">
        <v>292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ROW(Source!A538)</f>
        <v>538</v>
      </c>
      <c r="B293">
        <v>31141940</v>
      </c>
      <c r="C293">
        <v>31141939</v>
      </c>
      <c r="D293">
        <v>30895155</v>
      </c>
      <c r="E293">
        <v>28875167</v>
      </c>
      <c r="F293">
        <v>1</v>
      </c>
      <c r="G293">
        <v>28875167</v>
      </c>
      <c r="H293">
        <v>1</v>
      </c>
      <c r="I293" t="s">
        <v>391</v>
      </c>
      <c r="J293" t="s">
        <v>0</v>
      </c>
      <c r="K293" t="s">
        <v>392</v>
      </c>
      <c r="L293">
        <v>1191</v>
      </c>
      <c r="N293">
        <v>1013</v>
      </c>
      <c r="O293" t="s">
        <v>393</v>
      </c>
      <c r="P293" t="s">
        <v>393</v>
      </c>
      <c r="Q293">
        <v>1</v>
      </c>
      <c r="X293">
        <v>14.52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1</v>
      </c>
      <c r="AF293" t="s">
        <v>0</v>
      </c>
      <c r="AG293">
        <v>14.52</v>
      </c>
      <c r="AH293">
        <v>2</v>
      </c>
      <c r="AI293">
        <v>31141940</v>
      </c>
      <c r="AJ293">
        <v>293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ROW(Source!A538)</f>
        <v>538</v>
      </c>
      <c r="B294">
        <v>31141941</v>
      </c>
      <c r="C294">
        <v>31141939</v>
      </c>
      <c r="D294">
        <v>30906858</v>
      </c>
      <c r="E294">
        <v>1</v>
      </c>
      <c r="F294">
        <v>1</v>
      </c>
      <c r="G294">
        <v>28875167</v>
      </c>
      <c r="H294">
        <v>2</v>
      </c>
      <c r="I294" t="s">
        <v>471</v>
      </c>
      <c r="J294" t="s">
        <v>472</v>
      </c>
      <c r="K294" t="s">
        <v>473</v>
      </c>
      <c r="L294">
        <v>1368</v>
      </c>
      <c r="N294">
        <v>1011</v>
      </c>
      <c r="O294" t="s">
        <v>397</v>
      </c>
      <c r="P294" t="s">
        <v>397</v>
      </c>
      <c r="Q294">
        <v>1</v>
      </c>
      <c r="X294">
        <v>2.59</v>
      </c>
      <c r="Y294">
        <v>0</v>
      </c>
      <c r="Z294">
        <v>7.36</v>
      </c>
      <c r="AA294">
        <v>0.74</v>
      </c>
      <c r="AB294">
        <v>0</v>
      </c>
      <c r="AC294">
        <v>0</v>
      </c>
      <c r="AD294">
        <v>1</v>
      </c>
      <c r="AE294">
        <v>0</v>
      </c>
      <c r="AF294" t="s">
        <v>0</v>
      </c>
      <c r="AG294">
        <v>2.59</v>
      </c>
      <c r="AH294">
        <v>2</v>
      </c>
      <c r="AI294">
        <v>31141941</v>
      </c>
      <c r="AJ294">
        <v>294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ROW(Source!A538)</f>
        <v>538</v>
      </c>
      <c r="B295">
        <v>31141942</v>
      </c>
      <c r="C295">
        <v>31141939</v>
      </c>
      <c r="D295">
        <v>30906820</v>
      </c>
      <c r="E295">
        <v>1</v>
      </c>
      <c r="F295">
        <v>1</v>
      </c>
      <c r="G295">
        <v>28875167</v>
      </c>
      <c r="H295">
        <v>2</v>
      </c>
      <c r="I295" t="s">
        <v>574</v>
      </c>
      <c r="J295" t="s">
        <v>575</v>
      </c>
      <c r="K295" t="s">
        <v>576</v>
      </c>
      <c r="L295">
        <v>1368</v>
      </c>
      <c r="N295">
        <v>1011</v>
      </c>
      <c r="O295" t="s">
        <v>397</v>
      </c>
      <c r="P295" t="s">
        <v>397</v>
      </c>
      <c r="Q295">
        <v>1</v>
      </c>
      <c r="X295">
        <v>1.01</v>
      </c>
      <c r="Y295">
        <v>0</v>
      </c>
      <c r="Z295">
        <v>5.25</v>
      </c>
      <c r="AA295">
        <v>0.85</v>
      </c>
      <c r="AB295">
        <v>0</v>
      </c>
      <c r="AC295">
        <v>0</v>
      </c>
      <c r="AD295">
        <v>1</v>
      </c>
      <c r="AE295">
        <v>0</v>
      </c>
      <c r="AF295" t="s">
        <v>0</v>
      </c>
      <c r="AG295">
        <v>1.01</v>
      </c>
      <c r="AH295">
        <v>2</v>
      </c>
      <c r="AI295">
        <v>31141942</v>
      </c>
      <c r="AJ295">
        <v>295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ROW(Source!A538)</f>
        <v>538</v>
      </c>
      <c r="B296">
        <v>31141943</v>
      </c>
      <c r="C296">
        <v>31141939</v>
      </c>
      <c r="D296">
        <v>30907717</v>
      </c>
      <c r="E296">
        <v>1</v>
      </c>
      <c r="F296">
        <v>1</v>
      </c>
      <c r="G296">
        <v>28875167</v>
      </c>
      <c r="H296">
        <v>3</v>
      </c>
      <c r="I296" t="s">
        <v>736</v>
      </c>
      <c r="J296" t="s">
        <v>737</v>
      </c>
      <c r="K296" t="s">
        <v>738</v>
      </c>
      <c r="L296">
        <v>1348</v>
      </c>
      <c r="N296">
        <v>1009</v>
      </c>
      <c r="O296" t="s">
        <v>150</v>
      </c>
      <c r="P296" t="s">
        <v>150</v>
      </c>
      <c r="Q296">
        <v>1000</v>
      </c>
      <c r="X296">
        <v>4.0000000000000001E-3</v>
      </c>
      <c r="Y296">
        <v>47211.72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0</v>
      </c>
      <c r="AG296">
        <v>4.0000000000000001E-3</v>
      </c>
      <c r="AH296">
        <v>2</v>
      </c>
      <c r="AI296">
        <v>31141943</v>
      </c>
      <c r="AJ296">
        <v>296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ROW(Source!A538)</f>
        <v>538</v>
      </c>
      <c r="B297">
        <v>31141944</v>
      </c>
      <c r="C297">
        <v>31141939</v>
      </c>
      <c r="D297">
        <v>30907949</v>
      </c>
      <c r="E297">
        <v>1</v>
      </c>
      <c r="F297">
        <v>1</v>
      </c>
      <c r="G297">
        <v>28875167</v>
      </c>
      <c r="H297">
        <v>3</v>
      </c>
      <c r="I297" t="s">
        <v>739</v>
      </c>
      <c r="J297" t="s">
        <v>740</v>
      </c>
      <c r="K297" t="s">
        <v>741</v>
      </c>
      <c r="L297">
        <v>1348</v>
      </c>
      <c r="N297">
        <v>1009</v>
      </c>
      <c r="O297" t="s">
        <v>150</v>
      </c>
      <c r="P297" t="s">
        <v>150</v>
      </c>
      <c r="Q297">
        <v>1000</v>
      </c>
      <c r="X297">
        <v>7.5000000000000002E-4</v>
      </c>
      <c r="Y297">
        <v>132427.31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0</v>
      </c>
      <c r="AG297">
        <v>7.5000000000000002E-4</v>
      </c>
      <c r="AH297">
        <v>2</v>
      </c>
      <c r="AI297">
        <v>31141944</v>
      </c>
      <c r="AJ297">
        <v>297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ROW(Source!A538)</f>
        <v>538</v>
      </c>
      <c r="B298">
        <v>31141945</v>
      </c>
      <c r="C298">
        <v>31141939</v>
      </c>
      <c r="D298">
        <v>30910981</v>
      </c>
      <c r="E298">
        <v>1</v>
      </c>
      <c r="F298">
        <v>1</v>
      </c>
      <c r="G298">
        <v>28875167</v>
      </c>
      <c r="H298">
        <v>3</v>
      </c>
      <c r="I298" t="s">
        <v>742</v>
      </c>
      <c r="J298" t="s">
        <v>743</v>
      </c>
      <c r="K298" t="s">
        <v>744</v>
      </c>
      <c r="L298">
        <v>1301</v>
      </c>
      <c r="N298">
        <v>1003</v>
      </c>
      <c r="O298" t="s">
        <v>358</v>
      </c>
      <c r="P298" t="s">
        <v>358</v>
      </c>
      <c r="Q298">
        <v>1</v>
      </c>
      <c r="X298">
        <v>102</v>
      </c>
      <c r="Y298">
        <v>104.32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F298" t="s">
        <v>0</v>
      </c>
      <c r="AG298">
        <v>102</v>
      </c>
      <c r="AH298">
        <v>2</v>
      </c>
      <c r="AI298">
        <v>31141945</v>
      </c>
      <c r="AJ298">
        <v>298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ROW(Source!A539)</f>
        <v>539</v>
      </c>
      <c r="B299">
        <v>31141948</v>
      </c>
      <c r="C299">
        <v>31141947</v>
      </c>
      <c r="D299">
        <v>30895155</v>
      </c>
      <c r="E299">
        <v>28875167</v>
      </c>
      <c r="F299">
        <v>1</v>
      </c>
      <c r="G299">
        <v>28875167</v>
      </c>
      <c r="H299">
        <v>1</v>
      </c>
      <c r="I299" t="s">
        <v>391</v>
      </c>
      <c r="J299" t="s">
        <v>0</v>
      </c>
      <c r="K299" t="s">
        <v>392</v>
      </c>
      <c r="L299">
        <v>1191</v>
      </c>
      <c r="N299">
        <v>1013</v>
      </c>
      <c r="O299" t="s">
        <v>393</v>
      </c>
      <c r="P299" t="s">
        <v>393</v>
      </c>
      <c r="Q299">
        <v>1</v>
      </c>
      <c r="X299">
        <v>36.46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1</v>
      </c>
      <c r="AF299" t="s">
        <v>0</v>
      </c>
      <c r="AG299">
        <v>36.46</v>
      </c>
      <c r="AH299">
        <v>2</v>
      </c>
      <c r="AI299">
        <v>31141948</v>
      </c>
      <c r="AJ299">
        <v>299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ROW(Source!A539)</f>
        <v>539</v>
      </c>
      <c r="B300">
        <v>31141949</v>
      </c>
      <c r="C300">
        <v>31141947</v>
      </c>
      <c r="D300">
        <v>30906484</v>
      </c>
      <c r="E300">
        <v>1</v>
      </c>
      <c r="F300">
        <v>1</v>
      </c>
      <c r="G300">
        <v>28875167</v>
      </c>
      <c r="H300">
        <v>2</v>
      </c>
      <c r="I300" t="s">
        <v>709</v>
      </c>
      <c r="J300" t="s">
        <v>710</v>
      </c>
      <c r="K300" t="s">
        <v>711</v>
      </c>
      <c r="L300">
        <v>1368</v>
      </c>
      <c r="N300">
        <v>1011</v>
      </c>
      <c r="O300" t="s">
        <v>397</v>
      </c>
      <c r="P300" t="s">
        <v>397</v>
      </c>
      <c r="Q300">
        <v>1</v>
      </c>
      <c r="X300">
        <v>0.02</v>
      </c>
      <c r="Y300">
        <v>0</v>
      </c>
      <c r="Z300">
        <v>46.21</v>
      </c>
      <c r="AA300">
        <v>7.96</v>
      </c>
      <c r="AB300">
        <v>0</v>
      </c>
      <c r="AC300">
        <v>0</v>
      </c>
      <c r="AD300">
        <v>1</v>
      </c>
      <c r="AE300">
        <v>0</v>
      </c>
      <c r="AF300" t="s">
        <v>0</v>
      </c>
      <c r="AG300">
        <v>0.02</v>
      </c>
      <c r="AH300">
        <v>2</v>
      </c>
      <c r="AI300">
        <v>31141949</v>
      </c>
      <c r="AJ300">
        <v>300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ROW(Source!A539)</f>
        <v>539</v>
      </c>
      <c r="B301">
        <v>31141950</v>
      </c>
      <c r="C301">
        <v>31141947</v>
      </c>
      <c r="D301">
        <v>30906812</v>
      </c>
      <c r="E301">
        <v>1</v>
      </c>
      <c r="F301">
        <v>1</v>
      </c>
      <c r="G301">
        <v>28875167</v>
      </c>
      <c r="H301">
        <v>2</v>
      </c>
      <c r="I301" t="s">
        <v>712</v>
      </c>
      <c r="J301" t="s">
        <v>713</v>
      </c>
      <c r="K301" t="s">
        <v>714</v>
      </c>
      <c r="L301">
        <v>1368</v>
      </c>
      <c r="N301">
        <v>1011</v>
      </c>
      <c r="O301" t="s">
        <v>397</v>
      </c>
      <c r="P301" t="s">
        <v>397</v>
      </c>
      <c r="Q301">
        <v>1</v>
      </c>
      <c r="X301">
        <v>0.2</v>
      </c>
      <c r="Y301">
        <v>0</v>
      </c>
      <c r="Z301">
        <v>26.63</v>
      </c>
      <c r="AA301">
        <v>0.85</v>
      </c>
      <c r="AB301">
        <v>0</v>
      </c>
      <c r="AC301">
        <v>0</v>
      </c>
      <c r="AD301">
        <v>1</v>
      </c>
      <c r="AE301">
        <v>0</v>
      </c>
      <c r="AF301" t="s">
        <v>0</v>
      </c>
      <c r="AG301">
        <v>0.2</v>
      </c>
      <c r="AH301">
        <v>2</v>
      </c>
      <c r="AI301">
        <v>31141950</v>
      </c>
      <c r="AJ301">
        <v>301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ROW(Source!A539)</f>
        <v>539</v>
      </c>
      <c r="B302">
        <v>31141951</v>
      </c>
      <c r="C302">
        <v>31141947</v>
      </c>
      <c r="D302">
        <v>30906774</v>
      </c>
      <c r="E302">
        <v>1</v>
      </c>
      <c r="F302">
        <v>1</v>
      </c>
      <c r="G302">
        <v>28875167</v>
      </c>
      <c r="H302">
        <v>2</v>
      </c>
      <c r="I302" t="s">
        <v>715</v>
      </c>
      <c r="J302" t="s">
        <v>716</v>
      </c>
      <c r="K302" t="s">
        <v>717</v>
      </c>
      <c r="L302">
        <v>1368</v>
      </c>
      <c r="N302">
        <v>1011</v>
      </c>
      <c r="O302" t="s">
        <v>397</v>
      </c>
      <c r="P302" t="s">
        <v>397</v>
      </c>
      <c r="Q302">
        <v>1</v>
      </c>
      <c r="X302">
        <v>3.01</v>
      </c>
      <c r="Y302">
        <v>0</v>
      </c>
      <c r="Z302">
        <v>2.79</v>
      </c>
      <c r="AA302">
        <v>0.85</v>
      </c>
      <c r="AB302">
        <v>0</v>
      </c>
      <c r="AC302">
        <v>0</v>
      </c>
      <c r="AD302">
        <v>1</v>
      </c>
      <c r="AE302">
        <v>0</v>
      </c>
      <c r="AF302" t="s">
        <v>0</v>
      </c>
      <c r="AG302">
        <v>3.01</v>
      </c>
      <c r="AH302">
        <v>2</v>
      </c>
      <c r="AI302">
        <v>31141951</v>
      </c>
      <c r="AJ302">
        <v>302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ROW(Source!A539)</f>
        <v>539</v>
      </c>
      <c r="B303">
        <v>31141952</v>
      </c>
      <c r="C303">
        <v>31141947</v>
      </c>
      <c r="D303">
        <v>30906179</v>
      </c>
      <c r="E303">
        <v>1</v>
      </c>
      <c r="F303">
        <v>1</v>
      </c>
      <c r="G303">
        <v>28875167</v>
      </c>
      <c r="H303">
        <v>2</v>
      </c>
      <c r="I303" t="s">
        <v>718</v>
      </c>
      <c r="J303" t="s">
        <v>719</v>
      </c>
      <c r="K303" t="s">
        <v>720</v>
      </c>
      <c r="L303">
        <v>1368</v>
      </c>
      <c r="N303">
        <v>1011</v>
      </c>
      <c r="O303" t="s">
        <v>397</v>
      </c>
      <c r="P303" t="s">
        <v>397</v>
      </c>
      <c r="Q303">
        <v>1</v>
      </c>
      <c r="X303">
        <v>1.1000000000000001</v>
      </c>
      <c r="Y303">
        <v>0</v>
      </c>
      <c r="Z303">
        <v>4.6100000000000003</v>
      </c>
      <c r="AA303">
        <v>2.25</v>
      </c>
      <c r="AB303">
        <v>0</v>
      </c>
      <c r="AC303">
        <v>0</v>
      </c>
      <c r="AD303">
        <v>1</v>
      </c>
      <c r="AE303">
        <v>0</v>
      </c>
      <c r="AF303" t="s">
        <v>0</v>
      </c>
      <c r="AG303">
        <v>1.1000000000000001</v>
      </c>
      <c r="AH303">
        <v>2</v>
      </c>
      <c r="AI303">
        <v>31141952</v>
      </c>
      <c r="AJ303">
        <v>303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ROW(Source!A539)</f>
        <v>539</v>
      </c>
      <c r="B304">
        <v>31141953</v>
      </c>
      <c r="C304">
        <v>31141947</v>
      </c>
      <c r="D304">
        <v>30907811</v>
      </c>
      <c r="E304">
        <v>1</v>
      </c>
      <c r="F304">
        <v>1</v>
      </c>
      <c r="G304">
        <v>28875167</v>
      </c>
      <c r="H304">
        <v>3</v>
      </c>
      <c r="I304" t="s">
        <v>721</v>
      </c>
      <c r="J304" t="s">
        <v>722</v>
      </c>
      <c r="K304" t="s">
        <v>723</v>
      </c>
      <c r="L304">
        <v>1327</v>
      </c>
      <c r="N304">
        <v>1005</v>
      </c>
      <c r="O304" t="s">
        <v>441</v>
      </c>
      <c r="P304" t="s">
        <v>441</v>
      </c>
      <c r="Q304">
        <v>1</v>
      </c>
      <c r="X304">
        <v>100</v>
      </c>
      <c r="Y304">
        <v>388.5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F304" t="s">
        <v>0</v>
      </c>
      <c r="AG304">
        <v>100</v>
      </c>
      <c r="AH304">
        <v>2</v>
      </c>
      <c r="AI304">
        <v>31141953</v>
      </c>
      <c r="AJ304">
        <v>304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ROW(Source!A539)</f>
        <v>539</v>
      </c>
      <c r="B305">
        <v>31141954</v>
      </c>
      <c r="C305">
        <v>31141947</v>
      </c>
      <c r="D305">
        <v>30907843</v>
      </c>
      <c r="E305">
        <v>1</v>
      </c>
      <c r="F305">
        <v>1</v>
      </c>
      <c r="G305">
        <v>28875167</v>
      </c>
      <c r="H305">
        <v>3</v>
      </c>
      <c r="I305" t="s">
        <v>724</v>
      </c>
      <c r="J305" t="s">
        <v>725</v>
      </c>
      <c r="K305" t="s">
        <v>726</v>
      </c>
      <c r="L305">
        <v>1348</v>
      </c>
      <c r="N305">
        <v>1009</v>
      </c>
      <c r="O305" t="s">
        <v>150</v>
      </c>
      <c r="P305" t="s">
        <v>150</v>
      </c>
      <c r="Q305">
        <v>1000</v>
      </c>
      <c r="X305">
        <v>2E-3</v>
      </c>
      <c r="Y305">
        <v>124167.17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 t="s">
        <v>0</v>
      </c>
      <c r="AG305">
        <v>2E-3</v>
      </c>
      <c r="AH305">
        <v>2</v>
      </c>
      <c r="AI305">
        <v>31141954</v>
      </c>
      <c r="AJ305">
        <v>305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ROW(Source!A539)</f>
        <v>539</v>
      </c>
      <c r="B306">
        <v>31141955</v>
      </c>
      <c r="C306">
        <v>31141947</v>
      </c>
      <c r="D306">
        <v>30910319</v>
      </c>
      <c r="E306">
        <v>1</v>
      </c>
      <c r="F306">
        <v>1</v>
      </c>
      <c r="G306">
        <v>28875167</v>
      </c>
      <c r="H306">
        <v>3</v>
      </c>
      <c r="I306" t="s">
        <v>727</v>
      </c>
      <c r="J306" t="s">
        <v>728</v>
      </c>
      <c r="K306" t="s">
        <v>729</v>
      </c>
      <c r="L306">
        <v>1348</v>
      </c>
      <c r="N306">
        <v>1009</v>
      </c>
      <c r="O306" t="s">
        <v>150</v>
      </c>
      <c r="P306" t="s">
        <v>150</v>
      </c>
      <c r="Q306">
        <v>1000</v>
      </c>
      <c r="X306">
        <v>1.0999999999999999E-2</v>
      </c>
      <c r="Y306">
        <v>60359.91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0</v>
      </c>
      <c r="AG306">
        <v>1.0999999999999999E-2</v>
      </c>
      <c r="AH306">
        <v>2</v>
      </c>
      <c r="AI306">
        <v>31141955</v>
      </c>
      <c r="AJ306">
        <v>306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ROW(Source!A540)</f>
        <v>540</v>
      </c>
      <c r="B307">
        <v>31141958</v>
      </c>
      <c r="C307">
        <v>31141957</v>
      </c>
      <c r="D307">
        <v>30895155</v>
      </c>
      <c r="E307">
        <v>28875167</v>
      </c>
      <c r="F307">
        <v>1</v>
      </c>
      <c r="G307">
        <v>28875167</v>
      </c>
      <c r="H307">
        <v>1</v>
      </c>
      <c r="I307" t="s">
        <v>391</v>
      </c>
      <c r="J307" t="s">
        <v>0</v>
      </c>
      <c r="K307" t="s">
        <v>392</v>
      </c>
      <c r="L307">
        <v>1191</v>
      </c>
      <c r="N307">
        <v>1013</v>
      </c>
      <c r="O307" t="s">
        <v>393</v>
      </c>
      <c r="P307" t="s">
        <v>393</v>
      </c>
      <c r="Q307">
        <v>1</v>
      </c>
      <c r="X307">
        <v>91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1</v>
      </c>
      <c r="AF307" t="s">
        <v>0</v>
      </c>
      <c r="AG307">
        <v>91</v>
      </c>
      <c r="AH307">
        <v>2</v>
      </c>
      <c r="AI307">
        <v>31141958</v>
      </c>
      <c r="AJ307">
        <v>307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ROW(Source!A540)</f>
        <v>540</v>
      </c>
      <c r="B308">
        <v>31141959</v>
      </c>
      <c r="C308">
        <v>31141957</v>
      </c>
      <c r="D308">
        <v>30906858</v>
      </c>
      <c r="E308">
        <v>1</v>
      </c>
      <c r="F308">
        <v>1</v>
      </c>
      <c r="G308">
        <v>28875167</v>
      </c>
      <c r="H308">
        <v>2</v>
      </c>
      <c r="I308" t="s">
        <v>471</v>
      </c>
      <c r="J308" t="s">
        <v>472</v>
      </c>
      <c r="K308" t="s">
        <v>473</v>
      </c>
      <c r="L308">
        <v>1368</v>
      </c>
      <c r="N308">
        <v>1011</v>
      </c>
      <c r="O308" t="s">
        <v>397</v>
      </c>
      <c r="P308" t="s">
        <v>397</v>
      </c>
      <c r="Q308">
        <v>1</v>
      </c>
      <c r="X308">
        <v>11.96</v>
      </c>
      <c r="Y308">
        <v>0</v>
      </c>
      <c r="Z308">
        <v>7.36</v>
      </c>
      <c r="AA308">
        <v>0.74</v>
      </c>
      <c r="AB308">
        <v>0</v>
      </c>
      <c r="AC308">
        <v>0</v>
      </c>
      <c r="AD308">
        <v>1</v>
      </c>
      <c r="AE308">
        <v>0</v>
      </c>
      <c r="AF308" t="s">
        <v>0</v>
      </c>
      <c r="AG308">
        <v>11.96</v>
      </c>
      <c r="AH308">
        <v>2</v>
      </c>
      <c r="AI308">
        <v>31141959</v>
      </c>
      <c r="AJ308">
        <v>308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ROW(Source!A540)</f>
        <v>540</v>
      </c>
      <c r="B309">
        <v>31141960</v>
      </c>
      <c r="C309">
        <v>31141957</v>
      </c>
      <c r="D309">
        <v>30906800</v>
      </c>
      <c r="E309">
        <v>1</v>
      </c>
      <c r="F309">
        <v>1</v>
      </c>
      <c r="G309">
        <v>28875167</v>
      </c>
      <c r="H309">
        <v>2</v>
      </c>
      <c r="I309" t="s">
        <v>643</v>
      </c>
      <c r="J309" t="s">
        <v>644</v>
      </c>
      <c r="K309" t="s">
        <v>645</v>
      </c>
      <c r="L309">
        <v>1368</v>
      </c>
      <c r="N309">
        <v>1011</v>
      </c>
      <c r="O309" t="s">
        <v>397</v>
      </c>
      <c r="P309" t="s">
        <v>397</v>
      </c>
      <c r="Q309">
        <v>1</v>
      </c>
      <c r="X309">
        <v>2.0499999999999998</v>
      </c>
      <c r="Y309">
        <v>0</v>
      </c>
      <c r="Z309">
        <v>4.4400000000000004</v>
      </c>
      <c r="AA309">
        <v>0.85</v>
      </c>
      <c r="AB309">
        <v>0</v>
      </c>
      <c r="AC309">
        <v>0</v>
      </c>
      <c r="AD309">
        <v>1</v>
      </c>
      <c r="AE309">
        <v>0</v>
      </c>
      <c r="AF309" t="s">
        <v>0</v>
      </c>
      <c r="AG309">
        <v>2.0499999999999998</v>
      </c>
      <c r="AH309">
        <v>2</v>
      </c>
      <c r="AI309">
        <v>31141960</v>
      </c>
      <c r="AJ309">
        <v>309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ROW(Source!A540)</f>
        <v>540</v>
      </c>
      <c r="B310">
        <v>31141961</v>
      </c>
      <c r="C310">
        <v>31141957</v>
      </c>
      <c r="D310">
        <v>30906820</v>
      </c>
      <c r="E310">
        <v>1</v>
      </c>
      <c r="F310">
        <v>1</v>
      </c>
      <c r="G310">
        <v>28875167</v>
      </c>
      <c r="H310">
        <v>2</v>
      </c>
      <c r="I310" t="s">
        <v>574</v>
      </c>
      <c r="J310" t="s">
        <v>575</v>
      </c>
      <c r="K310" t="s">
        <v>576</v>
      </c>
      <c r="L310">
        <v>1368</v>
      </c>
      <c r="N310">
        <v>1011</v>
      </c>
      <c r="O310" t="s">
        <v>397</v>
      </c>
      <c r="P310" t="s">
        <v>397</v>
      </c>
      <c r="Q310">
        <v>1</v>
      </c>
      <c r="X310">
        <v>2.4</v>
      </c>
      <c r="Y310">
        <v>0</v>
      </c>
      <c r="Z310">
        <v>5.25</v>
      </c>
      <c r="AA310">
        <v>0.85</v>
      </c>
      <c r="AB310">
        <v>0</v>
      </c>
      <c r="AC310">
        <v>0</v>
      </c>
      <c r="AD310">
        <v>1</v>
      </c>
      <c r="AE310">
        <v>0</v>
      </c>
      <c r="AF310" t="s">
        <v>0</v>
      </c>
      <c r="AG310">
        <v>2.4</v>
      </c>
      <c r="AH310">
        <v>2</v>
      </c>
      <c r="AI310">
        <v>31141961</v>
      </c>
      <c r="AJ310">
        <v>310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ROW(Source!A540)</f>
        <v>540</v>
      </c>
      <c r="B311">
        <v>31141962</v>
      </c>
      <c r="C311">
        <v>31141957</v>
      </c>
      <c r="D311">
        <v>30908444</v>
      </c>
      <c r="E311">
        <v>1</v>
      </c>
      <c r="F311">
        <v>1</v>
      </c>
      <c r="G311">
        <v>28875167</v>
      </c>
      <c r="H311">
        <v>3</v>
      </c>
      <c r="I311" t="s">
        <v>796</v>
      </c>
      <c r="J311" t="s">
        <v>797</v>
      </c>
      <c r="K311" t="s">
        <v>798</v>
      </c>
      <c r="L311">
        <v>1301</v>
      </c>
      <c r="N311">
        <v>1003</v>
      </c>
      <c r="O311" t="s">
        <v>358</v>
      </c>
      <c r="P311" t="s">
        <v>358</v>
      </c>
      <c r="Q311">
        <v>1</v>
      </c>
      <c r="X311">
        <v>43.73</v>
      </c>
      <c r="Y311">
        <v>16.36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0</v>
      </c>
      <c r="AG311">
        <v>43.73</v>
      </c>
      <c r="AH311">
        <v>2</v>
      </c>
      <c r="AI311">
        <v>31141962</v>
      </c>
      <c r="AJ311">
        <v>311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ROW(Source!A540)</f>
        <v>540</v>
      </c>
      <c r="B312">
        <v>31141963</v>
      </c>
      <c r="C312">
        <v>31141957</v>
      </c>
      <c r="D312">
        <v>30908445</v>
      </c>
      <c r="E312">
        <v>1</v>
      </c>
      <c r="F312">
        <v>1</v>
      </c>
      <c r="G312">
        <v>28875167</v>
      </c>
      <c r="H312">
        <v>3</v>
      </c>
      <c r="I312" t="s">
        <v>799</v>
      </c>
      <c r="J312" t="s">
        <v>800</v>
      </c>
      <c r="K312" t="s">
        <v>801</v>
      </c>
      <c r="L312">
        <v>1301</v>
      </c>
      <c r="N312">
        <v>1003</v>
      </c>
      <c r="O312" t="s">
        <v>358</v>
      </c>
      <c r="P312" t="s">
        <v>358</v>
      </c>
      <c r="Q312">
        <v>1</v>
      </c>
      <c r="X312">
        <v>43.73</v>
      </c>
      <c r="Y312">
        <v>33.54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 t="s">
        <v>0</v>
      </c>
      <c r="AG312">
        <v>43.73</v>
      </c>
      <c r="AH312">
        <v>2</v>
      </c>
      <c r="AI312">
        <v>31141963</v>
      </c>
      <c r="AJ312">
        <v>312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ROW(Source!A540)</f>
        <v>540</v>
      </c>
      <c r="B313">
        <v>31141964</v>
      </c>
      <c r="C313">
        <v>31141957</v>
      </c>
      <c r="D313">
        <v>30909527</v>
      </c>
      <c r="E313">
        <v>1</v>
      </c>
      <c r="F313">
        <v>1</v>
      </c>
      <c r="G313">
        <v>28875167</v>
      </c>
      <c r="H313">
        <v>3</v>
      </c>
      <c r="I313" t="s">
        <v>802</v>
      </c>
      <c r="J313" t="s">
        <v>803</v>
      </c>
      <c r="K313" t="s">
        <v>804</v>
      </c>
      <c r="L313">
        <v>1327</v>
      </c>
      <c r="N313">
        <v>1005</v>
      </c>
      <c r="O313" t="s">
        <v>441</v>
      </c>
      <c r="P313" t="s">
        <v>441</v>
      </c>
      <c r="Q313">
        <v>1</v>
      </c>
      <c r="X313">
        <v>101.5</v>
      </c>
      <c r="Y313">
        <v>265.43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 t="s">
        <v>0</v>
      </c>
      <c r="AG313">
        <v>101.5</v>
      </c>
      <c r="AH313">
        <v>2</v>
      </c>
      <c r="AI313">
        <v>31141964</v>
      </c>
      <c r="AJ313">
        <v>313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ROW(Source!A540)</f>
        <v>540</v>
      </c>
      <c r="B314">
        <v>31141965</v>
      </c>
      <c r="C314">
        <v>31141957</v>
      </c>
      <c r="D314">
        <v>30909529</v>
      </c>
      <c r="E314">
        <v>1</v>
      </c>
      <c r="F314">
        <v>1</v>
      </c>
      <c r="G314">
        <v>28875167</v>
      </c>
      <c r="H314">
        <v>3</v>
      </c>
      <c r="I314" t="s">
        <v>805</v>
      </c>
      <c r="J314" t="s">
        <v>806</v>
      </c>
      <c r="K314" t="s">
        <v>807</v>
      </c>
      <c r="L314">
        <v>1301</v>
      </c>
      <c r="N314">
        <v>1003</v>
      </c>
      <c r="O314" t="s">
        <v>358</v>
      </c>
      <c r="P314" t="s">
        <v>358</v>
      </c>
      <c r="Q314">
        <v>1</v>
      </c>
      <c r="X314">
        <v>87.47</v>
      </c>
      <c r="Y314">
        <v>39.21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F314" t="s">
        <v>0</v>
      </c>
      <c r="AG314">
        <v>87.47</v>
      </c>
      <c r="AH314">
        <v>2</v>
      </c>
      <c r="AI314">
        <v>31141965</v>
      </c>
      <c r="AJ314">
        <v>314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ROW(Source!A540)</f>
        <v>540</v>
      </c>
      <c r="B315">
        <v>31141966</v>
      </c>
      <c r="C315">
        <v>31141957</v>
      </c>
      <c r="D315">
        <v>30909230</v>
      </c>
      <c r="E315">
        <v>1</v>
      </c>
      <c r="F315">
        <v>1</v>
      </c>
      <c r="G315">
        <v>28875167</v>
      </c>
      <c r="H315">
        <v>3</v>
      </c>
      <c r="I315" t="s">
        <v>808</v>
      </c>
      <c r="J315" t="s">
        <v>809</v>
      </c>
      <c r="K315" t="s">
        <v>810</v>
      </c>
      <c r="L315">
        <v>1355</v>
      </c>
      <c r="N315">
        <v>1010</v>
      </c>
      <c r="O315" t="s">
        <v>79</v>
      </c>
      <c r="P315" t="s">
        <v>79</v>
      </c>
      <c r="Q315">
        <v>100</v>
      </c>
      <c r="X315">
        <v>0.91</v>
      </c>
      <c r="Y315">
        <v>865.79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F315" t="s">
        <v>0</v>
      </c>
      <c r="AG315">
        <v>0.91</v>
      </c>
      <c r="AH315">
        <v>2</v>
      </c>
      <c r="AI315">
        <v>31141966</v>
      </c>
      <c r="AJ315">
        <v>315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ROW(Source!A540)</f>
        <v>540</v>
      </c>
      <c r="B316">
        <v>31141967</v>
      </c>
      <c r="C316">
        <v>31141957</v>
      </c>
      <c r="D316">
        <v>30909233</v>
      </c>
      <c r="E316">
        <v>1</v>
      </c>
      <c r="F316">
        <v>1</v>
      </c>
      <c r="G316">
        <v>28875167</v>
      </c>
      <c r="H316">
        <v>3</v>
      </c>
      <c r="I316" t="s">
        <v>811</v>
      </c>
      <c r="J316" t="s">
        <v>812</v>
      </c>
      <c r="K316" t="s">
        <v>813</v>
      </c>
      <c r="L316">
        <v>1301</v>
      </c>
      <c r="N316">
        <v>1003</v>
      </c>
      <c r="O316" t="s">
        <v>358</v>
      </c>
      <c r="P316" t="s">
        <v>358</v>
      </c>
      <c r="Q316">
        <v>1</v>
      </c>
      <c r="X316">
        <v>48.11</v>
      </c>
      <c r="Y316">
        <v>32.97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0</v>
      </c>
      <c r="AF316" t="s">
        <v>0</v>
      </c>
      <c r="AG316">
        <v>48.11</v>
      </c>
      <c r="AH316">
        <v>2</v>
      </c>
      <c r="AI316">
        <v>31141967</v>
      </c>
      <c r="AJ316">
        <v>316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ROW(Source!A540)</f>
        <v>540</v>
      </c>
      <c r="B317">
        <v>31141968</v>
      </c>
      <c r="C317">
        <v>31141957</v>
      </c>
      <c r="D317">
        <v>30909234</v>
      </c>
      <c r="E317">
        <v>1</v>
      </c>
      <c r="F317">
        <v>1</v>
      </c>
      <c r="G317">
        <v>28875167</v>
      </c>
      <c r="H317">
        <v>3</v>
      </c>
      <c r="I317" t="s">
        <v>814</v>
      </c>
      <c r="J317" t="s">
        <v>815</v>
      </c>
      <c r="K317" t="s">
        <v>816</v>
      </c>
      <c r="L317">
        <v>1301</v>
      </c>
      <c r="N317">
        <v>1003</v>
      </c>
      <c r="O317" t="s">
        <v>358</v>
      </c>
      <c r="P317" t="s">
        <v>358</v>
      </c>
      <c r="Q317">
        <v>1</v>
      </c>
      <c r="X317">
        <v>48.11</v>
      </c>
      <c r="Y317">
        <v>155.36000000000001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0</v>
      </c>
      <c r="AF317" t="s">
        <v>0</v>
      </c>
      <c r="AG317">
        <v>48.11</v>
      </c>
      <c r="AH317">
        <v>2</v>
      </c>
      <c r="AI317">
        <v>31141968</v>
      </c>
      <c r="AJ317">
        <v>317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ROW(Source!A540)</f>
        <v>540</v>
      </c>
      <c r="B318">
        <v>31141969</v>
      </c>
      <c r="C318">
        <v>31141957</v>
      </c>
      <c r="D318">
        <v>30910378</v>
      </c>
      <c r="E318">
        <v>1</v>
      </c>
      <c r="F318">
        <v>1</v>
      </c>
      <c r="G318">
        <v>28875167</v>
      </c>
      <c r="H318">
        <v>3</v>
      </c>
      <c r="I318" t="s">
        <v>817</v>
      </c>
      <c r="J318" t="s">
        <v>818</v>
      </c>
      <c r="K318" t="s">
        <v>819</v>
      </c>
      <c r="L318">
        <v>1355</v>
      </c>
      <c r="N318">
        <v>1010</v>
      </c>
      <c r="O318" t="s">
        <v>79</v>
      </c>
      <c r="P318" t="s">
        <v>79</v>
      </c>
      <c r="Q318">
        <v>100</v>
      </c>
      <c r="X318">
        <v>5.46</v>
      </c>
      <c r="Y318">
        <v>160.1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 t="s">
        <v>0</v>
      </c>
      <c r="AG318">
        <v>5.46</v>
      </c>
      <c r="AH318">
        <v>2</v>
      </c>
      <c r="AI318">
        <v>31141969</v>
      </c>
      <c r="AJ318">
        <v>318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ROW(Source!A540)</f>
        <v>540</v>
      </c>
      <c r="B319">
        <v>31141970</v>
      </c>
      <c r="C319">
        <v>31141957</v>
      </c>
      <c r="D319">
        <v>30911001</v>
      </c>
      <c r="E319">
        <v>1</v>
      </c>
      <c r="F319">
        <v>1</v>
      </c>
      <c r="G319">
        <v>28875167</v>
      </c>
      <c r="H319">
        <v>3</v>
      </c>
      <c r="I319" t="s">
        <v>820</v>
      </c>
      <c r="J319" t="s">
        <v>821</v>
      </c>
      <c r="K319" t="s">
        <v>822</v>
      </c>
      <c r="L319">
        <v>1301</v>
      </c>
      <c r="N319">
        <v>1003</v>
      </c>
      <c r="O319" t="s">
        <v>358</v>
      </c>
      <c r="P319" t="s">
        <v>358</v>
      </c>
      <c r="Q319">
        <v>1</v>
      </c>
      <c r="X319">
        <v>48.11</v>
      </c>
      <c r="Y319">
        <v>69.66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0</v>
      </c>
      <c r="AG319">
        <v>48.11</v>
      </c>
      <c r="AH319">
        <v>2</v>
      </c>
      <c r="AI319">
        <v>31141970</v>
      </c>
      <c r="AJ319">
        <v>319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ROW(Source!A540)</f>
        <v>540</v>
      </c>
      <c r="B320">
        <v>31141971</v>
      </c>
      <c r="C320">
        <v>31141957</v>
      </c>
      <c r="D320">
        <v>30911002</v>
      </c>
      <c r="E320">
        <v>1</v>
      </c>
      <c r="F320">
        <v>1</v>
      </c>
      <c r="G320">
        <v>28875167</v>
      </c>
      <c r="H320">
        <v>3</v>
      </c>
      <c r="I320" t="s">
        <v>823</v>
      </c>
      <c r="J320" t="s">
        <v>824</v>
      </c>
      <c r="K320" t="s">
        <v>825</v>
      </c>
      <c r="L320">
        <v>1301</v>
      </c>
      <c r="N320">
        <v>1003</v>
      </c>
      <c r="O320" t="s">
        <v>358</v>
      </c>
      <c r="P320" t="s">
        <v>358</v>
      </c>
      <c r="Q320">
        <v>1</v>
      </c>
      <c r="X320">
        <v>48.11</v>
      </c>
      <c r="Y320">
        <v>149.9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0</v>
      </c>
      <c r="AG320">
        <v>48.11</v>
      </c>
      <c r="AH320">
        <v>2</v>
      </c>
      <c r="AI320">
        <v>31141971</v>
      </c>
      <c r="AJ320">
        <v>320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ROW(Source!A541)</f>
        <v>541</v>
      </c>
      <c r="B321">
        <v>31141974</v>
      </c>
      <c r="C321">
        <v>31141973</v>
      </c>
      <c r="D321">
        <v>30895155</v>
      </c>
      <c r="E321">
        <v>28875167</v>
      </c>
      <c r="F321">
        <v>1</v>
      </c>
      <c r="G321">
        <v>28875167</v>
      </c>
      <c r="H321">
        <v>1</v>
      </c>
      <c r="I321" t="s">
        <v>391</v>
      </c>
      <c r="J321" t="s">
        <v>0</v>
      </c>
      <c r="K321" t="s">
        <v>392</v>
      </c>
      <c r="L321">
        <v>1191</v>
      </c>
      <c r="N321">
        <v>1013</v>
      </c>
      <c r="O321" t="s">
        <v>393</v>
      </c>
      <c r="P321" t="s">
        <v>393</v>
      </c>
      <c r="Q321">
        <v>1</v>
      </c>
      <c r="X321">
        <v>67.459999999999994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1</v>
      </c>
      <c r="AF321" t="s">
        <v>0</v>
      </c>
      <c r="AG321">
        <v>67.459999999999994</v>
      </c>
      <c r="AH321">
        <v>2</v>
      </c>
      <c r="AI321">
        <v>31141974</v>
      </c>
      <c r="AJ321">
        <v>321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ROW(Source!A541)</f>
        <v>541</v>
      </c>
      <c r="B322">
        <v>31141975</v>
      </c>
      <c r="C322">
        <v>31141973</v>
      </c>
      <c r="D322">
        <v>30906778</v>
      </c>
      <c r="E322">
        <v>1</v>
      </c>
      <c r="F322">
        <v>1</v>
      </c>
      <c r="G322">
        <v>28875167</v>
      </c>
      <c r="H322">
        <v>2</v>
      </c>
      <c r="I322" t="s">
        <v>468</v>
      </c>
      <c r="J322" t="s">
        <v>469</v>
      </c>
      <c r="K322" t="s">
        <v>470</v>
      </c>
      <c r="L322">
        <v>1368</v>
      </c>
      <c r="N322">
        <v>1011</v>
      </c>
      <c r="O322" t="s">
        <v>397</v>
      </c>
      <c r="P322" t="s">
        <v>397</v>
      </c>
      <c r="Q322">
        <v>1</v>
      </c>
      <c r="X322">
        <v>32.5</v>
      </c>
      <c r="Y322">
        <v>0</v>
      </c>
      <c r="Z322">
        <v>5.45</v>
      </c>
      <c r="AA322">
        <v>2.25</v>
      </c>
      <c r="AB322">
        <v>0</v>
      </c>
      <c r="AC322">
        <v>0</v>
      </c>
      <c r="AD322">
        <v>1</v>
      </c>
      <c r="AE322">
        <v>0</v>
      </c>
      <c r="AF322" t="s">
        <v>0</v>
      </c>
      <c r="AG322">
        <v>32.5</v>
      </c>
      <c r="AH322">
        <v>2</v>
      </c>
      <c r="AI322">
        <v>31141975</v>
      </c>
      <c r="AJ322">
        <v>322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ROW(Source!A541)</f>
        <v>541</v>
      </c>
      <c r="B323">
        <v>31141976</v>
      </c>
      <c r="C323">
        <v>31141973</v>
      </c>
      <c r="D323">
        <v>30907562</v>
      </c>
      <c r="E323">
        <v>1</v>
      </c>
      <c r="F323">
        <v>1</v>
      </c>
      <c r="G323">
        <v>28875167</v>
      </c>
      <c r="H323">
        <v>3</v>
      </c>
      <c r="I323" t="s">
        <v>826</v>
      </c>
      <c r="J323" t="s">
        <v>827</v>
      </c>
      <c r="K323" t="s">
        <v>828</v>
      </c>
      <c r="L323">
        <v>1348</v>
      </c>
      <c r="N323">
        <v>1009</v>
      </c>
      <c r="O323" t="s">
        <v>150</v>
      </c>
      <c r="P323" t="s">
        <v>150</v>
      </c>
      <c r="Q323">
        <v>1000</v>
      </c>
      <c r="X323">
        <v>2.06E-2</v>
      </c>
      <c r="Y323">
        <v>42581.03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0</v>
      </c>
      <c r="AG323">
        <v>2.06E-2</v>
      </c>
      <c r="AH323">
        <v>2</v>
      </c>
      <c r="AI323">
        <v>31141976</v>
      </c>
      <c r="AJ323">
        <v>323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ROW(Source!A541)</f>
        <v>541</v>
      </c>
      <c r="B324">
        <v>31141977</v>
      </c>
      <c r="C324">
        <v>31141973</v>
      </c>
      <c r="D324">
        <v>30907958</v>
      </c>
      <c r="E324">
        <v>1</v>
      </c>
      <c r="F324">
        <v>1</v>
      </c>
      <c r="G324">
        <v>28875167</v>
      </c>
      <c r="H324">
        <v>3</v>
      </c>
      <c r="I324" t="s">
        <v>829</v>
      </c>
      <c r="J324" t="s">
        <v>830</v>
      </c>
      <c r="K324" t="s">
        <v>831</v>
      </c>
      <c r="L324">
        <v>1346</v>
      </c>
      <c r="N324">
        <v>1009</v>
      </c>
      <c r="O324" t="s">
        <v>422</v>
      </c>
      <c r="P324" t="s">
        <v>422</v>
      </c>
      <c r="Q324">
        <v>1</v>
      </c>
      <c r="X324">
        <v>1.333</v>
      </c>
      <c r="Y324">
        <v>100.26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0</v>
      </c>
      <c r="AG324">
        <v>1.333</v>
      </c>
      <c r="AH324">
        <v>2</v>
      </c>
      <c r="AI324">
        <v>31141977</v>
      </c>
      <c r="AJ324">
        <v>324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ROW(Source!A541)</f>
        <v>541</v>
      </c>
      <c r="B325">
        <v>31141978</v>
      </c>
      <c r="C325">
        <v>31141973</v>
      </c>
      <c r="D325">
        <v>30908028</v>
      </c>
      <c r="E325">
        <v>1</v>
      </c>
      <c r="F325">
        <v>1</v>
      </c>
      <c r="G325">
        <v>28875167</v>
      </c>
      <c r="H325">
        <v>3</v>
      </c>
      <c r="I325" t="s">
        <v>832</v>
      </c>
      <c r="J325" t="s">
        <v>833</v>
      </c>
      <c r="K325" t="s">
        <v>834</v>
      </c>
      <c r="L325">
        <v>1354</v>
      </c>
      <c r="N325">
        <v>1010</v>
      </c>
      <c r="O325" t="s">
        <v>84</v>
      </c>
      <c r="P325" t="s">
        <v>84</v>
      </c>
      <c r="Q325">
        <v>1</v>
      </c>
      <c r="X325">
        <v>800</v>
      </c>
      <c r="Y325">
        <v>0.86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F325" t="s">
        <v>0</v>
      </c>
      <c r="AG325">
        <v>800</v>
      </c>
      <c r="AH325">
        <v>2</v>
      </c>
      <c r="AI325">
        <v>31141978</v>
      </c>
      <c r="AJ325">
        <v>325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ROW(Source!A541)</f>
        <v>541</v>
      </c>
      <c r="B326">
        <v>31141979</v>
      </c>
      <c r="C326">
        <v>31141973</v>
      </c>
      <c r="D326">
        <v>30912165</v>
      </c>
      <c r="E326">
        <v>1</v>
      </c>
      <c r="F326">
        <v>1</v>
      </c>
      <c r="G326">
        <v>28875167</v>
      </c>
      <c r="H326">
        <v>3</v>
      </c>
      <c r="I326" t="s">
        <v>835</v>
      </c>
      <c r="J326" t="s">
        <v>836</v>
      </c>
      <c r="K326" t="s">
        <v>837</v>
      </c>
      <c r="L326">
        <v>1301</v>
      </c>
      <c r="N326">
        <v>1003</v>
      </c>
      <c r="O326" t="s">
        <v>358</v>
      </c>
      <c r="P326" t="s">
        <v>358</v>
      </c>
      <c r="Q326">
        <v>1</v>
      </c>
      <c r="X326">
        <v>102</v>
      </c>
      <c r="Y326">
        <v>6.25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0</v>
      </c>
      <c r="AF326" t="s">
        <v>0</v>
      </c>
      <c r="AG326">
        <v>102</v>
      </c>
      <c r="AH326">
        <v>2</v>
      </c>
      <c r="AI326">
        <v>31141979</v>
      </c>
      <c r="AJ326">
        <v>326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ROW(Source!A541)</f>
        <v>541</v>
      </c>
      <c r="B327">
        <v>31141980</v>
      </c>
      <c r="C327">
        <v>31141973</v>
      </c>
      <c r="D327">
        <v>30914929</v>
      </c>
      <c r="E327">
        <v>1</v>
      </c>
      <c r="F327">
        <v>1</v>
      </c>
      <c r="G327">
        <v>28875167</v>
      </c>
      <c r="H327">
        <v>3</v>
      </c>
      <c r="I327" t="s">
        <v>838</v>
      </c>
      <c r="J327" t="s">
        <v>839</v>
      </c>
      <c r="K327" t="s">
        <v>840</v>
      </c>
      <c r="L327">
        <v>1354</v>
      </c>
      <c r="N327">
        <v>1010</v>
      </c>
      <c r="O327" t="s">
        <v>84</v>
      </c>
      <c r="P327" t="s">
        <v>84</v>
      </c>
      <c r="Q327">
        <v>1</v>
      </c>
      <c r="X327">
        <v>400</v>
      </c>
      <c r="Y327">
        <v>1.84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0</v>
      </c>
      <c r="AG327">
        <v>400</v>
      </c>
      <c r="AH327">
        <v>2</v>
      </c>
      <c r="AI327">
        <v>31141980</v>
      </c>
      <c r="AJ327">
        <v>327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ROW(Source!A541)</f>
        <v>541</v>
      </c>
      <c r="B328">
        <v>31141981</v>
      </c>
      <c r="C328">
        <v>31141973</v>
      </c>
      <c r="D328">
        <v>30914692</v>
      </c>
      <c r="E328">
        <v>1</v>
      </c>
      <c r="F328">
        <v>1</v>
      </c>
      <c r="G328">
        <v>28875167</v>
      </c>
      <c r="H328">
        <v>3</v>
      </c>
      <c r="I328" t="s">
        <v>841</v>
      </c>
      <c r="J328" t="s">
        <v>842</v>
      </c>
      <c r="K328" t="s">
        <v>843</v>
      </c>
      <c r="L328">
        <v>1354</v>
      </c>
      <c r="N328">
        <v>1010</v>
      </c>
      <c r="O328" t="s">
        <v>84</v>
      </c>
      <c r="P328" t="s">
        <v>84</v>
      </c>
      <c r="Q328">
        <v>1</v>
      </c>
      <c r="X328">
        <v>10</v>
      </c>
      <c r="Y328">
        <v>18.09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0</v>
      </c>
      <c r="AG328">
        <v>10</v>
      </c>
      <c r="AH328">
        <v>2</v>
      </c>
      <c r="AI328">
        <v>31141981</v>
      </c>
      <c r="AJ328">
        <v>328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ROW(Source!A541)</f>
        <v>541</v>
      </c>
      <c r="B329">
        <v>31141982</v>
      </c>
      <c r="C329">
        <v>31141973</v>
      </c>
      <c r="D329">
        <v>30910500</v>
      </c>
      <c r="E329">
        <v>1</v>
      </c>
      <c r="F329">
        <v>1</v>
      </c>
      <c r="G329">
        <v>28875167</v>
      </c>
      <c r="H329">
        <v>3</v>
      </c>
      <c r="I329" t="s">
        <v>844</v>
      </c>
      <c r="J329" t="s">
        <v>845</v>
      </c>
      <c r="K329" t="s">
        <v>846</v>
      </c>
      <c r="L329">
        <v>1354</v>
      </c>
      <c r="N329">
        <v>1010</v>
      </c>
      <c r="O329" t="s">
        <v>84</v>
      </c>
      <c r="P329" t="s">
        <v>84</v>
      </c>
      <c r="Q329">
        <v>1</v>
      </c>
      <c r="X329">
        <v>10</v>
      </c>
      <c r="Y329">
        <v>273.17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0</v>
      </c>
      <c r="AG329">
        <v>10</v>
      </c>
      <c r="AH329">
        <v>2</v>
      </c>
      <c r="AI329">
        <v>31141982</v>
      </c>
      <c r="AJ329">
        <v>329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ROW(Source!A542)</f>
        <v>542</v>
      </c>
      <c r="B330">
        <v>31141985</v>
      </c>
      <c r="C330">
        <v>31141984</v>
      </c>
      <c r="D330">
        <v>30895155</v>
      </c>
      <c r="E330">
        <v>28875167</v>
      </c>
      <c r="F330">
        <v>1</v>
      </c>
      <c r="G330">
        <v>28875167</v>
      </c>
      <c r="H330">
        <v>1</v>
      </c>
      <c r="I330" t="s">
        <v>391</v>
      </c>
      <c r="J330" t="s">
        <v>0</v>
      </c>
      <c r="K330" t="s">
        <v>392</v>
      </c>
      <c r="L330">
        <v>1191</v>
      </c>
      <c r="N330">
        <v>1013</v>
      </c>
      <c r="O330" t="s">
        <v>393</v>
      </c>
      <c r="P330" t="s">
        <v>393</v>
      </c>
      <c r="Q330">
        <v>1</v>
      </c>
      <c r="X330">
        <v>3.55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1</v>
      </c>
      <c r="AF330" t="s">
        <v>0</v>
      </c>
      <c r="AG330">
        <v>3.55</v>
      </c>
      <c r="AH330">
        <v>2</v>
      </c>
      <c r="AI330">
        <v>31141985</v>
      </c>
      <c r="AJ330">
        <v>330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ROW(Source!A542)</f>
        <v>542</v>
      </c>
      <c r="B331">
        <v>31141986</v>
      </c>
      <c r="C331">
        <v>31141984</v>
      </c>
      <c r="D331">
        <v>30908607</v>
      </c>
      <c r="E331">
        <v>1</v>
      </c>
      <c r="F331">
        <v>1</v>
      </c>
      <c r="G331">
        <v>28875167</v>
      </c>
      <c r="H331">
        <v>3</v>
      </c>
      <c r="I331" t="s">
        <v>505</v>
      </c>
      <c r="J331" t="s">
        <v>506</v>
      </c>
      <c r="K331" t="s">
        <v>507</v>
      </c>
      <c r="L331">
        <v>1346</v>
      </c>
      <c r="N331">
        <v>1009</v>
      </c>
      <c r="O331" t="s">
        <v>422</v>
      </c>
      <c r="P331" t="s">
        <v>422</v>
      </c>
      <c r="Q331">
        <v>1</v>
      </c>
      <c r="X331">
        <v>0.16</v>
      </c>
      <c r="Y331">
        <v>135.63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F331" t="s">
        <v>0</v>
      </c>
      <c r="AG331">
        <v>0.16</v>
      </c>
      <c r="AH331">
        <v>2</v>
      </c>
      <c r="AI331">
        <v>31141986</v>
      </c>
      <c r="AJ331">
        <v>331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ROW(Source!A542)</f>
        <v>542</v>
      </c>
      <c r="B332">
        <v>31141987</v>
      </c>
      <c r="C332">
        <v>31141984</v>
      </c>
      <c r="D332">
        <v>30914742</v>
      </c>
      <c r="E332">
        <v>1</v>
      </c>
      <c r="F332">
        <v>1</v>
      </c>
      <c r="G332">
        <v>28875167</v>
      </c>
      <c r="H332">
        <v>3</v>
      </c>
      <c r="I332" t="s">
        <v>508</v>
      </c>
      <c r="J332" t="s">
        <v>509</v>
      </c>
      <c r="K332" t="s">
        <v>510</v>
      </c>
      <c r="L332">
        <v>1301</v>
      </c>
      <c r="N332">
        <v>1003</v>
      </c>
      <c r="O332" t="s">
        <v>358</v>
      </c>
      <c r="P332" t="s">
        <v>358</v>
      </c>
      <c r="Q332">
        <v>1</v>
      </c>
      <c r="X332">
        <v>5</v>
      </c>
      <c r="Y332">
        <v>3.23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0</v>
      </c>
      <c r="AF332" t="s">
        <v>0</v>
      </c>
      <c r="AG332">
        <v>5</v>
      </c>
      <c r="AH332">
        <v>2</v>
      </c>
      <c r="AI332">
        <v>31141987</v>
      </c>
      <c r="AJ332">
        <v>332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ROW(Source!A542)</f>
        <v>542</v>
      </c>
      <c r="B333">
        <v>31141988</v>
      </c>
      <c r="C333">
        <v>31141984</v>
      </c>
      <c r="D333">
        <v>30914639</v>
      </c>
      <c r="E333">
        <v>1</v>
      </c>
      <c r="F333">
        <v>1</v>
      </c>
      <c r="G333">
        <v>28875167</v>
      </c>
      <c r="H333">
        <v>3</v>
      </c>
      <c r="I333" t="s">
        <v>511</v>
      </c>
      <c r="J333" t="s">
        <v>512</v>
      </c>
      <c r="K333" t="s">
        <v>513</v>
      </c>
      <c r="L333">
        <v>1356</v>
      </c>
      <c r="N333">
        <v>1010</v>
      </c>
      <c r="O333" t="s">
        <v>486</v>
      </c>
      <c r="P333" t="s">
        <v>486</v>
      </c>
      <c r="Q333">
        <v>1000</v>
      </c>
      <c r="X333">
        <v>5.0000000000000001E-3</v>
      </c>
      <c r="Y333">
        <v>313.43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F333" t="s">
        <v>0</v>
      </c>
      <c r="AG333">
        <v>5.0000000000000001E-3</v>
      </c>
      <c r="AH333">
        <v>2</v>
      </c>
      <c r="AI333">
        <v>31141988</v>
      </c>
      <c r="AJ333">
        <v>333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ROW(Source!A542)</f>
        <v>542</v>
      </c>
      <c r="B334">
        <v>31141989</v>
      </c>
      <c r="C334">
        <v>31141984</v>
      </c>
      <c r="D334">
        <v>30914923</v>
      </c>
      <c r="E334">
        <v>1</v>
      </c>
      <c r="F334">
        <v>1</v>
      </c>
      <c r="G334">
        <v>28875167</v>
      </c>
      <c r="H334">
        <v>3</v>
      </c>
      <c r="I334" t="s">
        <v>514</v>
      </c>
      <c r="J334" t="s">
        <v>515</v>
      </c>
      <c r="K334" t="s">
        <v>516</v>
      </c>
      <c r="L334">
        <v>1354</v>
      </c>
      <c r="N334">
        <v>1010</v>
      </c>
      <c r="O334" t="s">
        <v>84</v>
      </c>
      <c r="P334" t="s">
        <v>84</v>
      </c>
      <c r="Q334">
        <v>1</v>
      </c>
      <c r="X334">
        <v>10</v>
      </c>
      <c r="Y334">
        <v>11.94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F334" t="s">
        <v>0</v>
      </c>
      <c r="AG334">
        <v>10</v>
      </c>
      <c r="AH334">
        <v>2</v>
      </c>
      <c r="AI334">
        <v>31141989</v>
      </c>
      <c r="AJ334">
        <v>334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ROW(Source!A542)</f>
        <v>542</v>
      </c>
      <c r="B335">
        <v>31141990</v>
      </c>
      <c r="C335">
        <v>31141984</v>
      </c>
      <c r="D335">
        <v>30914954</v>
      </c>
      <c r="E335">
        <v>1</v>
      </c>
      <c r="F335">
        <v>1</v>
      </c>
      <c r="G335">
        <v>28875167</v>
      </c>
      <c r="H335">
        <v>3</v>
      </c>
      <c r="I335" t="s">
        <v>517</v>
      </c>
      <c r="J335" t="s">
        <v>518</v>
      </c>
      <c r="K335" t="s">
        <v>519</v>
      </c>
      <c r="L335">
        <v>1355</v>
      </c>
      <c r="N335">
        <v>1010</v>
      </c>
      <c r="O335" t="s">
        <v>79</v>
      </c>
      <c r="P335" t="s">
        <v>79</v>
      </c>
      <c r="Q335">
        <v>100</v>
      </c>
      <c r="X335">
        <v>0.26</v>
      </c>
      <c r="Y335">
        <v>95.09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0</v>
      </c>
      <c r="AG335">
        <v>0.26</v>
      </c>
      <c r="AH335">
        <v>2</v>
      </c>
      <c r="AI335">
        <v>31141990</v>
      </c>
      <c r="AJ335">
        <v>335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ROW(Source!A542)</f>
        <v>542</v>
      </c>
      <c r="B336">
        <v>31141991</v>
      </c>
      <c r="C336">
        <v>31141984</v>
      </c>
      <c r="D336">
        <v>30914676</v>
      </c>
      <c r="E336">
        <v>1</v>
      </c>
      <c r="F336">
        <v>1</v>
      </c>
      <c r="G336">
        <v>28875167</v>
      </c>
      <c r="H336">
        <v>3</v>
      </c>
      <c r="I336" t="s">
        <v>520</v>
      </c>
      <c r="J336" t="s">
        <v>521</v>
      </c>
      <c r="K336" t="s">
        <v>522</v>
      </c>
      <c r="L336">
        <v>1356</v>
      </c>
      <c r="N336">
        <v>1010</v>
      </c>
      <c r="O336" t="s">
        <v>486</v>
      </c>
      <c r="P336" t="s">
        <v>486</v>
      </c>
      <c r="Q336">
        <v>1000</v>
      </c>
      <c r="X336">
        <v>0.02</v>
      </c>
      <c r="Y336">
        <v>145.29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0</v>
      </c>
      <c r="AG336">
        <v>0.02</v>
      </c>
      <c r="AH336">
        <v>2</v>
      </c>
      <c r="AI336">
        <v>31141991</v>
      </c>
      <c r="AJ336">
        <v>336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ROW(Source!A542)</f>
        <v>542</v>
      </c>
      <c r="B337">
        <v>31141992</v>
      </c>
      <c r="C337">
        <v>31141984</v>
      </c>
      <c r="D337">
        <v>30915862</v>
      </c>
      <c r="E337">
        <v>1</v>
      </c>
      <c r="F337">
        <v>1</v>
      </c>
      <c r="G337">
        <v>28875167</v>
      </c>
      <c r="H337">
        <v>3</v>
      </c>
      <c r="I337" t="s">
        <v>68</v>
      </c>
      <c r="J337" t="s">
        <v>71</v>
      </c>
      <c r="K337" t="s">
        <v>69</v>
      </c>
      <c r="L337">
        <v>1303</v>
      </c>
      <c r="N337">
        <v>1003</v>
      </c>
      <c r="O337" t="s">
        <v>70</v>
      </c>
      <c r="P337" t="s">
        <v>70</v>
      </c>
      <c r="Q337">
        <v>1000</v>
      </c>
      <c r="X337">
        <v>0.10299999999999999</v>
      </c>
      <c r="Y337">
        <v>46307.35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0</v>
      </c>
      <c r="AG337">
        <v>0.10299999999999999</v>
      </c>
      <c r="AH337">
        <v>2</v>
      </c>
      <c r="AI337">
        <v>31141992</v>
      </c>
      <c r="AJ337">
        <v>337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ROW(Source!A545)</f>
        <v>545</v>
      </c>
      <c r="B338">
        <v>31141999</v>
      </c>
      <c r="C338">
        <v>31141998</v>
      </c>
      <c r="D338">
        <v>30895155</v>
      </c>
      <c r="E338">
        <v>28875167</v>
      </c>
      <c r="F338">
        <v>1</v>
      </c>
      <c r="G338">
        <v>28875167</v>
      </c>
      <c r="H338">
        <v>1</v>
      </c>
      <c r="I338" t="s">
        <v>391</v>
      </c>
      <c r="J338" t="s">
        <v>0</v>
      </c>
      <c r="K338" t="s">
        <v>392</v>
      </c>
      <c r="L338">
        <v>1191</v>
      </c>
      <c r="N338">
        <v>1013</v>
      </c>
      <c r="O338" t="s">
        <v>393</v>
      </c>
      <c r="P338" t="s">
        <v>393</v>
      </c>
      <c r="Q338">
        <v>1</v>
      </c>
      <c r="X338">
        <v>88.32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1</v>
      </c>
      <c r="AF338" t="s">
        <v>0</v>
      </c>
      <c r="AG338">
        <v>88.32</v>
      </c>
      <c r="AH338">
        <v>2</v>
      </c>
      <c r="AI338">
        <v>31141999</v>
      </c>
      <c r="AJ338">
        <v>339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ROW(Source!A545)</f>
        <v>545</v>
      </c>
      <c r="B339">
        <v>31142000</v>
      </c>
      <c r="C339">
        <v>31141998</v>
      </c>
      <c r="D339">
        <v>30906858</v>
      </c>
      <c r="E339">
        <v>1</v>
      </c>
      <c r="F339">
        <v>1</v>
      </c>
      <c r="G339">
        <v>28875167</v>
      </c>
      <c r="H339">
        <v>2</v>
      </c>
      <c r="I339" t="s">
        <v>471</v>
      </c>
      <c r="J339" t="s">
        <v>472</v>
      </c>
      <c r="K339" t="s">
        <v>473</v>
      </c>
      <c r="L339">
        <v>1368</v>
      </c>
      <c r="N339">
        <v>1011</v>
      </c>
      <c r="O339" t="s">
        <v>397</v>
      </c>
      <c r="P339" t="s">
        <v>397</v>
      </c>
      <c r="Q339">
        <v>1</v>
      </c>
      <c r="X339">
        <v>27.6</v>
      </c>
      <c r="Y339">
        <v>0</v>
      </c>
      <c r="Z339">
        <v>7.36</v>
      </c>
      <c r="AA339">
        <v>0.74</v>
      </c>
      <c r="AB339">
        <v>0</v>
      </c>
      <c r="AC339">
        <v>0</v>
      </c>
      <c r="AD339">
        <v>1</v>
      </c>
      <c r="AE339">
        <v>0</v>
      </c>
      <c r="AF339" t="s">
        <v>0</v>
      </c>
      <c r="AG339">
        <v>27.6</v>
      </c>
      <c r="AH339">
        <v>2</v>
      </c>
      <c r="AI339">
        <v>31142000</v>
      </c>
      <c r="AJ339">
        <v>340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ROW(Source!A547)</f>
        <v>547</v>
      </c>
      <c r="B340">
        <v>31142005</v>
      </c>
      <c r="C340">
        <v>31142004</v>
      </c>
      <c r="D340">
        <v>30895155</v>
      </c>
      <c r="E340">
        <v>28875167</v>
      </c>
      <c r="F340">
        <v>1</v>
      </c>
      <c r="G340">
        <v>28875167</v>
      </c>
      <c r="H340">
        <v>1</v>
      </c>
      <c r="I340" t="s">
        <v>391</v>
      </c>
      <c r="J340" t="s">
        <v>0</v>
      </c>
      <c r="K340" t="s">
        <v>392</v>
      </c>
      <c r="L340">
        <v>1191</v>
      </c>
      <c r="N340">
        <v>1013</v>
      </c>
      <c r="O340" t="s">
        <v>393</v>
      </c>
      <c r="P340" t="s">
        <v>393</v>
      </c>
      <c r="Q340">
        <v>1</v>
      </c>
      <c r="X340">
        <v>21.25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1</v>
      </c>
      <c r="AF340" t="s">
        <v>0</v>
      </c>
      <c r="AG340">
        <v>21.25</v>
      </c>
      <c r="AH340">
        <v>2</v>
      </c>
      <c r="AI340">
        <v>31142005</v>
      </c>
      <c r="AJ340">
        <v>342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ROW(Source!A547)</f>
        <v>547</v>
      </c>
      <c r="B341">
        <v>31142006</v>
      </c>
      <c r="C341">
        <v>31142004</v>
      </c>
      <c r="D341">
        <v>30907714</v>
      </c>
      <c r="E341">
        <v>1</v>
      </c>
      <c r="F341">
        <v>1</v>
      </c>
      <c r="G341">
        <v>28875167</v>
      </c>
      <c r="H341">
        <v>3</v>
      </c>
      <c r="I341" t="s">
        <v>676</v>
      </c>
      <c r="J341" t="s">
        <v>677</v>
      </c>
      <c r="K341" t="s">
        <v>678</v>
      </c>
      <c r="L341">
        <v>1348</v>
      </c>
      <c r="N341">
        <v>1009</v>
      </c>
      <c r="O341" t="s">
        <v>150</v>
      </c>
      <c r="P341" t="s">
        <v>150</v>
      </c>
      <c r="Q341">
        <v>1000</v>
      </c>
      <c r="X341">
        <v>0.30599999999999999</v>
      </c>
      <c r="Y341">
        <v>50407.79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0</v>
      </c>
      <c r="AG341">
        <v>0.30599999999999999</v>
      </c>
      <c r="AH341">
        <v>2</v>
      </c>
      <c r="AI341">
        <v>31142006</v>
      </c>
      <c r="AJ341">
        <v>343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ROW(Source!A547)</f>
        <v>547</v>
      </c>
      <c r="B342">
        <v>31142007</v>
      </c>
      <c r="C342">
        <v>31142004</v>
      </c>
      <c r="D342">
        <v>30907876</v>
      </c>
      <c r="E342">
        <v>1</v>
      </c>
      <c r="F342">
        <v>1</v>
      </c>
      <c r="G342">
        <v>28875167</v>
      </c>
      <c r="H342">
        <v>3</v>
      </c>
      <c r="I342" t="s">
        <v>667</v>
      </c>
      <c r="J342" t="s">
        <v>668</v>
      </c>
      <c r="K342" t="s">
        <v>669</v>
      </c>
      <c r="L342">
        <v>1348</v>
      </c>
      <c r="N342">
        <v>1009</v>
      </c>
      <c r="O342" t="s">
        <v>150</v>
      </c>
      <c r="P342" t="s">
        <v>150</v>
      </c>
      <c r="Q342">
        <v>1000</v>
      </c>
      <c r="X342">
        <v>3.0000000000000001E-3</v>
      </c>
      <c r="Y342">
        <v>45454.3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0</v>
      </c>
      <c r="AG342">
        <v>3.0000000000000001E-3</v>
      </c>
      <c r="AH342">
        <v>2</v>
      </c>
      <c r="AI342">
        <v>31142007</v>
      </c>
      <c r="AJ342">
        <v>344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ROW(Source!A547)</f>
        <v>547</v>
      </c>
      <c r="B343">
        <v>31142008</v>
      </c>
      <c r="C343">
        <v>31142004</v>
      </c>
      <c r="D343">
        <v>30907909</v>
      </c>
      <c r="E343">
        <v>1</v>
      </c>
      <c r="F343">
        <v>1</v>
      </c>
      <c r="G343">
        <v>28875167</v>
      </c>
      <c r="H343">
        <v>3</v>
      </c>
      <c r="I343" t="s">
        <v>847</v>
      </c>
      <c r="J343" t="s">
        <v>848</v>
      </c>
      <c r="K343" t="s">
        <v>849</v>
      </c>
      <c r="L343">
        <v>1348</v>
      </c>
      <c r="N343">
        <v>1009</v>
      </c>
      <c r="O343" t="s">
        <v>150</v>
      </c>
      <c r="P343" t="s">
        <v>150</v>
      </c>
      <c r="Q343">
        <v>1000</v>
      </c>
      <c r="X343">
        <v>5.11E-2</v>
      </c>
      <c r="Y343">
        <v>294873.40999999997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0</v>
      </c>
      <c r="AG343">
        <v>5.11E-2</v>
      </c>
      <c r="AH343">
        <v>2</v>
      </c>
      <c r="AI343">
        <v>31142008</v>
      </c>
      <c r="AJ343">
        <v>345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ROW(Source!A547)</f>
        <v>547</v>
      </c>
      <c r="B344">
        <v>31142009</v>
      </c>
      <c r="C344">
        <v>31142004</v>
      </c>
      <c r="D344">
        <v>30907913</v>
      </c>
      <c r="E344">
        <v>1</v>
      </c>
      <c r="F344">
        <v>1</v>
      </c>
      <c r="G344">
        <v>28875167</v>
      </c>
      <c r="H344">
        <v>3</v>
      </c>
      <c r="I344" t="s">
        <v>730</v>
      </c>
      <c r="J344" t="s">
        <v>731</v>
      </c>
      <c r="K344" t="s">
        <v>732</v>
      </c>
      <c r="L344">
        <v>1348</v>
      </c>
      <c r="N344">
        <v>1009</v>
      </c>
      <c r="O344" t="s">
        <v>150</v>
      </c>
      <c r="P344" t="s">
        <v>150</v>
      </c>
      <c r="Q344">
        <v>1000</v>
      </c>
      <c r="X344">
        <v>0.16</v>
      </c>
      <c r="Y344">
        <v>44312.57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0</v>
      </c>
      <c r="AG344">
        <v>0.16</v>
      </c>
      <c r="AH344">
        <v>2</v>
      </c>
      <c r="AI344">
        <v>31142009</v>
      </c>
      <c r="AJ344">
        <v>346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ROW(Source!A548)</f>
        <v>548</v>
      </c>
      <c r="B345">
        <v>31142012</v>
      </c>
      <c r="C345">
        <v>31142011</v>
      </c>
      <c r="D345">
        <v>30895155</v>
      </c>
      <c r="E345">
        <v>28875167</v>
      </c>
      <c r="F345">
        <v>1</v>
      </c>
      <c r="G345">
        <v>28875167</v>
      </c>
      <c r="H345">
        <v>1</v>
      </c>
      <c r="I345" t="s">
        <v>391</v>
      </c>
      <c r="J345" t="s">
        <v>0</v>
      </c>
      <c r="K345" t="s">
        <v>392</v>
      </c>
      <c r="L345">
        <v>1191</v>
      </c>
      <c r="N345">
        <v>1013</v>
      </c>
      <c r="O345" t="s">
        <v>393</v>
      </c>
      <c r="P345" t="s">
        <v>393</v>
      </c>
      <c r="Q345">
        <v>1</v>
      </c>
      <c r="X345">
        <v>310.5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1</v>
      </c>
      <c r="AF345" t="s">
        <v>0</v>
      </c>
      <c r="AG345">
        <v>310.5</v>
      </c>
      <c r="AH345">
        <v>2</v>
      </c>
      <c r="AI345">
        <v>31142012</v>
      </c>
      <c r="AJ345">
        <v>347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ROW(Source!A548)</f>
        <v>548</v>
      </c>
      <c r="B346">
        <v>31142013</v>
      </c>
      <c r="C346">
        <v>31142011</v>
      </c>
      <c r="D346">
        <v>30907043</v>
      </c>
      <c r="E346">
        <v>1</v>
      </c>
      <c r="F346">
        <v>1</v>
      </c>
      <c r="G346">
        <v>28875167</v>
      </c>
      <c r="H346">
        <v>3</v>
      </c>
      <c r="I346" t="s">
        <v>850</v>
      </c>
      <c r="J346" t="s">
        <v>851</v>
      </c>
      <c r="K346" t="s">
        <v>852</v>
      </c>
      <c r="L346">
        <v>1348</v>
      </c>
      <c r="N346">
        <v>1009</v>
      </c>
      <c r="O346" t="s">
        <v>150</v>
      </c>
      <c r="P346" t="s">
        <v>150</v>
      </c>
      <c r="Q346">
        <v>1000</v>
      </c>
      <c r="X346">
        <v>0.04</v>
      </c>
      <c r="Y346">
        <v>4482.17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0</v>
      </c>
      <c r="AG346">
        <v>0.04</v>
      </c>
      <c r="AH346">
        <v>2</v>
      </c>
      <c r="AI346">
        <v>31142013</v>
      </c>
      <c r="AJ346">
        <v>348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ROW(Source!A548)</f>
        <v>548</v>
      </c>
      <c r="B347">
        <v>31142014</v>
      </c>
      <c r="C347">
        <v>31142011</v>
      </c>
      <c r="D347">
        <v>30907179</v>
      </c>
      <c r="E347">
        <v>1</v>
      </c>
      <c r="F347">
        <v>1</v>
      </c>
      <c r="G347">
        <v>28875167</v>
      </c>
      <c r="H347">
        <v>3</v>
      </c>
      <c r="I347" t="s">
        <v>784</v>
      </c>
      <c r="J347" t="s">
        <v>785</v>
      </c>
      <c r="K347" t="s">
        <v>786</v>
      </c>
      <c r="L347">
        <v>1327</v>
      </c>
      <c r="N347">
        <v>1005</v>
      </c>
      <c r="O347" t="s">
        <v>441</v>
      </c>
      <c r="P347" t="s">
        <v>441</v>
      </c>
      <c r="Q347">
        <v>1</v>
      </c>
      <c r="X347">
        <v>100</v>
      </c>
      <c r="Y347">
        <v>633.91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 t="s">
        <v>0</v>
      </c>
      <c r="AG347">
        <v>100</v>
      </c>
      <c r="AH347">
        <v>2</v>
      </c>
      <c r="AI347">
        <v>31142014</v>
      </c>
      <c r="AJ347">
        <v>349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ROW(Source!A548)</f>
        <v>548</v>
      </c>
      <c r="B348">
        <v>31142015</v>
      </c>
      <c r="C348">
        <v>31142011</v>
      </c>
      <c r="D348">
        <v>30909713</v>
      </c>
      <c r="E348">
        <v>1</v>
      </c>
      <c r="F348">
        <v>1</v>
      </c>
      <c r="G348">
        <v>28875167</v>
      </c>
      <c r="H348">
        <v>3</v>
      </c>
      <c r="I348" t="s">
        <v>435</v>
      </c>
      <c r="J348" t="s">
        <v>436</v>
      </c>
      <c r="K348" t="s">
        <v>437</v>
      </c>
      <c r="L348">
        <v>1339</v>
      </c>
      <c r="N348">
        <v>1007</v>
      </c>
      <c r="O348" t="s">
        <v>16</v>
      </c>
      <c r="P348" t="s">
        <v>16</v>
      </c>
      <c r="Q348">
        <v>1</v>
      </c>
      <c r="X348">
        <v>2</v>
      </c>
      <c r="Y348">
        <v>3079.71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 t="s">
        <v>0</v>
      </c>
      <c r="AG348">
        <v>2</v>
      </c>
      <c r="AH348">
        <v>2</v>
      </c>
      <c r="AI348">
        <v>31142015</v>
      </c>
      <c r="AJ348">
        <v>350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ROW(Source!A600)</f>
        <v>600</v>
      </c>
      <c r="B349">
        <v>31142101</v>
      </c>
      <c r="C349">
        <v>31142096</v>
      </c>
      <c r="D349">
        <v>30895155</v>
      </c>
      <c r="E349">
        <v>28875167</v>
      </c>
      <c r="F349">
        <v>1</v>
      </c>
      <c r="G349">
        <v>28875167</v>
      </c>
      <c r="H349">
        <v>1</v>
      </c>
      <c r="I349" t="s">
        <v>391</v>
      </c>
      <c r="J349" t="s">
        <v>0</v>
      </c>
      <c r="K349" t="s">
        <v>392</v>
      </c>
      <c r="L349">
        <v>1191</v>
      </c>
      <c r="N349">
        <v>1013</v>
      </c>
      <c r="O349" t="s">
        <v>393</v>
      </c>
      <c r="P349" t="s">
        <v>393</v>
      </c>
      <c r="Q349">
        <v>1</v>
      </c>
      <c r="X349">
        <v>24.6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1</v>
      </c>
      <c r="AF349" t="s">
        <v>0</v>
      </c>
      <c r="AG349">
        <v>24.6</v>
      </c>
      <c r="AH349">
        <v>2</v>
      </c>
      <c r="AI349">
        <v>31142097</v>
      </c>
      <c r="AJ349">
        <v>351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ROW(Source!A600)</f>
        <v>600</v>
      </c>
      <c r="B350">
        <v>31142102</v>
      </c>
      <c r="C350">
        <v>31142096</v>
      </c>
      <c r="D350">
        <v>30906400</v>
      </c>
      <c r="E350">
        <v>1</v>
      </c>
      <c r="F350">
        <v>1</v>
      </c>
      <c r="G350">
        <v>28875167</v>
      </c>
      <c r="H350">
        <v>2</v>
      </c>
      <c r="I350" t="s">
        <v>769</v>
      </c>
      <c r="J350" t="s">
        <v>770</v>
      </c>
      <c r="K350" t="s">
        <v>771</v>
      </c>
      <c r="L350">
        <v>1368</v>
      </c>
      <c r="N350">
        <v>1011</v>
      </c>
      <c r="O350" t="s">
        <v>397</v>
      </c>
      <c r="P350" t="s">
        <v>397</v>
      </c>
      <c r="Q350">
        <v>1</v>
      </c>
      <c r="X350">
        <v>10.4</v>
      </c>
      <c r="Y350">
        <v>0</v>
      </c>
      <c r="Z350">
        <v>6.98</v>
      </c>
      <c r="AA350">
        <v>0.03</v>
      </c>
      <c r="AB350">
        <v>0</v>
      </c>
      <c r="AC350">
        <v>0</v>
      </c>
      <c r="AD350">
        <v>1</v>
      </c>
      <c r="AE350">
        <v>0</v>
      </c>
      <c r="AF350" t="s">
        <v>0</v>
      </c>
      <c r="AG350">
        <v>10.4</v>
      </c>
      <c r="AH350">
        <v>2</v>
      </c>
      <c r="AI350">
        <v>31142098</v>
      </c>
      <c r="AJ350">
        <v>352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ROW(Source!A600)</f>
        <v>600</v>
      </c>
      <c r="B351">
        <v>31142103</v>
      </c>
      <c r="C351">
        <v>31142096</v>
      </c>
      <c r="D351">
        <v>30906818</v>
      </c>
      <c r="E351">
        <v>1</v>
      </c>
      <c r="F351">
        <v>1</v>
      </c>
      <c r="G351">
        <v>28875167</v>
      </c>
      <c r="H351">
        <v>2</v>
      </c>
      <c r="I351" t="s">
        <v>772</v>
      </c>
      <c r="J351" t="s">
        <v>773</v>
      </c>
      <c r="K351" t="s">
        <v>774</v>
      </c>
      <c r="L351">
        <v>1368</v>
      </c>
      <c r="N351">
        <v>1011</v>
      </c>
      <c r="O351" t="s">
        <v>397</v>
      </c>
      <c r="P351" t="s">
        <v>397</v>
      </c>
      <c r="Q351">
        <v>1</v>
      </c>
      <c r="X351">
        <v>10.4</v>
      </c>
      <c r="Y351">
        <v>0</v>
      </c>
      <c r="Z351">
        <v>4.97</v>
      </c>
      <c r="AA351">
        <v>0.85</v>
      </c>
      <c r="AB351">
        <v>0</v>
      </c>
      <c r="AC351">
        <v>0</v>
      </c>
      <c r="AD351">
        <v>1</v>
      </c>
      <c r="AE351">
        <v>0</v>
      </c>
      <c r="AF351" t="s">
        <v>0</v>
      </c>
      <c r="AG351">
        <v>10.4</v>
      </c>
      <c r="AH351">
        <v>2</v>
      </c>
      <c r="AI351">
        <v>31142099</v>
      </c>
      <c r="AJ351">
        <v>353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ROW(Source!A600)</f>
        <v>600</v>
      </c>
      <c r="B352">
        <v>31142104</v>
      </c>
      <c r="C352">
        <v>31142096</v>
      </c>
      <c r="D352">
        <v>30896783</v>
      </c>
      <c r="E352">
        <v>28875167</v>
      </c>
      <c r="F352">
        <v>1</v>
      </c>
      <c r="G352">
        <v>28875167</v>
      </c>
      <c r="H352">
        <v>3</v>
      </c>
      <c r="I352" t="s">
        <v>448</v>
      </c>
      <c r="J352" t="s">
        <v>0</v>
      </c>
      <c r="K352" t="s">
        <v>449</v>
      </c>
      <c r="L352">
        <v>1348</v>
      </c>
      <c r="N352">
        <v>1009</v>
      </c>
      <c r="O352" t="s">
        <v>150</v>
      </c>
      <c r="P352" t="s">
        <v>150</v>
      </c>
      <c r="Q352">
        <v>1000</v>
      </c>
      <c r="X352">
        <v>6.6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 t="s">
        <v>0</v>
      </c>
      <c r="AG352">
        <v>6.6</v>
      </c>
      <c r="AH352">
        <v>2</v>
      </c>
      <c r="AI352">
        <v>31142100</v>
      </c>
      <c r="AJ352">
        <v>354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ROW(Source!A601)</f>
        <v>601</v>
      </c>
      <c r="B353">
        <v>31142108</v>
      </c>
      <c r="C353">
        <v>31142105</v>
      </c>
      <c r="D353">
        <v>30895155</v>
      </c>
      <c r="E353">
        <v>28875167</v>
      </c>
      <c r="F353">
        <v>1</v>
      </c>
      <c r="G353">
        <v>28875167</v>
      </c>
      <c r="H353">
        <v>1</v>
      </c>
      <c r="I353" t="s">
        <v>391</v>
      </c>
      <c r="J353" t="s">
        <v>0</v>
      </c>
      <c r="K353" t="s">
        <v>392</v>
      </c>
      <c r="L353">
        <v>1191</v>
      </c>
      <c r="N353">
        <v>1013</v>
      </c>
      <c r="O353" t="s">
        <v>393</v>
      </c>
      <c r="P353" t="s">
        <v>393</v>
      </c>
      <c r="Q353">
        <v>1</v>
      </c>
      <c r="X353">
        <v>10.49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1</v>
      </c>
      <c r="AF353" t="s">
        <v>0</v>
      </c>
      <c r="AG353">
        <v>10.49</v>
      </c>
      <c r="AH353">
        <v>2</v>
      </c>
      <c r="AI353">
        <v>31142106</v>
      </c>
      <c r="AJ353">
        <v>355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ROW(Source!A601)</f>
        <v>601</v>
      </c>
      <c r="B354">
        <v>31142109</v>
      </c>
      <c r="C354">
        <v>31142105</v>
      </c>
      <c r="D354">
        <v>30896783</v>
      </c>
      <c r="E354">
        <v>28875167</v>
      </c>
      <c r="F354">
        <v>1</v>
      </c>
      <c r="G354">
        <v>28875167</v>
      </c>
      <c r="H354">
        <v>3</v>
      </c>
      <c r="I354" t="s">
        <v>448</v>
      </c>
      <c r="J354" t="s">
        <v>0</v>
      </c>
      <c r="K354" t="s">
        <v>449</v>
      </c>
      <c r="L354">
        <v>1348</v>
      </c>
      <c r="N354">
        <v>1009</v>
      </c>
      <c r="O354" t="s">
        <v>150</v>
      </c>
      <c r="P354" t="s">
        <v>150</v>
      </c>
      <c r="Q354">
        <v>1000</v>
      </c>
      <c r="X354">
        <v>0.52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F354" t="s">
        <v>0</v>
      </c>
      <c r="AG354">
        <v>0.52</v>
      </c>
      <c r="AH354">
        <v>2</v>
      </c>
      <c r="AI354">
        <v>31142107</v>
      </c>
      <c r="AJ354">
        <v>356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ROW(Source!A628)</f>
        <v>628</v>
      </c>
      <c r="B355">
        <v>31142152</v>
      </c>
      <c r="C355">
        <v>31142151</v>
      </c>
      <c r="D355">
        <v>30895155</v>
      </c>
      <c r="E355">
        <v>28875167</v>
      </c>
      <c r="F355">
        <v>1</v>
      </c>
      <c r="G355">
        <v>28875167</v>
      </c>
      <c r="H355">
        <v>1</v>
      </c>
      <c r="I355" t="s">
        <v>391</v>
      </c>
      <c r="J355" t="s">
        <v>0</v>
      </c>
      <c r="K355" t="s">
        <v>392</v>
      </c>
      <c r="L355">
        <v>1191</v>
      </c>
      <c r="N355">
        <v>1013</v>
      </c>
      <c r="O355" t="s">
        <v>393</v>
      </c>
      <c r="P355" t="s">
        <v>393</v>
      </c>
      <c r="Q355">
        <v>1</v>
      </c>
      <c r="X355">
        <v>16.559999999999999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1</v>
      </c>
      <c r="AF355" t="s">
        <v>0</v>
      </c>
      <c r="AG355">
        <v>16.559999999999999</v>
      </c>
      <c r="AH355">
        <v>2</v>
      </c>
      <c r="AI355">
        <v>31142152</v>
      </c>
      <c r="AJ355">
        <v>357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ROW(Source!A628)</f>
        <v>628</v>
      </c>
      <c r="B356">
        <v>31142153</v>
      </c>
      <c r="C356">
        <v>31142151</v>
      </c>
      <c r="D356">
        <v>30907279</v>
      </c>
      <c r="E356">
        <v>1</v>
      </c>
      <c r="F356">
        <v>1</v>
      </c>
      <c r="G356">
        <v>28875167</v>
      </c>
      <c r="H356">
        <v>3</v>
      </c>
      <c r="I356" t="s">
        <v>853</v>
      </c>
      <c r="J356" t="s">
        <v>854</v>
      </c>
      <c r="K356" t="s">
        <v>855</v>
      </c>
      <c r="L356">
        <v>1348</v>
      </c>
      <c r="N356">
        <v>1009</v>
      </c>
      <c r="O356" t="s">
        <v>150</v>
      </c>
      <c r="P356" t="s">
        <v>150</v>
      </c>
      <c r="Q356">
        <v>1000</v>
      </c>
      <c r="X356">
        <v>4.4999999999999997E-3</v>
      </c>
      <c r="Y356">
        <v>43224.84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 t="s">
        <v>0</v>
      </c>
      <c r="AG356">
        <v>4.4999999999999997E-3</v>
      </c>
      <c r="AH356">
        <v>2</v>
      </c>
      <c r="AI356">
        <v>31142153</v>
      </c>
      <c r="AJ356">
        <v>358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ROW(Source!A629)</f>
        <v>629</v>
      </c>
      <c r="B357">
        <v>31142156</v>
      </c>
      <c r="C357">
        <v>31142155</v>
      </c>
      <c r="D357">
        <v>30895155</v>
      </c>
      <c r="E357">
        <v>28875167</v>
      </c>
      <c r="F357">
        <v>1</v>
      </c>
      <c r="G357">
        <v>28875167</v>
      </c>
      <c r="H357">
        <v>1</v>
      </c>
      <c r="I357" t="s">
        <v>391</v>
      </c>
      <c r="J357" t="s">
        <v>0</v>
      </c>
      <c r="K357" t="s">
        <v>392</v>
      </c>
      <c r="L357">
        <v>1191</v>
      </c>
      <c r="N357">
        <v>1013</v>
      </c>
      <c r="O357" t="s">
        <v>393</v>
      </c>
      <c r="P357" t="s">
        <v>393</v>
      </c>
      <c r="Q357">
        <v>1</v>
      </c>
      <c r="X357">
        <v>34.1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1</v>
      </c>
      <c r="AF357" t="s">
        <v>0</v>
      </c>
      <c r="AG357">
        <v>34.1</v>
      </c>
      <c r="AH357">
        <v>2</v>
      </c>
      <c r="AI357">
        <v>31142156</v>
      </c>
      <c r="AJ357">
        <v>359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ROW(Source!A629)</f>
        <v>629</v>
      </c>
      <c r="B358">
        <v>31142157</v>
      </c>
      <c r="C358">
        <v>31142155</v>
      </c>
      <c r="D358">
        <v>30908781</v>
      </c>
      <c r="E358">
        <v>1</v>
      </c>
      <c r="F358">
        <v>1</v>
      </c>
      <c r="G358">
        <v>28875167</v>
      </c>
      <c r="H358">
        <v>3</v>
      </c>
      <c r="I358" t="s">
        <v>407</v>
      </c>
      <c r="J358" t="s">
        <v>408</v>
      </c>
      <c r="K358" t="s">
        <v>409</v>
      </c>
      <c r="L358">
        <v>1339</v>
      </c>
      <c r="N358">
        <v>1007</v>
      </c>
      <c r="O358" t="s">
        <v>16</v>
      </c>
      <c r="P358" t="s">
        <v>16</v>
      </c>
      <c r="Q358">
        <v>1</v>
      </c>
      <c r="X358">
        <v>0.24</v>
      </c>
      <c r="Y358">
        <v>29.98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 t="s">
        <v>0</v>
      </c>
      <c r="AG358">
        <v>0.24</v>
      </c>
      <c r="AH358">
        <v>2</v>
      </c>
      <c r="AI358">
        <v>31142157</v>
      </c>
      <c r="AJ358">
        <v>360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ROW(Source!A629)</f>
        <v>629</v>
      </c>
      <c r="B359">
        <v>31142158</v>
      </c>
      <c r="C359">
        <v>31142155</v>
      </c>
      <c r="D359">
        <v>30908935</v>
      </c>
      <c r="E359">
        <v>1</v>
      </c>
      <c r="F359">
        <v>1</v>
      </c>
      <c r="G359">
        <v>28875167</v>
      </c>
      <c r="H359">
        <v>3</v>
      </c>
      <c r="I359" t="s">
        <v>450</v>
      </c>
      <c r="J359" t="s">
        <v>451</v>
      </c>
      <c r="K359" t="s">
        <v>452</v>
      </c>
      <c r="L359">
        <v>1348</v>
      </c>
      <c r="N359">
        <v>1009</v>
      </c>
      <c r="O359" t="s">
        <v>150</v>
      </c>
      <c r="P359" t="s">
        <v>150</v>
      </c>
      <c r="Q359">
        <v>1000</v>
      </c>
      <c r="X359">
        <v>1.2E-2</v>
      </c>
      <c r="Y359">
        <v>2393.4699999999998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0</v>
      </c>
      <c r="AG359">
        <v>1.2E-2</v>
      </c>
      <c r="AH359">
        <v>2</v>
      </c>
      <c r="AI359">
        <v>31142158</v>
      </c>
      <c r="AJ359">
        <v>361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ROW(Source!A629)</f>
        <v>629</v>
      </c>
      <c r="B360">
        <v>31142159</v>
      </c>
      <c r="C360">
        <v>31142155</v>
      </c>
      <c r="D360">
        <v>30908941</v>
      </c>
      <c r="E360">
        <v>1</v>
      </c>
      <c r="F360">
        <v>1</v>
      </c>
      <c r="G360">
        <v>28875167</v>
      </c>
      <c r="H360">
        <v>3</v>
      </c>
      <c r="I360" t="s">
        <v>453</v>
      </c>
      <c r="J360" t="s">
        <v>454</v>
      </c>
      <c r="K360" t="s">
        <v>455</v>
      </c>
      <c r="L360">
        <v>1348</v>
      </c>
      <c r="N360">
        <v>1009</v>
      </c>
      <c r="O360" t="s">
        <v>150</v>
      </c>
      <c r="P360" t="s">
        <v>150</v>
      </c>
      <c r="Q360">
        <v>1000</v>
      </c>
      <c r="X360">
        <v>6.4000000000000005E-4</v>
      </c>
      <c r="Y360">
        <v>35067.730000000003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0</v>
      </c>
      <c r="AG360">
        <v>6.4000000000000005E-4</v>
      </c>
      <c r="AH360">
        <v>2</v>
      </c>
      <c r="AI360">
        <v>31142159</v>
      </c>
      <c r="AJ360">
        <v>362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ROW(Source!A629)</f>
        <v>629</v>
      </c>
      <c r="B361">
        <v>31142160</v>
      </c>
      <c r="C361">
        <v>31142155</v>
      </c>
      <c r="D361">
        <v>30909132</v>
      </c>
      <c r="E361">
        <v>1</v>
      </c>
      <c r="F361">
        <v>1</v>
      </c>
      <c r="G361">
        <v>28875167</v>
      </c>
      <c r="H361">
        <v>3</v>
      </c>
      <c r="I361" t="s">
        <v>456</v>
      </c>
      <c r="J361" t="s">
        <v>457</v>
      </c>
      <c r="K361" t="s">
        <v>458</v>
      </c>
      <c r="L361">
        <v>1327</v>
      </c>
      <c r="N361">
        <v>1005</v>
      </c>
      <c r="O361" t="s">
        <v>441</v>
      </c>
      <c r="P361" t="s">
        <v>441</v>
      </c>
      <c r="Q361">
        <v>1</v>
      </c>
      <c r="X361">
        <v>1.6</v>
      </c>
      <c r="Y361">
        <v>165.36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0</v>
      </c>
      <c r="AG361">
        <v>1.6</v>
      </c>
      <c r="AH361">
        <v>2</v>
      </c>
      <c r="AI361">
        <v>31142160</v>
      </c>
      <c r="AJ361">
        <v>363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ROW(Source!A629)</f>
        <v>629</v>
      </c>
      <c r="B362">
        <v>31142161</v>
      </c>
      <c r="C362">
        <v>31142155</v>
      </c>
      <c r="D362">
        <v>30909151</v>
      </c>
      <c r="E362">
        <v>1</v>
      </c>
      <c r="F362">
        <v>1</v>
      </c>
      <c r="G362">
        <v>28875167</v>
      </c>
      <c r="H362">
        <v>3</v>
      </c>
      <c r="I362" t="s">
        <v>459</v>
      </c>
      <c r="J362" t="s">
        <v>460</v>
      </c>
      <c r="K362" t="s">
        <v>461</v>
      </c>
      <c r="L362">
        <v>1348</v>
      </c>
      <c r="N362">
        <v>1009</v>
      </c>
      <c r="O362" t="s">
        <v>150</v>
      </c>
      <c r="P362" t="s">
        <v>150</v>
      </c>
      <c r="Q362">
        <v>1000</v>
      </c>
      <c r="X362">
        <v>6.7999999999999996E-3</v>
      </c>
      <c r="Y362">
        <v>15222.65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 t="s">
        <v>0</v>
      </c>
      <c r="AG362">
        <v>6.7999999999999996E-3</v>
      </c>
      <c r="AH362">
        <v>2</v>
      </c>
      <c r="AI362">
        <v>31142161</v>
      </c>
      <c r="AJ362">
        <v>364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ROW(Source!A629)</f>
        <v>629</v>
      </c>
      <c r="B363">
        <v>31142162</v>
      </c>
      <c r="C363">
        <v>31142155</v>
      </c>
      <c r="D363">
        <v>30908843</v>
      </c>
      <c r="E363">
        <v>1</v>
      </c>
      <c r="F363">
        <v>1</v>
      </c>
      <c r="G363">
        <v>28875167</v>
      </c>
      <c r="H363">
        <v>3</v>
      </c>
      <c r="I363" t="s">
        <v>462</v>
      </c>
      <c r="J363" t="s">
        <v>463</v>
      </c>
      <c r="K363" t="s">
        <v>464</v>
      </c>
      <c r="L363">
        <v>1348</v>
      </c>
      <c r="N363">
        <v>1009</v>
      </c>
      <c r="O363" t="s">
        <v>150</v>
      </c>
      <c r="P363" t="s">
        <v>150</v>
      </c>
      <c r="Q363">
        <v>1000</v>
      </c>
      <c r="X363">
        <v>2.4299999999999999E-3</v>
      </c>
      <c r="Y363">
        <v>398091.73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 t="s">
        <v>0</v>
      </c>
      <c r="AG363">
        <v>2.4299999999999999E-3</v>
      </c>
      <c r="AH363">
        <v>2</v>
      </c>
      <c r="AI363">
        <v>31142162</v>
      </c>
      <c r="AJ363">
        <v>365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ROW(Source!A629)</f>
        <v>629</v>
      </c>
      <c r="B364">
        <v>31142163</v>
      </c>
      <c r="C364">
        <v>31142155</v>
      </c>
      <c r="D364">
        <v>30907252</v>
      </c>
      <c r="E364">
        <v>1</v>
      </c>
      <c r="F364">
        <v>1</v>
      </c>
      <c r="G364">
        <v>28875167</v>
      </c>
      <c r="H364">
        <v>3</v>
      </c>
      <c r="I364" t="s">
        <v>465</v>
      </c>
      <c r="J364" t="s">
        <v>466</v>
      </c>
      <c r="K364" t="s">
        <v>467</v>
      </c>
      <c r="L364">
        <v>1348</v>
      </c>
      <c r="N364">
        <v>1009</v>
      </c>
      <c r="O364" t="s">
        <v>150</v>
      </c>
      <c r="P364" t="s">
        <v>150</v>
      </c>
      <c r="Q364">
        <v>1000</v>
      </c>
      <c r="X364">
        <v>6.7000000000000004E-2</v>
      </c>
      <c r="Y364">
        <v>55020.23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 t="s">
        <v>0</v>
      </c>
      <c r="AG364">
        <v>6.7000000000000004E-2</v>
      </c>
      <c r="AH364">
        <v>2</v>
      </c>
      <c r="AI364">
        <v>31142163</v>
      </c>
      <c r="AJ364">
        <v>366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ROW(Source!A630)</f>
        <v>630</v>
      </c>
      <c r="B365">
        <v>31142166</v>
      </c>
      <c r="C365">
        <v>31142165</v>
      </c>
      <c r="D365">
        <v>30895155</v>
      </c>
      <c r="E365">
        <v>28875167</v>
      </c>
      <c r="F365">
        <v>1</v>
      </c>
      <c r="G365">
        <v>28875167</v>
      </c>
      <c r="H365">
        <v>1</v>
      </c>
      <c r="I365" t="s">
        <v>391</v>
      </c>
      <c r="J365" t="s">
        <v>0</v>
      </c>
      <c r="K365" t="s">
        <v>392</v>
      </c>
      <c r="L365">
        <v>1191</v>
      </c>
      <c r="N365">
        <v>1013</v>
      </c>
      <c r="O365" t="s">
        <v>393</v>
      </c>
      <c r="P365" t="s">
        <v>393</v>
      </c>
      <c r="Q365">
        <v>1</v>
      </c>
      <c r="X365">
        <v>26.3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1</v>
      </c>
      <c r="AF365" t="s">
        <v>0</v>
      </c>
      <c r="AG365">
        <v>26.3</v>
      </c>
      <c r="AH365">
        <v>2</v>
      </c>
      <c r="AI365">
        <v>31142166</v>
      </c>
      <c r="AJ365">
        <v>367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ROW(Source!A630)</f>
        <v>630</v>
      </c>
      <c r="B366">
        <v>31142167</v>
      </c>
      <c r="C366">
        <v>31142165</v>
      </c>
      <c r="D366">
        <v>30908781</v>
      </c>
      <c r="E366">
        <v>1</v>
      </c>
      <c r="F366">
        <v>1</v>
      </c>
      <c r="G366">
        <v>28875167</v>
      </c>
      <c r="H366">
        <v>3</v>
      </c>
      <c r="I366" t="s">
        <v>407</v>
      </c>
      <c r="J366" t="s">
        <v>408</v>
      </c>
      <c r="K366" t="s">
        <v>409</v>
      </c>
      <c r="L366">
        <v>1339</v>
      </c>
      <c r="N366">
        <v>1007</v>
      </c>
      <c r="O366" t="s">
        <v>16</v>
      </c>
      <c r="P366" t="s">
        <v>16</v>
      </c>
      <c r="Q366">
        <v>1</v>
      </c>
      <c r="X366">
        <v>0.24</v>
      </c>
      <c r="Y366">
        <v>29.98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t="s">
        <v>0</v>
      </c>
      <c r="AG366">
        <v>0.24</v>
      </c>
      <c r="AH366">
        <v>2</v>
      </c>
      <c r="AI366">
        <v>31142167</v>
      </c>
      <c r="AJ366">
        <v>368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ROW(Source!A630)</f>
        <v>630</v>
      </c>
      <c r="B367">
        <v>31142168</v>
      </c>
      <c r="C367">
        <v>31142165</v>
      </c>
      <c r="D367">
        <v>30908935</v>
      </c>
      <c r="E367">
        <v>1</v>
      </c>
      <c r="F367">
        <v>1</v>
      </c>
      <c r="G367">
        <v>28875167</v>
      </c>
      <c r="H367">
        <v>3</v>
      </c>
      <c r="I367" t="s">
        <v>450</v>
      </c>
      <c r="J367" t="s">
        <v>451</v>
      </c>
      <c r="K367" t="s">
        <v>452</v>
      </c>
      <c r="L367">
        <v>1348</v>
      </c>
      <c r="N367">
        <v>1009</v>
      </c>
      <c r="O367" t="s">
        <v>150</v>
      </c>
      <c r="P367" t="s">
        <v>150</v>
      </c>
      <c r="Q367">
        <v>1000</v>
      </c>
      <c r="X367">
        <v>1.2E-2</v>
      </c>
      <c r="Y367">
        <v>2393.4699999999998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 t="s">
        <v>0</v>
      </c>
      <c r="AG367">
        <v>1.2E-2</v>
      </c>
      <c r="AH367">
        <v>2</v>
      </c>
      <c r="AI367">
        <v>31142168</v>
      </c>
      <c r="AJ367">
        <v>369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ROW(Source!A630)</f>
        <v>630</v>
      </c>
      <c r="B368">
        <v>31142169</v>
      </c>
      <c r="C368">
        <v>31142165</v>
      </c>
      <c r="D368">
        <v>30908941</v>
      </c>
      <c r="E368">
        <v>1</v>
      </c>
      <c r="F368">
        <v>1</v>
      </c>
      <c r="G368">
        <v>28875167</v>
      </c>
      <c r="H368">
        <v>3</v>
      </c>
      <c r="I368" t="s">
        <v>453</v>
      </c>
      <c r="J368" t="s">
        <v>454</v>
      </c>
      <c r="K368" t="s">
        <v>455</v>
      </c>
      <c r="L368">
        <v>1348</v>
      </c>
      <c r="N368">
        <v>1009</v>
      </c>
      <c r="O368" t="s">
        <v>150</v>
      </c>
      <c r="P368" t="s">
        <v>150</v>
      </c>
      <c r="Q368">
        <v>1000</v>
      </c>
      <c r="X368">
        <v>6.4000000000000005E-4</v>
      </c>
      <c r="Y368">
        <v>35067.730000000003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v>0</v>
      </c>
      <c r="AF368" t="s">
        <v>0</v>
      </c>
      <c r="AG368">
        <v>6.4000000000000005E-4</v>
      </c>
      <c r="AH368">
        <v>2</v>
      </c>
      <c r="AI368">
        <v>31142169</v>
      </c>
      <c r="AJ368">
        <v>370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ROW(Source!A630)</f>
        <v>630</v>
      </c>
      <c r="B369">
        <v>31142170</v>
      </c>
      <c r="C369">
        <v>31142165</v>
      </c>
      <c r="D369">
        <v>30909132</v>
      </c>
      <c r="E369">
        <v>1</v>
      </c>
      <c r="F369">
        <v>1</v>
      </c>
      <c r="G369">
        <v>28875167</v>
      </c>
      <c r="H369">
        <v>3</v>
      </c>
      <c r="I369" t="s">
        <v>456</v>
      </c>
      <c r="J369" t="s">
        <v>457</v>
      </c>
      <c r="K369" t="s">
        <v>458</v>
      </c>
      <c r="L369">
        <v>1327</v>
      </c>
      <c r="N369">
        <v>1005</v>
      </c>
      <c r="O369" t="s">
        <v>441</v>
      </c>
      <c r="P369" t="s">
        <v>441</v>
      </c>
      <c r="Q369">
        <v>1</v>
      </c>
      <c r="X369">
        <v>0.8</v>
      </c>
      <c r="Y369">
        <v>165.36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0</v>
      </c>
      <c r="AG369">
        <v>0.8</v>
      </c>
      <c r="AH369">
        <v>2</v>
      </c>
      <c r="AI369">
        <v>31142170</v>
      </c>
      <c r="AJ369">
        <v>371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ROW(Source!A630)</f>
        <v>630</v>
      </c>
      <c r="B370">
        <v>31142171</v>
      </c>
      <c r="C370">
        <v>31142165</v>
      </c>
      <c r="D370">
        <v>30909151</v>
      </c>
      <c r="E370">
        <v>1</v>
      </c>
      <c r="F370">
        <v>1</v>
      </c>
      <c r="G370">
        <v>28875167</v>
      </c>
      <c r="H370">
        <v>3</v>
      </c>
      <c r="I370" t="s">
        <v>459</v>
      </c>
      <c r="J370" t="s">
        <v>460</v>
      </c>
      <c r="K370" t="s">
        <v>461</v>
      </c>
      <c r="L370">
        <v>1348</v>
      </c>
      <c r="N370">
        <v>1009</v>
      </c>
      <c r="O370" t="s">
        <v>150</v>
      </c>
      <c r="P370" t="s">
        <v>150</v>
      </c>
      <c r="Q370">
        <v>1000</v>
      </c>
      <c r="X370">
        <v>6.4000000000000003E-3</v>
      </c>
      <c r="Y370">
        <v>15222.65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 t="s">
        <v>0</v>
      </c>
      <c r="AG370">
        <v>6.4000000000000003E-3</v>
      </c>
      <c r="AH370">
        <v>2</v>
      </c>
      <c r="AI370">
        <v>31142171</v>
      </c>
      <c r="AJ370">
        <v>372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ROW(Source!A630)</f>
        <v>630</v>
      </c>
      <c r="B371">
        <v>31142172</v>
      </c>
      <c r="C371">
        <v>31142165</v>
      </c>
      <c r="D371">
        <v>30908843</v>
      </c>
      <c r="E371">
        <v>1</v>
      </c>
      <c r="F371">
        <v>1</v>
      </c>
      <c r="G371">
        <v>28875167</v>
      </c>
      <c r="H371">
        <v>3</v>
      </c>
      <c r="I371" t="s">
        <v>462</v>
      </c>
      <c r="J371" t="s">
        <v>463</v>
      </c>
      <c r="K371" t="s">
        <v>464</v>
      </c>
      <c r="L371">
        <v>1348</v>
      </c>
      <c r="N371">
        <v>1009</v>
      </c>
      <c r="O371" t="s">
        <v>150</v>
      </c>
      <c r="P371" t="s">
        <v>150</v>
      </c>
      <c r="Q371">
        <v>1000</v>
      </c>
      <c r="X371">
        <v>2.4299999999999999E-3</v>
      </c>
      <c r="Y371">
        <v>398091.73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</v>
      </c>
      <c r="AF371" t="s">
        <v>0</v>
      </c>
      <c r="AG371">
        <v>2.4299999999999999E-3</v>
      </c>
      <c r="AH371">
        <v>2</v>
      </c>
      <c r="AI371">
        <v>31142172</v>
      </c>
      <c r="AJ371">
        <v>373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ROW(Source!A630)</f>
        <v>630</v>
      </c>
      <c r="B372">
        <v>31142173</v>
      </c>
      <c r="C372">
        <v>31142165</v>
      </c>
      <c r="D372">
        <v>30907252</v>
      </c>
      <c r="E372">
        <v>1</v>
      </c>
      <c r="F372">
        <v>1</v>
      </c>
      <c r="G372">
        <v>28875167</v>
      </c>
      <c r="H372">
        <v>3</v>
      </c>
      <c r="I372" t="s">
        <v>465</v>
      </c>
      <c r="J372" t="s">
        <v>466</v>
      </c>
      <c r="K372" t="s">
        <v>467</v>
      </c>
      <c r="L372">
        <v>1348</v>
      </c>
      <c r="N372">
        <v>1009</v>
      </c>
      <c r="O372" t="s">
        <v>150</v>
      </c>
      <c r="P372" t="s">
        <v>150</v>
      </c>
      <c r="Q372">
        <v>1000</v>
      </c>
      <c r="X372">
        <v>6.7000000000000004E-2</v>
      </c>
      <c r="Y372">
        <v>55020.23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0</v>
      </c>
      <c r="AG372">
        <v>6.7000000000000004E-2</v>
      </c>
      <c r="AH372">
        <v>2</v>
      </c>
      <c r="AI372">
        <v>31142173</v>
      </c>
      <c r="AJ372">
        <v>374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ROW(Source!A631)</f>
        <v>631</v>
      </c>
      <c r="B373">
        <v>31142176</v>
      </c>
      <c r="C373">
        <v>31142175</v>
      </c>
      <c r="D373">
        <v>30895155</v>
      </c>
      <c r="E373">
        <v>28875167</v>
      </c>
      <c r="F373">
        <v>1</v>
      </c>
      <c r="G373">
        <v>28875167</v>
      </c>
      <c r="H373">
        <v>1</v>
      </c>
      <c r="I373" t="s">
        <v>391</v>
      </c>
      <c r="J373" t="s">
        <v>0</v>
      </c>
      <c r="K373" t="s">
        <v>392</v>
      </c>
      <c r="L373">
        <v>1191</v>
      </c>
      <c r="N373">
        <v>1013</v>
      </c>
      <c r="O373" t="s">
        <v>393</v>
      </c>
      <c r="P373" t="s">
        <v>393</v>
      </c>
      <c r="Q373">
        <v>1</v>
      </c>
      <c r="X373">
        <v>0.14000000000000001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1</v>
      </c>
      <c r="AF373" t="s">
        <v>0</v>
      </c>
      <c r="AG373">
        <v>0.14000000000000001</v>
      </c>
      <c r="AH373">
        <v>2</v>
      </c>
      <c r="AI373">
        <v>31142176</v>
      </c>
      <c r="AJ373">
        <v>375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ROW(Source!A631)</f>
        <v>631</v>
      </c>
      <c r="B374">
        <v>31142177</v>
      </c>
      <c r="C374">
        <v>31142175</v>
      </c>
      <c r="D374">
        <v>30907454</v>
      </c>
      <c r="E374">
        <v>1</v>
      </c>
      <c r="F374">
        <v>1</v>
      </c>
      <c r="G374">
        <v>28875167</v>
      </c>
      <c r="H374">
        <v>3</v>
      </c>
      <c r="I374" t="s">
        <v>856</v>
      </c>
      <c r="J374" t="s">
        <v>857</v>
      </c>
      <c r="K374" t="s">
        <v>858</v>
      </c>
      <c r="L374">
        <v>1339</v>
      </c>
      <c r="N374">
        <v>1007</v>
      </c>
      <c r="O374" t="s">
        <v>16</v>
      </c>
      <c r="P374" t="s">
        <v>16</v>
      </c>
      <c r="Q374">
        <v>1</v>
      </c>
      <c r="X374">
        <v>4.0000000000000001E-3</v>
      </c>
      <c r="Y374">
        <v>22400.7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 t="s">
        <v>0</v>
      </c>
      <c r="AG374">
        <v>4.0000000000000001E-3</v>
      </c>
      <c r="AH374">
        <v>2</v>
      </c>
      <c r="AI374">
        <v>31142177</v>
      </c>
      <c r="AJ374">
        <v>376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ROW(Source!A632)</f>
        <v>632</v>
      </c>
      <c r="B375">
        <v>31142180</v>
      </c>
      <c r="C375">
        <v>31142179</v>
      </c>
      <c r="D375">
        <v>30895155</v>
      </c>
      <c r="E375">
        <v>28875167</v>
      </c>
      <c r="F375">
        <v>1</v>
      </c>
      <c r="G375">
        <v>28875167</v>
      </c>
      <c r="H375">
        <v>1</v>
      </c>
      <c r="I375" t="s">
        <v>391</v>
      </c>
      <c r="J375" t="s">
        <v>0</v>
      </c>
      <c r="K375" t="s">
        <v>392</v>
      </c>
      <c r="L375">
        <v>1191</v>
      </c>
      <c r="N375">
        <v>1013</v>
      </c>
      <c r="O375" t="s">
        <v>393</v>
      </c>
      <c r="P375" t="s">
        <v>393</v>
      </c>
      <c r="Q375">
        <v>1</v>
      </c>
      <c r="X375">
        <v>8.0399999999999991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1</v>
      </c>
      <c r="AF375" t="s">
        <v>0</v>
      </c>
      <c r="AG375">
        <v>8.0399999999999991</v>
      </c>
      <c r="AH375">
        <v>2</v>
      </c>
      <c r="AI375">
        <v>31142180</v>
      </c>
      <c r="AJ375">
        <v>377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ROW(Source!A632)</f>
        <v>632</v>
      </c>
      <c r="B376">
        <v>31142181</v>
      </c>
      <c r="C376">
        <v>31142179</v>
      </c>
      <c r="D376">
        <v>30906858</v>
      </c>
      <c r="E376">
        <v>1</v>
      </c>
      <c r="F376">
        <v>1</v>
      </c>
      <c r="G376">
        <v>28875167</v>
      </c>
      <c r="H376">
        <v>2</v>
      </c>
      <c r="I376" t="s">
        <v>471</v>
      </c>
      <c r="J376" t="s">
        <v>472</v>
      </c>
      <c r="K376" t="s">
        <v>473</v>
      </c>
      <c r="L376">
        <v>1368</v>
      </c>
      <c r="N376">
        <v>1011</v>
      </c>
      <c r="O376" t="s">
        <v>397</v>
      </c>
      <c r="P376" t="s">
        <v>397</v>
      </c>
      <c r="Q376">
        <v>1</v>
      </c>
      <c r="X376">
        <v>0.08</v>
      </c>
      <c r="Y376">
        <v>0</v>
      </c>
      <c r="Z376">
        <v>7.36</v>
      </c>
      <c r="AA376">
        <v>0.74</v>
      </c>
      <c r="AB376">
        <v>0</v>
      </c>
      <c r="AC376">
        <v>0</v>
      </c>
      <c r="AD376">
        <v>1</v>
      </c>
      <c r="AE376">
        <v>0</v>
      </c>
      <c r="AF376" t="s">
        <v>0</v>
      </c>
      <c r="AG376">
        <v>0.08</v>
      </c>
      <c r="AH376">
        <v>2</v>
      </c>
      <c r="AI376">
        <v>31142181</v>
      </c>
      <c r="AJ376">
        <v>378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ROW(Source!A632)</f>
        <v>632</v>
      </c>
      <c r="B377">
        <v>31142182</v>
      </c>
      <c r="C377">
        <v>31142179</v>
      </c>
      <c r="D377">
        <v>30907876</v>
      </c>
      <c r="E377">
        <v>1</v>
      </c>
      <c r="F377">
        <v>1</v>
      </c>
      <c r="G377">
        <v>28875167</v>
      </c>
      <c r="H377">
        <v>3</v>
      </c>
      <c r="I377" t="s">
        <v>667</v>
      </c>
      <c r="J377" t="s">
        <v>668</v>
      </c>
      <c r="K377" t="s">
        <v>669</v>
      </c>
      <c r="L377">
        <v>1348</v>
      </c>
      <c r="N377">
        <v>1009</v>
      </c>
      <c r="O377" t="s">
        <v>150</v>
      </c>
      <c r="P377" t="s">
        <v>150</v>
      </c>
      <c r="Q377">
        <v>1000</v>
      </c>
      <c r="X377">
        <v>3.5E-4</v>
      </c>
      <c r="Y377">
        <v>45454.3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0</v>
      </c>
      <c r="AF377" t="s">
        <v>0</v>
      </c>
      <c r="AG377">
        <v>3.5E-4</v>
      </c>
      <c r="AH377">
        <v>2</v>
      </c>
      <c r="AI377">
        <v>31142182</v>
      </c>
      <c r="AJ377">
        <v>379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ROW(Source!A632)</f>
        <v>632</v>
      </c>
      <c r="B378">
        <v>31142183</v>
      </c>
      <c r="C378">
        <v>31142179</v>
      </c>
      <c r="D378">
        <v>30911436</v>
      </c>
      <c r="E378">
        <v>1</v>
      </c>
      <c r="F378">
        <v>1</v>
      </c>
      <c r="G378">
        <v>28875167</v>
      </c>
      <c r="H378">
        <v>3</v>
      </c>
      <c r="I378" t="s">
        <v>356</v>
      </c>
      <c r="J378" t="s">
        <v>359</v>
      </c>
      <c r="K378" t="s">
        <v>357</v>
      </c>
      <c r="L378">
        <v>1301</v>
      </c>
      <c r="N378">
        <v>1003</v>
      </c>
      <c r="O378" t="s">
        <v>358</v>
      </c>
      <c r="P378" t="s">
        <v>358</v>
      </c>
      <c r="Q378">
        <v>1</v>
      </c>
      <c r="X378">
        <v>110</v>
      </c>
      <c r="Y378">
        <v>38.049999999999997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0</v>
      </c>
      <c r="AF378" t="s">
        <v>0</v>
      </c>
      <c r="AG378">
        <v>110</v>
      </c>
      <c r="AH378">
        <v>2</v>
      </c>
      <c r="AI378">
        <v>31142183</v>
      </c>
      <c r="AJ378">
        <v>380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ROW(Source!A633)</f>
        <v>633</v>
      </c>
      <c r="B379">
        <v>31142186</v>
      </c>
      <c r="C379">
        <v>31142185</v>
      </c>
      <c r="D379">
        <v>30895155</v>
      </c>
      <c r="E379">
        <v>28875167</v>
      </c>
      <c r="F379">
        <v>1</v>
      </c>
      <c r="G379">
        <v>28875167</v>
      </c>
      <c r="H379">
        <v>1</v>
      </c>
      <c r="I379" t="s">
        <v>391</v>
      </c>
      <c r="J379" t="s">
        <v>0</v>
      </c>
      <c r="K379" t="s">
        <v>392</v>
      </c>
      <c r="L379">
        <v>1191</v>
      </c>
      <c r="N379">
        <v>1013</v>
      </c>
      <c r="O379" t="s">
        <v>393</v>
      </c>
      <c r="P379" t="s">
        <v>393</v>
      </c>
      <c r="Q379">
        <v>1</v>
      </c>
      <c r="X379">
        <v>189.52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1</v>
      </c>
      <c r="AF379" t="s">
        <v>0</v>
      </c>
      <c r="AG379">
        <v>189.52</v>
      </c>
      <c r="AH379">
        <v>2</v>
      </c>
      <c r="AI379">
        <v>31142186</v>
      </c>
      <c r="AJ379">
        <v>381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ROW(Source!A633)</f>
        <v>633</v>
      </c>
      <c r="B380">
        <v>31142187</v>
      </c>
      <c r="C380">
        <v>31142185</v>
      </c>
      <c r="D380">
        <v>30906800</v>
      </c>
      <c r="E380">
        <v>1</v>
      </c>
      <c r="F380">
        <v>1</v>
      </c>
      <c r="G380">
        <v>28875167</v>
      </c>
      <c r="H380">
        <v>2</v>
      </c>
      <c r="I380" t="s">
        <v>643</v>
      </c>
      <c r="J380" t="s">
        <v>644</v>
      </c>
      <c r="K380" t="s">
        <v>645</v>
      </c>
      <c r="L380">
        <v>1368</v>
      </c>
      <c r="N380">
        <v>1011</v>
      </c>
      <c r="O380" t="s">
        <v>397</v>
      </c>
      <c r="P380" t="s">
        <v>397</v>
      </c>
      <c r="Q380">
        <v>1</v>
      </c>
      <c r="X380">
        <v>0.32</v>
      </c>
      <c r="Y380">
        <v>0</v>
      </c>
      <c r="Z380">
        <v>4.4400000000000004</v>
      </c>
      <c r="AA380">
        <v>0.85</v>
      </c>
      <c r="AB380">
        <v>0</v>
      </c>
      <c r="AC380">
        <v>0</v>
      </c>
      <c r="AD380">
        <v>1</v>
      </c>
      <c r="AE380">
        <v>0</v>
      </c>
      <c r="AF380" t="s">
        <v>0</v>
      </c>
      <c r="AG380">
        <v>0.32</v>
      </c>
      <c r="AH380">
        <v>2</v>
      </c>
      <c r="AI380">
        <v>31142187</v>
      </c>
      <c r="AJ380">
        <v>382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ROW(Source!A633)</f>
        <v>633</v>
      </c>
      <c r="B381">
        <v>31142188</v>
      </c>
      <c r="C381">
        <v>31142185</v>
      </c>
      <c r="D381">
        <v>30908604</v>
      </c>
      <c r="E381">
        <v>1</v>
      </c>
      <c r="F381">
        <v>1</v>
      </c>
      <c r="G381">
        <v>28875167</v>
      </c>
      <c r="H381">
        <v>3</v>
      </c>
      <c r="I381" t="s">
        <v>419</v>
      </c>
      <c r="J381" t="s">
        <v>420</v>
      </c>
      <c r="K381" t="s">
        <v>421</v>
      </c>
      <c r="L381">
        <v>1346</v>
      </c>
      <c r="N381">
        <v>1009</v>
      </c>
      <c r="O381" t="s">
        <v>422</v>
      </c>
      <c r="P381" t="s">
        <v>422</v>
      </c>
      <c r="Q381">
        <v>1</v>
      </c>
      <c r="X381">
        <v>0.2</v>
      </c>
      <c r="Y381">
        <v>28.66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 t="s">
        <v>0</v>
      </c>
      <c r="AG381">
        <v>0.2</v>
      </c>
      <c r="AH381">
        <v>2</v>
      </c>
      <c r="AI381">
        <v>31142188</v>
      </c>
      <c r="AJ381">
        <v>383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ROW(Source!A633)</f>
        <v>633</v>
      </c>
      <c r="B382">
        <v>31142189</v>
      </c>
      <c r="C382">
        <v>31142185</v>
      </c>
      <c r="D382">
        <v>30908978</v>
      </c>
      <c r="E382">
        <v>1</v>
      </c>
      <c r="F382">
        <v>1</v>
      </c>
      <c r="G382">
        <v>28875167</v>
      </c>
      <c r="H382">
        <v>3</v>
      </c>
      <c r="I382" t="s">
        <v>646</v>
      </c>
      <c r="J382" t="s">
        <v>647</v>
      </c>
      <c r="K382" t="s">
        <v>648</v>
      </c>
      <c r="L382">
        <v>1327</v>
      </c>
      <c r="N382">
        <v>1005</v>
      </c>
      <c r="O382" t="s">
        <v>441</v>
      </c>
      <c r="P382" t="s">
        <v>441</v>
      </c>
      <c r="Q382">
        <v>1</v>
      </c>
      <c r="X382">
        <v>105</v>
      </c>
      <c r="Y382">
        <v>566.95000000000005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0</v>
      </c>
      <c r="AG382">
        <v>105</v>
      </c>
      <c r="AH382">
        <v>2</v>
      </c>
      <c r="AI382">
        <v>31142189</v>
      </c>
      <c r="AJ382">
        <v>384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ROW(Source!A633)</f>
        <v>633</v>
      </c>
      <c r="B383">
        <v>31142190</v>
      </c>
      <c r="C383">
        <v>31142185</v>
      </c>
      <c r="D383">
        <v>30908836</v>
      </c>
      <c r="E383">
        <v>1</v>
      </c>
      <c r="F383">
        <v>1</v>
      </c>
      <c r="G383">
        <v>28875167</v>
      </c>
      <c r="H383">
        <v>3</v>
      </c>
      <c r="I383" t="s">
        <v>649</v>
      </c>
      <c r="J383" t="s">
        <v>650</v>
      </c>
      <c r="K383" t="s">
        <v>651</v>
      </c>
      <c r="L383">
        <v>1348</v>
      </c>
      <c r="N383">
        <v>1009</v>
      </c>
      <c r="O383" t="s">
        <v>150</v>
      </c>
      <c r="P383" t="s">
        <v>150</v>
      </c>
      <c r="Q383">
        <v>1000</v>
      </c>
      <c r="X383">
        <v>0.03</v>
      </c>
      <c r="Y383">
        <v>59188.35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0</v>
      </c>
      <c r="AG383">
        <v>0.03</v>
      </c>
      <c r="AH383">
        <v>2</v>
      </c>
      <c r="AI383">
        <v>31142190</v>
      </c>
      <c r="AJ383">
        <v>385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ROW(Source!A633)</f>
        <v>633</v>
      </c>
      <c r="B384">
        <v>31142191</v>
      </c>
      <c r="C384">
        <v>31142185</v>
      </c>
      <c r="D384">
        <v>30907376</v>
      </c>
      <c r="E384">
        <v>1</v>
      </c>
      <c r="F384">
        <v>1</v>
      </c>
      <c r="G384">
        <v>28875167</v>
      </c>
      <c r="H384">
        <v>3</v>
      </c>
      <c r="I384" t="s">
        <v>652</v>
      </c>
      <c r="J384" t="s">
        <v>653</v>
      </c>
      <c r="K384" t="s">
        <v>654</v>
      </c>
      <c r="L384">
        <v>1348</v>
      </c>
      <c r="N384">
        <v>1009</v>
      </c>
      <c r="O384" t="s">
        <v>150</v>
      </c>
      <c r="P384" t="s">
        <v>150</v>
      </c>
      <c r="Q384">
        <v>1000</v>
      </c>
      <c r="X384">
        <v>8.8999999999999999E-3</v>
      </c>
      <c r="Y384">
        <v>44723.95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0</v>
      </c>
      <c r="AG384">
        <v>8.8999999999999999E-3</v>
      </c>
      <c r="AH384">
        <v>2</v>
      </c>
      <c r="AI384">
        <v>31142191</v>
      </c>
      <c r="AJ384">
        <v>386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ROW(Source!A634)</f>
        <v>634</v>
      </c>
      <c r="B385">
        <v>31142194</v>
      </c>
      <c r="C385">
        <v>31142193</v>
      </c>
      <c r="D385">
        <v>30895155</v>
      </c>
      <c r="E385">
        <v>28875167</v>
      </c>
      <c r="F385">
        <v>1</v>
      </c>
      <c r="G385">
        <v>28875167</v>
      </c>
      <c r="H385">
        <v>1</v>
      </c>
      <c r="I385" t="s">
        <v>391</v>
      </c>
      <c r="J385" t="s">
        <v>0</v>
      </c>
      <c r="K385" t="s">
        <v>392</v>
      </c>
      <c r="L385">
        <v>1191</v>
      </c>
      <c r="N385">
        <v>1013</v>
      </c>
      <c r="O385" t="s">
        <v>393</v>
      </c>
      <c r="P385" t="s">
        <v>393</v>
      </c>
      <c r="Q385">
        <v>1</v>
      </c>
      <c r="X385">
        <v>107.1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1</v>
      </c>
      <c r="AF385" t="s">
        <v>0</v>
      </c>
      <c r="AG385">
        <v>107.1</v>
      </c>
      <c r="AH385">
        <v>2</v>
      </c>
      <c r="AI385">
        <v>31142194</v>
      </c>
      <c r="AJ385">
        <v>387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ROW(Source!A634)</f>
        <v>634</v>
      </c>
      <c r="B386">
        <v>31142195</v>
      </c>
      <c r="C386">
        <v>31142193</v>
      </c>
      <c r="D386">
        <v>30906858</v>
      </c>
      <c r="E386">
        <v>1</v>
      </c>
      <c r="F386">
        <v>1</v>
      </c>
      <c r="G386">
        <v>28875167</v>
      </c>
      <c r="H386">
        <v>2</v>
      </c>
      <c r="I386" t="s">
        <v>471</v>
      </c>
      <c r="J386" t="s">
        <v>472</v>
      </c>
      <c r="K386" t="s">
        <v>473</v>
      </c>
      <c r="L386">
        <v>1368</v>
      </c>
      <c r="N386">
        <v>1011</v>
      </c>
      <c r="O386" t="s">
        <v>397</v>
      </c>
      <c r="P386" t="s">
        <v>397</v>
      </c>
      <c r="Q386">
        <v>1</v>
      </c>
      <c r="X386">
        <v>44.34</v>
      </c>
      <c r="Y386">
        <v>0</v>
      </c>
      <c r="Z386">
        <v>7.36</v>
      </c>
      <c r="AA386">
        <v>0.74</v>
      </c>
      <c r="AB386">
        <v>0</v>
      </c>
      <c r="AC386">
        <v>0</v>
      </c>
      <c r="AD386">
        <v>1</v>
      </c>
      <c r="AE386">
        <v>0</v>
      </c>
      <c r="AF386" t="s">
        <v>0</v>
      </c>
      <c r="AG386">
        <v>44.34</v>
      </c>
      <c r="AH386">
        <v>2</v>
      </c>
      <c r="AI386">
        <v>31142195</v>
      </c>
      <c r="AJ386">
        <v>388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ROW(Source!A634)</f>
        <v>634</v>
      </c>
      <c r="B387">
        <v>31142196</v>
      </c>
      <c r="C387">
        <v>31142193</v>
      </c>
      <c r="D387">
        <v>30906836</v>
      </c>
      <c r="E387">
        <v>1</v>
      </c>
      <c r="F387">
        <v>1</v>
      </c>
      <c r="G387">
        <v>28875167</v>
      </c>
      <c r="H387">
        <v>2</v>
      </c>
      <c r="I387" t="s">
        <v>775</v>
      </c>
      <c r="J387" t="s">
        <v>776</v>
      </c>
      <c r="K387" t="s">
        <v>777</v>
      </c>
      <c r="L387">
        <v>1368</v>
      </c>
      <c r="N387">
        <v>1011</v>
      </c>
      <c r="O387" t="s">
        <v>397</v>
      </c>
      <c r="P387" t="s">
        <v>397</v>
      </c>
      <c r="Q387">
        <v>1</v>
      </c>
      <c r="X387">
        <v>0.39</v>
      </c>
      <c r="Y387">
        <v>0</v>
      </c>
      <c r="Z387">
        <v>386.3</v>
      </c>
      <c r="AA387">
        <v>303.31</v>
      </c>
      <c r="AB387">
        <v>0</v>
      </c>
      <c r="AC387">
        <v>0</v>
      </c>
      <c r="AD387">
        <v>1</v>
      </c>
      <c r="AE387">
        <v>0</v>
      </c>
      <c r="AF387" t="s">
        <v>0</v>
      </c>
      <c r="AG387">
        <v>0.39</v>
      </c>
      <c r="AH387">
        <v>2</v>
      </c>
      <c r="AI387">
        <v>31142196</v>
      </c>
      <c r="AJ387">
        <v>389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ROW(Source!A634)</f>
        <v>634</v>
      </c>
      <c r="B388">
        <v>31142197</v>
      </c>
      <c r="C388">
        <v>31142193</v>
      </c>
      <c r="D388">
        <v>30908781</v>
      </c>
      <c r="E388">
        <v>1</v>
      </c>
      <c r="F388">
        <v>1</v>
      </c>
      <c r="G388">
        <v>28875167</v>
      </c>
      <c r="H388">
        <v>3</v>
      </c>
      <c r="I388" t="s">
        <v>407</v>
      </c>
      <c r="J388" t="s">
        <v>408</v>
      </c>
      <c r="K388" t="s">
        <v>409</v>
      </c>
      <c r="L388">
        <v>1339</v>
      </c>
      <c r="N388">
        <v>1007</v>
      </c>
      <c r="O388" t="s">
        <v>16</v>
      </c>
      <c r="P388" t="s">
        <v>16</v>
      </c>
      <c r="Q388">
        <v>1</v>
      </c>
      <c r="X388">
        <v>0.16600000000000001</v>
      </c>
      <c r="Y388">
        <v>29.98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0</v>
      </c>
      <c r="AF388" t="s">
        <v>0</v>
      </c>
      <c r="AG388">
        <v>0.16600000000000001</v>
      </c>
      <c r="AH388">
        <v>2</v>
      </c>
      <c r="AI388">
        <v>31142197</v>
      </c>
      <c r="AJ388">
        <v>390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ROW(Source!A634)</f>
        <v>634</v>
      </c>
      <c r="B389">
        <v>31142198</v>
      </c>
      <c r="C389">
        <v>31142193</v>
      </c>
      <c r="D389">
        <v>30907179</v>
      </c>
      <c r="E389">
        <v>1</v>
      </c>
      <c r="F389">
        <v>1</v>
      </c>
      <c r="G389">
        <v>28875167</v>
      </c>
      <c r="H389">
        <v>3</v>
      </c>
      <c r="I389" t="s">
        <v>784</v>
      </c>
      <c r="J389" t="s">
        <v>785</v>
      </c>
      <c r="K389" t="s">
        <v>786</v>
      </c>
      <c r="L389">
        <v>1327</v>
      </c>
      <c r="N389">
        <v>1005</v>
      </c>
      <c r="O389" t="s">
        <v>441</v>
      </c>
      <c r="P389" t="s">
        <v>441</v>
      </c>
      <c r="Q389">
        <v>1</v>
      </c>
      <c r="X389">
        <v>102</v>
      </c>
      <c r="Y389">
        <v>633.91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0</v>
      </c>
      <c r="AG389">
        <v>102</v>
      </c>
      <c r="AH389">
        <v>2</v>
      </c>
      <c r="AI389">
        <v>31142198</v>
      </c>
      <c r="AJ389">
        <v>391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ROW(Source!A634)</f>
        <v>634</v>
      </c>
      <c r="B390">
        <v>31142199</v>
      </c>
      <c r="C390">
        <v>31142193</v>
      </c>
      <c r="D390">
        <v>30907225</v>
      </c>
      <c r="E390">
        <v>1</v>
      </c>
      <c r="F390">
        <v>1</v>
      </c>
      <c r="G390">
        <v>28875167</v>
      </c>
      <c r="H390">
        <v>3</v>
      </c>
      <c r="I390" t="s">
        <v>859</v>
      </c>
      <c r="J390" t="s">
        <v>860</v>
      </c>
      <c r="K390" t="s">
        <v>861</v>
      </c>
      <c r="L390">
        <v>1348</v>
      </c>
      <c r="N390">
        <v>1009</v>
      </c>
      <c r="O390" t="s">
        <v>150</v>
      </c>
      <c r="P390" t="s">
        <v>150</v>
      </c>
      <c r="Q390">
        <v>1000</v>
      </c>
      <c r="X390">
        <v>0.01</v>
      </c>
      <c r="Y390">
        <v>108319.66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0</v>
      </c>
      <c r="AG390">
        <v>0.01</v>
      </c>
      <c r="AH390">
        <v>2</v>
      </c>
      <c r="AI390">
        <v>31142199</v>
      </c>
      <c r="AJ390">
        <v>392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ROW(Source!A634)</f>
        <v>634</v>
      </c>
      <c r="B391">
        <v>31142200</v>
      </c>
      <c r="C391">
        <v>31142193</v>
      </c>
      <c r="D391">
        <v>30909798</v>
      </c>
      <c r="E391">
        <v>1</v>
      </c>
      <c r="F391">
        <v>1</v>
      </c>
      <c r="G391">
        <v>28875167</v>
      </c>
      <c r="H391">
        <v>3</v>
      </c>
      <c r="I391" t="s">
        <v>790</v>
      </c>
      <c r="J391" t="s">
        <v>791</v>
      </c>
      <c r="K391" t="s">
        <v>792</v>
      </c>
      <c r="L391">
        <v>1348</v>
      </c>
      <c r="N391">
        <v>1009</v>
      </c>
      <c r="O391" t="s">
        <v>150</v>
      </c>
      <c r="P391" t="s">
        <v>150</v>
      </c>
      <c r="Q391">
        <v>1000</v>
      </c>
      <c r="X391">
        <v>0.59</v>
      </c>
      <c r="Y391">
        <v>8102.61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F391" t="s">
        <v>0</v>
      </c>
      <c r="AG391">
        <v>0.59</v>
      </c>
      <c r="AH391">
        <v>2</v>
      </c>
      <c r="AI391">
        <v>31142200</v>
      </c>
      <c r="AJ391">
        <v>393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ROW(Source!A634)</f>
        <v>634</v>
      </c>
      <c r="B392">
        <v>31142201</v>
      </c>
      <c r="C392">
        <v>31142193</v>
      </c>
      <c r="D392">
        <v>30909800</v>
      </c>
      <c r="E392">
        <v>1</v>
      </c>
      <c r="F392">
        <v>1</v>
      </c>
      <c r="G392">
        <v>28875167</v>
      </c>
      <c r="H392">
        <v>3</v>
      </c>
      <c r="I392" t="s">
        <v>793</v>
      </c>
      <c r="J392" t="s">
        <v>794</v>
      </c>
      <c r="K392" t="s">
        <v>795</v>
      </c>
      <c r="L392">
        <v>1348</v>
      </c>
      <c r="N392">
        <v>1009</v>
      </c>
      <c r="O392" t="s">
        <v>150</v>
      </c>
      <c r="P392" t="s">
        <v>150</v>
      </c>
      <c r="Q392">
        <v>1000</v>
      </c>
      <c r="X392">
        <v>4.8000000000000001E-2</v>
      </c>
      <c r="Y392">
        <v>22088.45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0</v>
      </c>
      <c r="AG392">
        <v>4.8000000000000001E-2</v>
      </c>
      <c r="AH392">
        <v>2</v>
      </c>
      <c r="AI392">
        <v>31142201</v>
      </c>
      <c r="AJ392">
        <v>394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ROW(Source!A635)</f>
        <v>635</v>
      </c>
      <c r="B393">
        <v>31142204</v>
      </c>
      <c r="C393">
        <v>31142203</v>
      </c>
      <c r="D393">
        <v>30895155</v>
      </c>
      <c r="E393">
        <v>28875167</v>
      </c>
      <c r="F393">
        <v>1</v>
      </c>
      <c r="G393">
        <v>28875167</v>
      </c>
      <c r="H393">
        <v>1</v>
      </c>
      <c r="I393" t="s">
        <v>391</v>
      </c>
      <c r="J393" t="s">
        <v>0</v>
      </c>
      <c r="K393" t="s">
        <v>392</v>
      </c>
      <c r="L393">
        <v>1191</v>
      </c>
      <c r="N393">
        <v>1013</v>
      </c>
      <c r="O393" t="s">
        <v>393</v>
      </c>
      <c r="P393" t="s">
        <v>393</v>
      </c>
      <c r="Q393">
        <v>1</v>
      </c>
      <c r="X393">
        <v>50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1</v>
      </c>
      <c r="AF393" t="s">
        <v>0</v>
      </c>
      <c r="AG393">
        <v>50</v>
      </c>
      <c r="AH393">
        <v>2</v>
      </c>
      <c r="AI393">
        <v>31142204</v>
      </c>
      <c r="AJ393">
        <v>395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ROW(Source!A635)</f>
        <v>635</v>
      </c>
      <c r="B394">
        <v>31142205</v>
      </c>
      <c r="C394">
        <v>31142203</v>
      </c>
      <c r="D394">
        <v>30907714</v>
      </c>
      <c r="E394">
        <v>1</v>
      </c>
      <c r="F394">
        <v>1</v>
      </c>
      <c r="G394">
        <v>28875167</v>
      </c>
      <c r="H394">
        <v>3</v>
      </c>
      <c r="I394" t="s">
        <v>676</v>
      </c>
      <c r="J394" t="s">
        <v>677</v>
      </c>
      <c r="K394" t="s">
        <v>678</v>
      </c>
      <c r="L394">
        <v>1348</v>
      </c>
      <c r="N394">
        <v>1009</v>
      </c>
      <c r="O394" t="s">
        <v>150</v>
      </c>
      <c r="P394" t="s">
        <v>150</v>
      </c>
      <c r="Q394">
        <v>1000</v>
      </c>
      <c r="X394">
        <v>0.46</v>
      </c>
      <c r="Y394">
        <v>50407.79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0</v>
      </c>
      <c r="AG394">
        <v>0.46</v>
      </c>
      <c r="AH394">
        <v>2</v>
      </c>
      <c r="AI394">
        <v>31142205</v>
      </c>
      <c r="AJ394">
        <v>396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ROW(Source!A635)</f>
        <v>635</v>
      </c>
      <c r="B395">
        <v>31142206</v>
      </c>
      <c r="C395">
        <v>31142203</v>
      </c>
      <c r="D395">
        <v>30907876</v>
      </c>
      <c r="E395">
        <v>1</v>
      </c>
      <c r="F395">
        <v>1</v>
      </c>
      <c r="G395">
        <v>28875167</v>
      </c>
      <c r="H395">
        <v>3</v>
      </c>
      <c r="I395" t="s">
        <v>667</v>
      </c>
      <c r="J395" t="s">
        <v>668</v>
      </c>
      <c r="K395" t="s">
        <v>669</v>
      </c>
      <c r="L395">
        <v>1348</v>
      </c>
      <c r="N395">
        <v>1009</v>
      </c>
      <c r="O395" t="s">
        <v>150</v>
      </c>
      <c r="P395" t="s">
        <v>150</v>
      </c>
      <c r="Q395">
        <v>1000</v>
      </c>
      <c r="X395">
        <v>1E-3</v>
      </c>
      <c r="Y395">
        <v>45454.3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0</v>
      </c>
      <c r="AG395">
        <v>1E-3</v>
      </c>
      <c r="AH395">
        <v>2</v>
      </c>
      <c r="AI395">
        <v>31142206</v>
      </c>
      <c r="AJ395">
        <v>397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ROW(Source!A635)</f>
        <v>635</v>
      </c>
      <c r="B396">
        <v>31142207</v>
      </c>
      <c r="C396">
        <v>31142203</v>
      </c>
      <c r="D396">
        <v>30907914</v>
      </c>
      <c r="E396">
        <v>1</v>
      </c>
      <c r="F396">
        <v>1</v>
      </c>
      <c r="G396">
        <v>28875167</v>
      </c>
      <c r="H396">
        <v>3</v>
      </c>
      <c r="I396" t="s">
        <v>679</v>
      </c>
      <c r="J396" t="s">
        <v>680</v>
      </c>
      <c r="K396" t="s">
        <v>681</v>
      </c>
      <c r="L396">
        <v>1348</v>
      </c>
      <c r="N396">
        <v>1009</v>
      </c>
      <c r="O396" t="s">
        <v>150</v>
      </c>
      <c r="P396" t="s">
        <v>150</v>
      </c>
      <c r="Q396">
        <v>1000</v>
      </c>
      <c r="X396">
        <v>5.1999999999999998E-2</v>
      </c>
      <c r="Y396">
        <v>39990.42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0</v>
      </c>
      <c r="AG396">
        <v>5.1999999999999998E-2</v>
      </c>
      <c r="AH396">
        <v>2</v>
      </c>
      <c r="AI396">
        <v>31142207</v>
      </c>
      <c r="AJ396">
        <v>398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ROW(Source!A636)</f>
        <v>636</v>
      </c>
      <c r="B397">
        <v>31142210</v>
      </c>
      <c r="C397">
        <v>31142209</v>
      </c>
      <c r="D397">
        <v>30895155</v>
      </c>
      <c r="E397">
        <v>28875167</v>
      </c>
      <c r="F397">
        <v>1</v>
      </c>
      <c r="G397">
        <v>28875167</v>
      </c>
      <c r="H397">
        <v>1</v>
      </c>
      <c r="I397" t="s">
        <v>391</v>
      </c>
      <c r="J397" t="s">
        <v>0</v>
      </c>
      <c r="K397" t="s">
        <v>392</v>
      </c>
      <c r="L397">
        <v>1191</v>
      </c>
      <c r="N397">
        <v>1013</v>
      </c>
      <c r="O397" t="s">
        <v>393</v>
      </c>
      <c r="P397" t="s">
        <v>393</v>
      </c>
      <c r="Q397">
        <v>1</v>
      </c>
      <c r="X397">
        <v>85.11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1</v>
      </c>
      <c r="AF397" t="s">
        <v>0</v>
      </c>
      <c r="AG397">
        <v>85.11</v>
      </c>
      <c r="AH397">
        <v>2</v>
      </c>
      <c r="AI397">
        <v>31142210</v>
      </c>
      <c r="AJ397">
        <v>399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ROW(Source!A636)</f>
        <v>636</v>
      </c>
      <c r="B398">
        <v>31142211</v>
      </c>
      <c r="C398">
        <v>31142209</v>
      </c>
      <c r="D398">
        <v>30906794</v>
      </c>
      <c r="E398">
        <v>1</v>
      </c>
      <c r="F398">
        <v>1</v>
      </c>
      <c r="G398">
        <v>28875167</v>
      </c>
      <c r="H398">
        <v>2</v>
      </c>
      <c r="I398" t="s">
        <v>571</v>
      </c>
      <c r="J398" t="s">
        <v>572</v>
      </c>
      <c r="K398" t="s">
        <v>573</v>
      </c>
      <c r="L398">
        <v>1368</v>
      </c>
      <c r="N398">
        <v>1011</v>
      </c>
      <c r="O398" t="s">
        <v>397</v>
      </c>
      <c r="P398" t="s">
        <v>397</v>
      </c>
      <c r="Q398">
        <v>1</v>
      </c>
      <c r="X398">
        <v>1.96</v>
      </c>
      <c r="Y398">
        <v>0</v>
      </c>
      <c r="Z398">
        <v>3.83</v>
      </c>
      <c r="AA398">
        <v>0.87</v>
      </c>
      <c r="AB398">
        <v>0</v>
      </c>
      <c r="AC398">
        <v>0</v>
      </c>
      <c r="AD398">
        <v>1</v>
      </c>
      <c r="AE398">
        <v>0</v>
      </c>
      <c r="AF398" t="s">
        <v>0</v>
      </c>
      <c r="AG398">
        <v>1.96</v>
      </c>
      <c r="AH398">
        <v>2</v>
      </c>
      <c r="AI398">
        <v>31142211</v>
      </c>
      <c r="AJ398">
        <v>400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ROW(Source!A636)</f>
        <v>636</v>
      </c>
      <c r="B399">
        <v>31142212</v>
      </c>
      <c r="C399">
        <v>31142209</v>
      </c>
      <c r="D399">
        <v>30906820</v>
      </c>
      <c r="E399">
        <v>1</v>
      </c>
      <c r="F399">
        <v>1</v>
      </c>
      <c r="G399">
        <v>28875167</v>
      </c>
      <c r="H399">
        <v>2</v>
      </c>
      <c r="I399" t="s">
        <v>574</v>
      </c>
      <c r="J399" t="s">
        <v>575</v>
      </c>
      <c r="K399" t="s">
        <v>576</v>
      </c>
      <c r="L399">
        <v>1368</v>
      </c>
      <c r="N399">
        <v>1011</v>
      </c>
      <c r="O399" t="s">
        <v>397</v>
      </c>
      <c r="P399" t="s">
        <v>397</v>
      </c>
      <c r="Q399">
        <v>1</v>
      </c>
      <c r="X399">
        <v>20.25</v>
      </c>
      <c r="Y399">
        <v>0</v>
      </c>
      <c r="Z399">
        <v>5.25</v>
      </c>
      <c r="AA399">
        <v>0.85</v>
      </c>
      <c r="AB399">
        <v>0</v>
      </c>
      <c r="AC399">
        <v>0</v>
      </c>
      <c r="AD399">
        <v>1</v>
      </c>
      <c r="AE399">
        <v>0</v>
      </c>
      <c r="AF399" t="s">
        <v>0</v>
      </c>
      <c r="AG399">
        <v>20.25</v>
      </c>
      <c r="AH399">
        <v>2</v>
      </c>
      <c r="AI399">
        <v>31142212</v>
      </c>
      <c r="AJ399">
        <v>401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ROW(Source!A636)</f>
        <v>636</v>
      </c>
      <c r="B400">
        <v>31142213</v>
      </c>
      <c r="C400">
        <v>31142209</v>
      </c>
      <c r="D400">
        <v>30907959</v>
      </c>
      <c r="E400">
        <v>1</v>
      </c>
      <c r="F400">
        <v>1</v>
      </c>
      <c r="G400">
        <v>28875167</v>
      </c>
      <c r="H400">
        <v>3</v>
      </c>
      <c r="I400" t="s">
        <v>862</v>
      </c>
      <c r="J400" t="s">
        <v>863</v>
      </c>
      <c r="K400" t="s">
        <v>864</v>
      </c>
      <c r="L400">
        <v>1355</v>
      </c>
      <c r="N400">
        <v>1010</v>
      </c>
      <c r="O400" t="s">
        <v>79</v>
      </c>
      <c r="P400" t="s">
        <v>79</v>
      </c>
      <c r="Q400">
        <v>100</v>
      </c>
      <c r="X400">
        <v>18</v>
      </c>
      <c r="Y400">
        <v>15.86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0</v>
      </c>
      <c r="AF400" t="s">
        <v>0</v>
      </c>
      <c r="AG400">
        <v>18</v>
      </c>
      <c r="AH400">
        <v>2</v>
      </c>
      <c r="AI400">
        <v>31142213</v>
      </c>
      <c r="AJ400">
        <v>402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ROW(Source!A636)</f>
        <v>636</v>
      </c>
      <c r="B401">
        <v>31142214</v>
      </c>
      <c r="C401">
        <v>31142209</v>
      </c>
      <c r="D401">
        <v>30907100</v>
      </c>
      <c r="E401">
        <v>1</v>
      </c>
      <c r="F401">
        <v>1</v>
      </c>
      <c r="G401">
        <v>28875167</v>
      </c>
      <c r="H401">
        <v>3</v>
      </c>
      <c r="I401" t="s">
        <v>865</v>
      </c>
      <c r="J401" t="s">
        <v>866</v>
      </c>
      <c r="K401" t="s">
        <v>867</v>
      </c>
      <c r="L401">
        <v>1327</v>
      </c>
      <c r="N401">
        <v>1005</v>
      </c>
      <c r="O401" t="s">
        <v>441</v>
      </c>
      <c r="P401" t="s">
        <v>441</v>
      </c>
      <c r="Q401">
        <v>1</v>
      </c>
      <c r="X401">
        <v>116</v>
      </c>
      <c r="Y401">
        <v>51.55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0</v>
      </c>
      <c r="AG401">
        <v>116</v>
      </c>
      <c r="AH401">
        <v>2</v>
      </c>
      <c r="AI401">
        <v>31142214</v>
      </c>
      <c r="AJ401">
        <v>403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ROW(Source!A636)</f>
        <v>636</v>
      </c>
      <c r="B402">
        <v>31142215</v>
      </c>
      <c r="C402">
        <v>31142209</v>
      </c>
      <c r="D402">
        <v>30910436</v>
      </c>
      <c r="E402">
        <v>1</v>
      </c>
      <c r="F402">
        <v>1</v>
      </c>
      <c r="G402">
        <v>28875167</v>
      </c>
      <c r="H402">
        <v>3</v>
      </c>
      <c r="I402" t="s">
        <v>868</v>
      </c>
      <c r="J402" t="s">
        <v>869</v>
      </c>
      <c r="K402" t="s">
        <v>870</v>
      </c>
      <c r="L402">
        <v>1301</v>
      </c>
      <c r="N402">
        <v>1003</v>
      </c>
      <c r="O402" t="s">
        <v>358</v>
      </c>
      <c r="P402" t="s">
        <v>358</v>
      </c>
      <c r="Q402">
        <v>1</v>
      </c>
      <c r="X402">
        <v>270</v>
      </c>
      <c r="Y402">
        <v>96.14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0</v>
      </c>
      <c r="AG402">
        <v>270</v>
      </c>
      <c r="AH402">
        <v>2</v>
      </c>
      <c r="AI402">
        <v>31142215</v>
      </c>
      <c r="AJ402">
        <v>404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ROW(Source!A637)</f>
        <v>637</v>
      </c>
      <c r="B403">
        <v>31142218</v>
      </c>
      <c r="C403">
        <v>31142217</v>
      </c>
      <c r="D403">
        <v>30895155</v>
      </c>
      <c r="E403">
        <v>28875167</v>
      </c>
      <c r="F403">
        <v>1</v>
      </c>
      <c r="G403">
        <v>28875167</v>
      </c>
      <c r="H403">
        <v>1</v>
      </c>
      <c r="I403" t="s">
        <v>391</v>
      </c>
      <c r="J403" t="s">
        <v>0</v>
      </c>
      <c r="K403" t="s">
        <v>392</v>
      </c>
      <c r="L403">
        <v>1191</v>
      </c>
      <c r="N403">
        <v>1013</v>
      </c>
      <c r="O403" t="s">
        <v>393</v>
      </c>
      <c r="P403" t="s">
        <v>393</v>
      </c>
      <c r="Q403">
        <v>1</v>
      </c>
      <c r="X403">
        <v>14.45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1</v>
      </c>
      <c r="AF403" t="s">
        <v>0</v>
      </c>
      <c r="AG403">
        <v>14.45</v>
      </c>
      <c r="AH403">
        <v>2</v>
      </c>
      <c r="AI403">
        <v>31142218</v>
      </c>
      <c r="AJ403">
        <v>405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ROW(Source!A637)</f>
        <v>637</v>
      </c>
      <c r="B404">
        <v>31142219</v>
      </c>
      <c r="C404">
        <v>31142217</v>
      </c>
      <c r="D404">
        <v>30907714</v>
      </c>
      <c r="E404">
        <v>1</v>
      </c>
      <c r="F404">
        <v>1</v>
      </c>
      <c r="G404">
        <v>28875167</v>
      </c>
      <c r="H404">
        <v>3</v>
      </c>
      <c r="I404" t="s">
        <v>676</v>
      </c>
      <c r="J404" t="s">
        <v>677</v>
      </c>
      <c r="K404" t="s">
        <v>678</v>
      </c>
      <c r="L404">
        <v>1348</v>
      </c>
      <c r="N404">
        <v>1009</v>
      </c>
      <c r="O404" t="s">
        <v>150</v>
      </c>
      <c r="P404" t="s">
        <v>150</v>
      </c>
      <c r="Q404">
        <v>1000</v>
      </c>
      <c r="X404">
        <v>0.27700000000000002</v>
      </c>
      <c r="Y404">
        <v>50407.79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F404" t="s">
        <v>0</v>
      </c>
      <c r="AG404">
        <v>0.27700000000000002</v>
      </c>
      <c r="AH404">
        <v>2</v>
      </c>
      <c r="AI404">
        <v>31142219</v>
      </c>
      <c r="AJ404">
        <v>406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ROW(Source!A637)</f>
        <v>637</v>
      </c>
      <c r="B405">
        <v>31142220</v>
      </c>
      <c r="C405">
        <v>31142217</v>
      </c>
      <c r="D405">
        <v>30907876</v>
      </c>
      <c r="E405">
        <v>1</v>
      </c>
      <c r="F405">
        <v>1</v>
      </c>
      <c r="G405">
        <v>28875167</v>
      </c>
      <c r="H405">
        <v>3</v>
      </c>
      <c r="I405" t="s">
        <v>667</v>
      </c>
      <c r="J405" t="s">
        <v>668</v>
      </c>
      <c r="K405" t="s">
        <v>669</v>
      </c>
      <c r="L405">
        <v>1348</v>
      </c>
      <c r="N405">
        <v>1009</v>
      </c>
      <c r="O405" t="s">
        <v>150</v>
      </c>
      <c r="P405" t="s">
        <v>150</v>
      </c>
      <c r="Q405">
        <v>1000</v>
      </c>
      <c r="X405">
        <v>1E-3</v>
      </c>
      <c r="Y405">
        <v>45454.3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F405" t="s">
        <v>0</v>
      </c>
      <c r="AG405">
        <v>1E-3</v>
      </c>
      <c r="AH405">
        <v>2</v>
      </c>
      <c r="AI405">
        <v>31142220</v>
      </c>
      <c r="AJ405">
        <v>407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ROW(Source!A637)</f>
        <v>637</v>
      </c>
      <c r="B406">
        <v>31142221</v>
      </c>
      <c r="C406">
        <v>31142217</v>
      </c>
      <c r="D406">
        <v>30907913</v>
      </c>
      <c r="E406">
        <v>1</v>
      </c>
      <c r="F406">
        <v>1</v>
      </c>
      <c r="G406">
        <v>28875167</v>
      </c>
      <c r="H406">
        <v>3</v>
      </c>
      <c r="I406" t="s">
        <v>730</v>
      </c>
      <c r="J406" t="s">
        <v>731</v>
      </c>
      <c r="K406" t="s">
        <v>732</v>
      </c>
      <c r="L406">
        <v>1348</v>
      </c>
      <c r="N406">
        <v>1009</v>
      </c>
      <c r="O406" t="s">
        <v>150</v>
      </c>
      <c r="P406" t="s">
        <v>150</v>
      </c>
      <c r="Q406">
        <v>1000</v>
      </c>
      <c r="X406">
        <v>0.127</v>
      </c>
      <c r="Y406">
        <v>44312.57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0</v>
      </c>
      <c r="AG406">
        <v>0.127</v>
      </c>
      <c r="AH406">
        <v>2</v>
      </c>
      <c r="AI406">
        <v>31142221</v>
      </c>
      <c r="AJ406">
        <v>408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2">
      <c r="A407">
        <f>ROW(Source!A638)</f>
        <v>638</v>
      </c>
      <c r="B407">
        <v>31142224</v>
      </c>
      <c r="C407">
        <v>31142223</v>
      </c>
      <c r="D407">
        <v>30895155</v>
      </c>
      <c r="E407">
        <v>28875167</v>
      </c>
      <c r="F407">
        <v>1</v>
      </c>
      <c r="G407">
        <v>28875167</v>
      </c>
      <c r="H407">
        <v>1</v>
      </c>
      <c r="I407" t="s">
        <v>391</v>
      </c>
      <c r="J407" t="s">
        <v>0</v>
      </c>
      <c r="K407" t="s">
        <v>392</v>
      </c>
      <c r="L407">
        <v>1191</v>
      </c>
      <c r="N407">
        <v>1013</v>
      </c>
      <c r="O407" t="s">
        <v>393</v>
      </c>
      <c r="P407" t="s">
        <v>393</v>
      </c>
      <c r="Q407">
        <v>1</v>
      </c>
      <c r="X407">
        <v>14.52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1</v>
      </c>
      <c r="AF407" t="s">
        <v>0</v>
      </c>
      <c r="AG407">
        <v>14.52</v>
      </c>
      <c r="AH407">
        <v>2</v>
      </c>
      <c r="AI407">
        <v>31142224</v>
      </c>
      <c r="AJ407">
        <v>409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2">
      <c r="A408">
        <f>ROW(Source!A638)</f>
        <v>638</v>
      </c>
      <c r="B408">
        <v>31142225</v>
      </c>
      <c r="C408">
        <v>31142223</v>
      </c>
      <c r="D408">
        <v>30906858</v>
      </c>
      <c r="E408">
        <v>1</v>
      </c>
      <c r="F408">
        <v>1</v>
      </c>
      <c r="G408">
        <v>28875167</v>
      </c>
      <c r="H408">
        <v>2</v>
      </c>
      <c r="I408" t="s">
        <v>471</v>
      </c>
      <c r="J408" t="s">
        <v>472</v>
      </c>
      <c r="K408" t="s">
        <v>473</v>
      </c>
      <c r="L408">
        <v>1368</v>
      </c>
      <c r="N408">
        <v>1011</v>
      </c>
      <c r="O408" t="s">
        <v>397</v>
      </c>
      <c r="P408" t="s">
        <v>397</v>
      </c>
      <c r="Q408">
        <v>1</v>
      </c>
      <c r="X408">
        <v>2.59</v>
      </c>
      <c r="Y408">
        <v>0</v>
      </c>
      <c r="Z408">
        <v>7.36</v>
      </c>
      <c r="AA408">
        <v>0.74</v>
      </c>
      <c r="AB408">
        <v>0</v>
      </c>
      <c r="AC408">
        <v>0</v>
      </c>
      <c r="AD408">
        <v>1</v>
      </c>
      <c r="AE408">
        <v>0</v>
      </c>
      <c r="AF408" t="s">
        <v>0</v>
      </c>
      <c r="AG408">
        <v>2.59</v>
      </c>
      <c r="AH408">
        <v>2</v>
      </c>
      <c r="AI408">
        <v>31142225</v>
      </c>
      <c r="AJ408">
        <v>410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2">
      <c r="A409">
        <f>ROW(Source!A638)</f>
        <v>638</v>
      </c>
      <c r="B409">
        <v>31142226</v>
      </c>
      <c r="C409">
        <v>31142223</v>
      </c>
      <c r="D409">
        <v>30906820</v>
      </c>
      <c r="E409">
        <v>1</v>
      </c>
      <c r="F409">
        <v>1</v>
      </c>
      <c r="G409">
        <v>28875167</v>
      </c>
      <c r="H409">
        <v>2</v>
      </c>
      <c r="I409" t="s">
        <v>574</v>
      </c>
      <c r="J409" t="s">
        <v>575</v>
      </c>
      <c r="K409" t="s">
        <v>576</v>
      </c>
      <c r="L409">
        <v>1368</v>
      </c>
      <c r="N409">
        <v>1011</v>
      </c>
      <c r="O409" t="s">
        <v>397</v>
      </c>
      <c r="P409" t="s">
        <v>397</v>
      </c>
      <c r="Q409">
        <v>1</v>
      </c>
      <c r="X409">
        <v>1.01</v>
      </c>
      <c r="Y409">
        <v>0</v>
      </c>
      <c r="Z409">
        <v>5.25</v>
      </c>
      <c r="AA409">
        <v>0.85</v>
      </c>
      <c r="AB409">
        <v>0</v>
      </c>
      <c r="AC409">
        <v>0</v>
      </c>
      <c r="AD409">
        <v>1</v>
      </c>
      <c r="AE409">
        <v>0</v>
      </c>
      <c r="AF409" t="s">
        <v>0</v>
      </c>
      <c r="AG409">
        <v>1.01</v>
      </c>
      <c r="AH409">
        <v>2</v>
      </c>
      <c r="AI409">
        <v>31142226</v>
      </c>
      <c r="AJ409">
        <v>411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2">
      <c r="A410">
        <f>ROW(Source!A638)</f>
        <v>638</v>
      </c>
      <c r="B410">
        <v>31142227</v>
      </c>
      <c r="C410">
        <v>31142223</v>
      </c>
      <c r="D410">
        <v>30907717</v>
      </c>
      <c r="E410">
        <v>1</v>
      </c>
      <c r="F410">
        <v>1</v>
      </c>
      <c r="G410">
        <v>28875167</v>
      </c>
      <c r="H410">
        <v>3</v>
      </c>
      <c r="I410" t="s">
        <v>736</v>
      </c>
      <c r="J410" t="s">
        <v>737</v>
      </c>
      <c r="K410" t="s">
        <v>738</v>
      </c>
      <c r="L410">
        <v>1348</v>
      </c>
      <c r="N410">
        <v>1009</v>
      </c>
      <c r="O410" t="s">
        <v>150</v>
      </c>
      <c r="P410" t="s">
        <v>150</v>
      </c>
      <c r="Q410">
        <v>1000</v>
      </c>
      <c r="X410">
        <v>4.0000000000000001E-3</v>
      </c>
      <c r="Y410">
        <v>47211.72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0</v>
      </c>
      <c r="AG410">
        <v>4.0000000000000001E-3</v>
      </c>
      <c r="AH410">
        <v>2</v>
      </c>
      <c r="AI410">
        <v>31142227</v>
      </c>
      <c r="AJ410">
        <v>412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2">
      <c r="A411">
        <f>ROW(Source!A638)</f>
        <v>638</v>
      </c>
      <c r="B411">
        <v>31142228</v>
      </c>
      <c r="C411">
        <v>31142223</v>
      </c>
      <c r="D411">
        <v>30907949</v>
      </c>
      <c r="E411">
        <v>1</v>
      </c>
      <c r="F411">
        <v>1</v>
      </c>
      <c r="G411">
        <v>28875167</v>
      </c>
      <c r="H411">
        <v>3</v>
      </c>
      <c r="I411" t="s">
        <v>739</v>
      </c>
      <c r="J411" t="s">
        <v>740</v>
      </c>
      <c r="K411" t="s">
        <v>741</v>
      </c>
      <c r="L411">
        <v>1348</v>
      </c>
      <c r="N411">
        <v>1009</v>
      </c>
      <c r="O411" t="s">
        <v>150</v>
      </c>
      <c r="P411" t="s">
        <v>150</v>
      </c>
      <c r="Q411">
        <v>1000</v>
      </c>
      <c r="X411">
        <v>7.5000000000000002E-4</v>
      </c>
      <c r="Y411">
        <v>132427.31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 t="s">
        <v>0</v>
      </c>
      <c r="AG411">
        <v>7.5000000000000002E-4</v>
      </c>
      <c r="AH411">
        <v>2</v>
      </c>
      <c r="AI411">
        <v>31142228</v>
      </c>
      <c r="AJ411">
        <v>413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2">
      <c r="A412">
        <f>ROW(Source!A638)</f>
        <v>638</v>
      </c>
      <c r="B412">
        <v>31142229</v>
      </c>
      <c r="C412">
        <v>31142223</v>
      </c>
      <c r="D412">
        <v>30910981</v>
      </c>
      <c r="E412">
        <v>1</v>
      </c>
      <c r="F412">
        <v>1</v>
      </c>
      <c r="G412">
        <v>28875167</v>
      </c>
      <c r="H412">
        <v>3</v>
      </c>
      <c r="I412" t="s">
        <v>742</v>
      </c>
      <c r="J412" t="s">
        <v>743</v>
      </c>
      <c r="K412" t="s">
        <v>744</v>
      </c>
      <c r="L412">
        <v>1301</v>
      </c>
      <c r="N412">
        <v>1003</v>
      </c>
      <c r="O412" t="s">
        <v>358</v>
      </c>
      <c r="P412" t="s">
        <v>358</v>
      </c>
      <c r="Q412">
        <v>1</v>
      </c>
      <c r="X412">
        <v>102</v>
      </c>
      <c r="Y412">
        <v>104.32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0</v>
      </c>
      <c r="AG412">
        <v>102</v>
      </c>
      <c r="AH412">
        <v>2</v>
      </c>
      <c r="AI412">
        <v>31142229</v>
      </c>
      <c r="AJ412">
        <v>414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2">
      <c r="A413">
        <f>ROW(Source!A640)</f>
        <v>640</v>
      </c>
      <c r="B413">
        <v>31142234</v>
      </c>
      <c r="C413">
        <v>31142233</v>
      </c>
      <c r="D413">
        <v>30895155</v>
      </c>
      <c r="E413">
        <v>28875167</v>
      </c>
      <c r="F413">
        <v>1</v>
      </c>
      <c r="G413">
        <v>28875167</v>
      </c>
      <c r="H413">
        <v>1</v>
      </c>
      <c r="I413" t="s">
        <v>391</v>
      </c>
      <c r="J413" t="s">
        <v>0</v>
      </c>
      <c r="K413" t="s">
        <v>392</v>
      </c>
      <c r="L413">
        <v>1191</v>
      </c>
      <c r="N413">
        <v>1013</v>
      </c>
      <c r="O413" t="s">
        <v>393</v>
      </c>
      <c r="P413" t="s">
        <v>393</v>
      </c>
      <c r="Q413">
        <v>1</v>
      </c>
      <c r="X413">
        <v>2.35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1</v>
      </c>
      <c r="AF413" t="s">
        <v>0</v>
      </c>
      <c r="AG413">
        <v>2.35</v>
      </c>
      <c r="AH413">
        <v>2</v>
      </c>
      <c r="AI413">
        <v>31142234</v>
      </c>
      <c r="AJ413">
        <v>415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2">
      <c r="A414">
        <f>ROW(Source!A640)</f>
        <v>640</v>
      </c>
      <c r="B414">
        <v>31142235</v>
      </c>
      <c r="C414">
        <v>31142233</v>
      </c>
      <c r="D414">
        <v>30907714</v>
      </c>
      <c r="E414">
        <v>1</v>
      </c>
      <c r="F414">
        <v>1</v>
      </c>
      <c r="G414">
        <v>28875167</v>
      </c>
      <c r="H414">
        <v>3</v>
      </c>
      <c r="I414" t="s">
        <v>676</v>
      </c>
      <c r="J414" t="s">
        <v>677</v>
      </c>
      <c r="K414" t="s">
        <v>678</v>
      </c>
      <c r="L414">
        <v>1348</v>
      </c>
      <c r="N414">
        <v>1009</v>
      </c>
      <c r="O414" t="s">
        <v>150</v>
      </c>
      <c r="P414" t="s">
        <v>150</v>
      </c>
      <c r="Q414">
        <v>1000</v>
      </c>
      <c r="X414">
        <v>7.11E-3</v>
      </c>
      <c r="Y414">
        <v>50407.79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 t="s">
        <v>0</v>
      </c>
      <c r="AG414">
        <v>7.11E-3</v>
      </c>
      <c r="AH414">
        <v>2</v>
      </c>
      <c r="AI414">
        <v>31142235</v>
      </c>
      <c r="AJ414">
        <v>416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2">
      <c r="A415">
        <f>ROW(Source!A640)</f>
        <v>640</v>
      </c>
      <c r="B415">
        <v>31142236</v>
      </c>
      <c r="C415">
        <v>31142233</v>
      </c>
      <c r="D415">
        <v>30907844</v>
      </c>
      <c r="E415">
        <v>1</v>
      </c>
      <c r="F415">
        <v>1</v>
      </c>
      <c r="G415">
        <v>28875167</v>
      </c>
      <c r="H415">
        <v>3</v>
      </c>
      <c r="I415" t="s">
        <v>871</v>
      </c>
      <c r="J415" t="s">
        <v>872</v>
      </c>
      <c r="K415" t="s">
        <v>873</v>
      </c>
      <c r="L415">
        <v>1348</v>
      </c>
      <c r="N415">
        <v>1009</v>
      </c>
      <c r="O415" t="s">
        <v>150</v>
      </c>
      <c r="P415" t="s">
        <v>150</v>
      </c>
      <c r="Q415">
        <v>1000</v>
      </c>
      <c r="X415">
        <v>1E-4</v>
      </c>
      <c r="Y415">
        <v>103889.61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 t="s">
        <v>0</v>
      </c>
      <c r="AG415">
        <v>1E-4</v>
      </c>
      <c r="AH415">
        <v>2</v>
      </c>
      <c r="AI415">
        <v>31142236</v>
      </c>
      <c r="AJ415">
        <v>417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2">
      <c r="A416">
        <f>ROW(Source!A640)</f>
        <v>640</v>
      </c>
      <c r="B416">
        <v>31142237</v>
      </c>
      <c r="C416">
        <v>31142233</v>
      </c>
      <c r="D416">
        <v>30907876</v>
      </c>
      <c r="E416">
        <v>1</v>
      </c>
      <c r="F416">
        <v>1</v>
      </c>
      <c r="G416">
        <v>28875167</v>
      </c>
      <c r="H416">
        <v>3</v>
      </c>
      <c r="I416" t="s">
        <v>667</v>
      </c>
      <c r="J416" t="s">
        <v>668</v>
      </c>
      <c r="K416" t="s">
        <v>669</v>
      </c>
      <c r="L416">
        <v>1348</v>
      </c>
      <c r="N416">
        <v>1009</v>
      </c>
      <c r="O416" t="s">
        <v>150</v>
      </c>
      <c r="P416" t="s">
        <v>150</v>
      </c>
      <c r="Q416">
        <v>1000</v>
      </c>
      <c r="X416">
        <v>3.0000000000000001E-5</v>
      </c>
      <c r="Y416">
        <v>45454.3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0</v>
      </c>
      <c r="AF416" t="s">
        <v>0</v>
      </c>
      <c r="AG416">
        <v>3.0000000000000001E-5</v>
      </c>
      <c r="AH416">
        <v>2</v>
      </c>
      <c r="AI416">
        <v>31142237</v>
      </c>
      <c r="AJ416">
        <v>418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2">
      <c r="A417">
        <f>ROW(Source!A640)</f>
        <v>640</v>
      </c>
      <c r="B417">
        <v>31142238</v>
      </c>
      <c r="C417">
        <v>31142233</v>
      </c>
      <c r="D417">
        <v>30908614</v>
      </c>
      <c r="E417">
        <v>1</v>
      </c>
      <c r="F417">
        <v>1</v>
      </c>
      <c r="G417">
        <v>28875167</v>
      </c>
      <c r="H417">
        <v>3</v>
      </c>
      <c r="I417" t="s">
        <v>544</v>
      </c>
      <c r="J417" t="s">
        <v>545</v>
      </c>
      <c r="K417" t="s">
        <v>546</v>
      </c>
      <c r="L417">
        <v>1327</v>
      </c>
      <c r="N417">
        <v>1005</v>
      </c>
      <c r="O417" t="s">
        <v>441</v>
      </c>
      <c r="P417" t="s">
        <v>441</v>
      </c>
      <c r="Q417">
        <v>1</v>
      </c>
      <c r="X417">
        <v>0.36</v>
      </c>
      <c r="Y417">
        <v>63.78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0</v>
      </c>
      <c r="AF417" t="s">
        <v>0</v>
      </c>
      <c r="AG417">
        <v>0.36</v>
      </c>
      <c r="AH417">
        <v>2</v>
      </c>
      <c r="AI417">
        <v>31142238</v>
      </c>
      <c r="AJ417">
        <v>419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2">
      <c r="A418">
        <f>ROW(Source!A640)</f>
        <v>640</v>
      </c>
      <c r="B418">
        <v>31142239</v>
      </c>
      <c r="C418">
        <v>31142233</v>
      </c>
      <c r="D418">
        <v>30907260</v>
      </c>
      <c r="E418">
        <v>1</v>
      </c>
      <c r="F418">
        <v>1</v>
      </c>
      <c r="G418">
        <v>28875167</v>
      </c>
      <c r="H418">
        <v>3</v>
      </c>
      <c r="I418" t="s">
        <v>748</v>
      </c>
      <c r="J418" t="s">
        <v>749</v>
      </c>
      <c r="K418" t="s">
        <v>750</v>
      </c>
      <c r="L418">
        <v>1348</v>
      </c>
      <c r="N418">
        <v>1009</v>
      </c>
      <c r="O418" t="s">
        <v>150</v>
      </c>
      <c r="P418" t="s">
        <v>150</v>
      </c>
      <c r="Q418">
        <v>1000</v>
      </c>
      <c r="X418">
        <v>9.0000000000000006E-5</v>
      </c>
      <c r="Y418">
        <v>66674.02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F418" t="s">
        <v>0</v>
      </c>
      <c r="AG418">
        <v>9.0000000000000006E-5</v>
      </c>
      <c r="AH418">
        <v>2</v>
      </c>
      <c r="AI418">
        <v>31142239</v>
      </c>
      <c r="AJ418">
        <v>420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2">
      <c r="A419">
        <f>ROW(Source!A641)</f>
        <v>641</v>
      </c>
      <c r="B419">
        <v>31142250</v>
      </c>
      <c r="C419">
        <v>31142240</v>
      </c>
      <c r="D419">
        <v>30895155</v>
      </c>
      <c r="E419">
        <v>28875167</v>
      </c>
      <c r="F419">
        <v>1</v>
      </c>
      <c r="G419">
        <v>28875167</v>
      </c>
      <c r="H419">
        <v>1</v>
      </c>
      <c r="I419" t="s">
        <v>391</v>
      </c>
      <c r="J419" t="s">
        <v>0</v>
      </c>
      <c r="K419" t="s">
        <v>392</v>
      </c>
      <c r="L419">
        <v>1191</v>
      </c>
      <c r="N419">
        <v>1013</v>
      </c>
      <c r="O419" t="s">
        <v>393</v>
      </c>
      <c r="P419" t="s">
        <v>393</v>
      </c>
      <c r="Q419">
        <v>1</v>
      </c>
      <c r="X419">
        <v>67.459999999999994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1</v>
      </c>
      <c r="AF419" t="s">
        <v>0</v>
      </c>
      <c r="AG419">
        <v>67.459999999999994</v>
      </c>
      <c r="AH419">
        <v>2</v>
      </c>
      <c r="AI419">
        <v>31142241</v>
      </c>
      <c r="AJ419">
        <v>421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2">
      <c r="A420">
        <f>ROW(Source!A641)</f>
        <v>641</v>
      </c>
      <c r="B420">
        <v>31142251</v>
      </c>
      <c r="C420">
        <v>31142240</v>
      </c>
      <c r="D420">
        <v>30906778</v>
      </c>
      <c r="E420">
        <v>1</v>
      </c>
      <c r="F420">
        <v>1</v>
      </c>
      <c r="G420">
        <v>28875167</v>
      </c>
      <c r="H420">
        <v>2</v>
      </c>
      <c r="I420" t="s">
        <v>468</v>
      </c>
      <c r="J420" t="s">
        <v>469</v>
      </c>
      <c r="K420" t="s">
        <v>470</v>
      </c>
      <c r="L420">
        <v>1368</v>
      </c>
      <c r="N420">
        <v>1011</v>
      </c>
      <c r="O420" t="s">
        <v>397</v>
      </c>
      <c r="P420" t="s">
        <v>397</v>
      </c>
      <c r="Q420">
        <v>1</v>
      </c>
      <c r="X420">
        <v>32.5</v>
      </c>
      <c r="Y420">
        <v>0</v>
      </c>
      <c r="Z420">
        <v>5.45</v>
      </c>
      <c r="AA420">
        <v>2.25</v>
      </c>
      <c r="AB420">
        <v>0</v>
      </c>
      <c r="AC420">
        <v>0</v>
      </c>
      <c r="AD420">
        <v>1</v>
      </c>
      <c r="AE420">
        <v>0</v>
      </c>
      <c r="AF420" t="s">
        <v>0</v>
      </c>
      <c r="AG420">
        <v>32.5</v>
      </c>
      <c r="AH420">
        <v>2</v>
      </c>
      <c r="AI420">
        <v>31142242</v>
      </c>
      <c r="AJ420">
        <v>422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2">
      <c r="A421">
        <f>ROW(Source!A641)</f>
        <v>641</v>
      </c>
      <c r="B421">
        <v>31142252</v>
      </c>
      <c r="C421">
        <v>31142240</v>
      </c>
      <c r="D421">
        <v>30907562</v>
      </c>
      <c r="E421">
        <v>1</v>
      </c>
      <c r="F421">
        <v>1</v>
      </c>
      <c r="G421">
        <v>28875167</v>
      </c>
      <c r="H421">
        <v>3</v>
      </c>
      <c r="I421" t="s">
        <v>826</v>
      </c>
      <c r="J421" t="s">
        <v>827</v>
      </c>
      <c r="K421" t="s">
        <v>828</v>
      </c>
      <c r="L421">
        <v>1348</v>
      </c>
      <c r="N421">
        <v>1009</v>
      </c>
      <c r="O421" t="s">
        <v>150</v>
      </c>
      <c r="P421" t="s">
        <v>150</v>
      </c>
      <c r="Q421">
        <v>1000</v>
      </c>
      <c r="X421">
        <v>2.06E-2</v>
      </c>
      <c r="Y421">
        <v>42581.03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</v>
      </c>
      <c r="AF421" t="s">
        <v>0</v>
      </c>
      <c r="AG421">
        <v>2.06E-2</v>
      </c>
      <c r="AH421">
        <v>2</v>
      </c>
      <c r="AI421">
        <v>31142243</v>
      </c>
      <c r="AJ421">
        <v>423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2">
      <c r="A422">
        <f>ROW(Source!A641)</f>
        <v>641</v>
      </c>
      <c r="B422">
        <v>31142253</v>
      </c>
      <c r="C422">
        <v>31142240</v>
      </c>
      <c r="D422">
        <v>30907958</v>
      </c>
      <c r="E422">
        <v>1</v>
      </c>
      <c r="F422">
        <v>1</v>
      </c>
      <c r="G422">
        <v>28875167</v>
      </c>
      <c r="H422">
        <v>3</v>
      </c>
      <c r="I422" t="s">
        <v>829</v>
      </c>
      <c r="J422" t="s">
        <v>830</v>
      </c>
      <c r="K422" t="s">
        <v>831</v>
      </c>
      <c r="L422">
        <v>1346</v>
      </c>
      <c r="N422">
        <v>1009</v>
      </c>
      <c r="O422" t="s">
        <v>422</v>
      </c>
      <c r="P422" t="s">
        <v>422</v>
      </c>
      <c r="Q422">
        <v>1</v>
      </c>
      <c r="X422">
        <v>1.333</v>
      </c>
      <c r="Y422">
        <v>100.26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 t="s">
        <v>0</v>
      </c>
      <c r="AG422">
        <v>1.333</v>
      </c>
      <c r="AH422">
        <v>2</v>
      </c>
      <c r="AI422">
        <v>31142244</v>
      </c>
      <c r="AJ422">
        <v>424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2">
      <c r="A423">
        <f>ROW(Source!A641)</f>
        <v>641</v>
      </c>
      <c r="B423">
        <v>31142254</v>
      </c>
      <c r="C423">
        <v>31142240</v>
      </c>
      <c r="D423">
        <v>30908028</v>
      </c>
      <c r="E423">
        <v>1</v>
      </c>
      <c r="F423">
        <v>1</v>
      </c>
      <c r="G423">
        <v>28875167</v>
      </c>
      <c r="H423">
        <v>3</v>
      </c>
      <c r="I423" t="s">
        <v>832</v>
      </c>
      <c r="J423" t="s">
        <v>833</v>
      </c>
      <c r="K423" t="s">
        <v>834</v>
      </c>
      <c r="L423">
        <v>1354</v>
      </c>
      <c r="N423">
        <v>1010</v>
      </c>
      <c r="O423" t="s">
        <v>84</v>
      </c>
      <c r="P423" t="s">
        <v>84</v>
      </c>
      <c r="Q423">
        <v>1</v>
      </c>
      <c r="X423">
        <v>800</v>
      </c>
      <c r="Y423">
        <v>0.86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F423" t="s">
        <v>0</v>
      </c>
      <c r="AG423">
        <v>800</v>
      </c>
      <c r="AH423">
        <v>2</v>
      </c>
      <c r="AI423">
        <v>31142245</v>
      </c>
      <c r="AJ423">
        <v>425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2">
      <c r="A424">
        <f>ROW(Source!A641)</f>
        <v>641</v>
      </c>
      <c r="B424">
        <v>31142255</v>
      </c>
      <c r="C424">
        <v>31142240</v>
      </c>
      <c r="D424">
        <v>30912165</v>
      </c>
      <c r="E424">
        <v>1</v>
      </c>
      <c r="F424">
        <v>1</v>
      </c>
      <c r="G424">
        <v>28875167</v>
      </c>
      <c r="H424">
        <v>3</v>
      </c>
      <c r="I424" t="s">
        <v>835</v>
      </c>
      <c r="J424" t="s">
        <v>836</v>
      </c>
      <c r="K424" t="s">
        <v>837</v>
      </c>
      <c r="L424">
        <v>1301</v>
      </c>
      <c r="N424">
        <v>1003</v>
      </c>
      <c r="O424" t="s">
        <v>358</v>
      </c>
      <c r="P424" t="s">
        <v>358</v>
      </c>
      <c r="Q424">
        <v>1</v>
      </c>
      <c r="X424">
        <v>102</v>
      </c>
      <c r="Y424">
        <v>6.25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0</v>
      </c>
      <c r="AF424" t="s">
        <v>0</v>
      </c>
      <c r="AG424">
        <v>102</v>
      </c>
      <c r="AH424">
        <v>2</v>
      </c>
      <c r="AI424">
        <v>31142246</v>
      </c>
      <c r="AJ424">
        <v>426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2">
      <c r="A425">
        <f>ROW(Source!A641)</f>
        <v>641</v>
      </c>
      <c r="B425">
        <v>31142256</v>
      </c>
      <c r="C425">
        <v>31142240</v>
      </c>
      <c r="D425">
        <v>30914929</v>
      </c>
      <c r="E425">
        <v>1</v>
      </c>
      <c r="F425">
        <v>1</v>
      </c>
      <c r="G425">
        <v>28875167</v>
      </c>
      <c r="H425">
        <v>3</v>
      </c>
      <c r="I425" t="s">
        <v>838</v>
      </c>
      <c r="J425" t="s">
        <v>839</v>
      </c>
      <c r="K425" t="s">
        <v>840</v>
      </c>
      <c r="L425">
        <v>1354</v>
      </c>
      <c r="N425">
        <v>1010</v>
      </c>
      <c r="O425" t="s">
        <v>84</v>
      </c>
      <c r="P425" t="s">
        <v>84</v>
      </c>
      <c r="Q425">
        <v>1</v>
      </c>
      <c r="X425">
        <v>400</v>
      </c>
      <c r="Y425">
        <v>1.84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 t="s">
        <v>0</v>
      </c>
      <c r="AG425">
        <v>400</v>
      </c>
      <c r="AH425">
        <v>2</v>
      </c>
      <c r="AI425">
        <v>31142247</v>
      </c>
      <c r="AJ425">
        <v>427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">
      <c r="A426">
        <f>ROW(Source!A641)</f>
        <v>641</v>
      </c>
      <c r="B426">
        <v>31142257</v>
      </c>
      <c r="C426">
        <v>31142240</v>
      </c>
      <c r="D426">
        <v>30914692</v>
      </c>
      <c r="E426">
        <v>1</v>
      </c>
      <c r="F426">
        <v>1</v>
      </c>
      <c r="G426">
        <v>28875167</v>
      </c>
      <c r="H426">
        <v>3</v>
      </c>
      <c r="I426" t="s">
        <v>841</v>
      </c>
      <c r="J426" t="s">
        <v>842</v>
      </c>
      <c r="K426" t="s">
        <v>843</v>
      </c>
      <c r="L426">
        <v>1354</v>
      </c>
      <c r="N426">
        <v>1010</v>
      </c>
      <c r="O426" t="s">
        <v>84</v>
      </c>
      <c r="P426" t="s">
        <v>84</v>
      </c>
      <c r="Q426">
        <v>1</v>
      </c>
      <c r="X426">
        <v>10</v>
      </c>
      <c r="Y426">
        <v>18.09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0</v>
      </c>
      <c r="AG426">
        <v>10</v>
      </c>
      <c r="AH426">
        <v>2</v>
      </c>
      <c r="AI426">
        <v>31142248</v>
      </c>
      <c r="AJ426">
        <v>428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2">
      <c r="A427">
        <f>ROW(Source!A641)</f>
        <v>641</v>
      </c>
      <c r="B427">
        <v>31142258</v>
      </c>
      <c r="C427">
        <v>31142240</v>
      </c>
      <c r="D427">
        <v>30910500</v>
      </c>
      <c r="E427">
        <v>1</v>
      </c>
      <c r="F427">
        <v>1</v>
      </c>
      <c r="G427">
        <v>28875167</v>
      </c>
      <c r="H427">
        <v>3</v>
      </c>
      <c r="I427" t="s">
        <v>844</v>
      </c>
      <c r="J427" t="s">
        <v>845</v>
      </c>
      <c r="K427" t="s">
        <v>846</v>
      </c>
      <c r="L427">
        <v>1354</v>
      </c>
      <c r="N427">
        <v>1010</v>
      </c>
      <c r="O427" t="s">
        <v>84</v>
      </c>
      <c r="P427" t="s">
        <v>84</v>
      </c>
      <c r="Q427">
        <v>1</v>
      </c>
      <c r="X427">
        <v>10</v>
      </c>
      <c r="Y427">
        <v>273.17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0</v>
      </c>
      <c r="AG427">
        <v>10</v>
      </c>
      <c r="AH427">
        <v>2</v>
      </c>
      <c r="AI427">
        <v>31142249</v>
      </c>
      <c r="AJ427">
        <v>429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">
      <c r="A428">
        <f>ROW(Source!A642)</f>
        <v>642</v>
      </c>
      <c r="B428">
        <v>31142269</v>
      </c>
      <c r="C428">
        <v>31142259</v>
      </c>
      <c r="D428">
        <v>30895155</v>
      </c>
      <c r="E428">
        <v>28875167</v>
      </c>
      <c r="F428">
        <v>1</v>
      </c>
      <c r="G428">
        <v>28875167</v>
      </c>
      <c r="H428">
        <v>1</v>
      </c>
      <c r="I428" t="s">
        <v>391</v>
      </c>
      <c r="J428" t="s">
        <v>0</v>
      </c>
      <c r="K428" t="s">
        <v>392</v>
      </c>
      <c r="L428">
        <v>1191</v>
      </c>
      <c r="N428">
        <v>1013</v>
      </c>
      <c r="O428" t="s">
        <v>393</v>
      </c>
      <c r="P428" t="s">
        <v>393</v>
      </c>
      <c r="Q428">
        <v>1</v>
      </c>
      <c r="X428">
        <v>3.55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1</v>
      </c>
      <c r="AF428" t="s">
        <v>0</v>
      </c>
      <c r="AG428">
        <v>3.55</v>
      </c>
      <c r="AH428">
        <v>2</v>
      </c>
      <c r="AI428">
        <v>31142260</v>
      </c>
      <c r="AJ428">
        <v>430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">
      <c r="A429">
        <f>ROW(Source!A642)</f>
        <v>642</v>
      </c>
      <c r="B429">
        <v>31142270</v>
      </c>
      <c r="C429">
        <v>31142259</v>
      </c>
      <c r="D429">
        <v>30908607</v>
      </c>
      <c r="E429">
        <v>1</v>
      </c>
      <c r="F429">
        <v>1</v>
      </c>
      <c r="G429">
        <v>28875167</v>
      </c>
      <c r="H429">
        <v>3</v>
      </c>
      <c r="I429" t="s">
        <v>505</v>
      </c>
      <c r="J429" t="s">
        <v>506</v>
      </c>
      <c r="K429" t="s">
        <v>507</v>
      </c>
      <c r="L429">
        <v>1346</v>
      </c>
      <c r="N429">
        <v>1009</v>
      </c>
      <c r="O429" t="s">
        <v>422</v>
      </c>
      <c r="P429" t="s">
        <v>422</v>
      </c>
      <c r="Q429">
        <v>1</v>
      </c>
      <c r="X429">
        <v>0.16</v>
      </c>
      <c r="Y429">
        <v>135.63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0</v>
      </c>
      <c r="AG429">
        <v>0.16</v>
      </c>
      <c r="AH429">
        <v>2</v>
      </c>
      <c r="AI429">
        <v>31142261</v>
      </c>
      <c r="AJ429">
        <v>431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">
      <c r="A430">
        <f>ROW(Source!A642)</f>
        <v>642</v>
      </c>
      <c r="B430">
        <v>31142271</v>
      </c>
      <c r="C430">
        <v>31142259</v>
      </c>
      <c r="D430">
        <v>30914742</v>
      </c>
      <c r="E430">
        <v>1</v>
      </c>
      <c r="F430">
        <v>1</v>
      </c>
      <c r="G430">
        <v>28875167</v>
      </c>
      <c r="H430">
        <v>3</v>
      </c>
      <c r="I430" t="s">
        <v>508</v>
      </c>
      <c r="J430" t="s">
        <v>509</v>
      </c>
      <c r="K430" t="s">
        <v>510</v>
      </c>
      <c r="L430">
        <v>1301</v>
      </c>
      <c r="N430">
        <v>1003</v>
      </c>
      <c r="O430" t="s">
        <v>358</v>
      </c>
      <c r="P430" t="s">
        <v>358</v>
      </c>
      <c r="Q430">
        <v>1</v>
      </c>
      <c r="X430">
        <v>5</v>
      </c>
      <c r="Y430">
        <v>3.23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t="s">
        <v>0</v>
      </c>
      <c r="AG430">
        <v>5</v>
      </c>
      <c r="AH430">
        <v>2</v>
      </c>
      <c r="AI430">
        <v>31142262</v>
      </c>
      <c r="AJ430">
        <v>432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2">
      <c r="A431">
        <f>ROW(Source!A642)</f>
        <v>642</v>
      </c>
      <c r="B431">
        <v>31142272</v>
      </c>
      <c r="C431">
        <v>31142259</v>
      </c>
      <c r="D431">
        <v>30914639</v>
      </c>
      <c r="E431">
        <v>1</v>
      </c>
      <c r="F431">
        <v>1</v>
      </c>
      <c r="G431">
        <v>28875167</v>
      </c>
      <c r="H431">
        <v>3</v>
      </c>
      <c r="I431" t="s">
        <v>511</v>
      </c>
      <c r="J431" t="s">
        <v>512</v>
      </c>
      <c r="K431" t="s">
        <v>513</v>
      </c>
      <c r="L431">
        <v>1356</v>
      </c>
      <c r="N431">
        <v>1010</v>
      </c>
      <c r="O431" t="s">
        <v>486</v>
      </c>
      <c r="P431" t="s">
        <v>486</v>
      </c>
      <c r="Q431">
        <v>1000</v>
      </c>
      <c r="X431">
        <v>5.0000000000000001E-3</v>
      </c>
      <c r="Y431">
        <v>313.43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t="s">
        <v>0</v>
      </c>
      <c r="AG431">
        <v>5.0000000000000001E-3</v>
      </c>
      <c r="AH431">
        <v>2</v>
      </c>
      <c r="AI431">
        <v>31142263</v>
      </c>
      <c r="AJ431">
        <v>433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2">
      <c r="A432">
        <f>ROW(Source!A642)</f>
        <v>642</v>
      </c>
      <c r="B432">
        <v>31142273</v>
      </c>
      <c r="C432">
        <v>31142259</v>
      </c>
      <c r="D432">
        <v>30914923</v>
      </c>
      <c r="E432">
        <v>1</v>
      </c>
      <c r="F432">
        <v>1</v>
      </c>
      <c r="G432">
        <v>28875167</v>
      </c>
      <c r="H432">
        <v>3</v>
      </c>
      <c r="I432" t="s">
        <v>514</v>
      </c>
      <c r="J432" t="s">
        <v>515</v>
      </c>
      <c r="K432" t="s">
        <v>516</v>
      </c>
      <c r="L432">
        <v>1354</v>
      </c>
      <c r="N432">
        <v>1010</v>
      </c>
      <c r="O432" t="s">
        <v>84</v>
      </c>
      <c r="P432" t="s">
        <v>84</v>
      </c>
      <c r="Q432">
        <v>1</v>
      </c>
      <c r="X432">
        <v>10</v>
      </c>
      <c r="Y432">
        <v>11.94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F432" t="s">
        <v>0</v>
      </c>
      <c r="AG432">
        <v>10</v>
      </c>
      <c r="AH432">
        <v>2</v>
      </c>
      <c r="AI432">
        <v>31142264</v>
      </c>
      <c r="AJ432">
        <v>434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2">
      <c r="A433">
        <f>ROW(Source!A642)</f>
        <v>642</v>
      </c>
      <c r="B433">
        <v>31142274</v>
      </c>
      <c r="C433">
        <v>31142259</v>
      </c>
      <c r="D433">
        <v>30914954</v>
      </c>
      <c r="E433">
        <v>1</v>
      </c>
      <c r="F433">
        <v>1</v>
      </c>
      <c r="G433">
        <v>28875167</v>
      </c>
      <c r="H433">
        <v>3</v>
      </c>
      <c r="I433" t="s">
        <v>517</v>
      </c>
      <c r="J433" t="s">
        <v>518</v>
      </c>
      <c r="K433" t="s">
        <v>519</v>
      </c>
      <c r="L433">
        <v>1355</v>
      </c>
      <c r="N433">
        <v>1010</v>
      </c>
      <c r="O433" t="s">
        <v>79</v>
      </c>
      <c r="P433" t="s">
        <v>79</v>
      </c>
      <c r="Q433">
        <v>100</v>
      </c>
      <c r="X433">
        <v>0.26</v>
      </c>
      <c r="Y433">
        <v>95.09</v>
      </c>
      <c r="Z433">
        <v>0</v>
      </c>
      <c r="AA433">
        <v>0</v>
      </c>
      <c r="AB433">
        <v>0</v>
      </c>
      <c r="AC433">
        <v>0</v>
      </c>
      <c r="AD433">
        <v>1</v>
      </c>
      <c r="AE433">
        <v>0</v>
      </c>
      <c r="AF433" t="s">
        <v>0</v>
      </c>
      <c r="AG433">
        <v>0.26</v>
      </c>
      <c r="AH433">
        <v>2</v>
      </c>
      <c r="AI433">
        <v>31142265</v>
      </c>
      <c r="AJ433">
        <v>435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">
      <c r="A434">
        <f>ROW(Source!A642)</f>
        <v>642</v>
      </c>
      <c r="B434">
        <v>31142275</v>
      </c>
      <c r="C434">
        <v>31142259</v>
      </c>
      <c r="D434">
        <v>30914676</v>
      </c>
      <c r="E434">
        <v>1</v>
      </c>
      <c r="F434">
        <v>1</v>
      </c>
      <c r="G434">
        <v>28875167</v>
      </c>
      <c r="H434">
        <v>3</v>
      </c>
      <c r="I434" t="s">
        <v>520</v>
      </c>
      <c r="J434" t="s">
        <v>521</v>
      </c>
      <c r="K434" t="s">
        <v>522</v>
      </c>
      <c r="L434">
        <v>1356</v>
      </c>
      <c r="N434">
        <v>1010</v>
      </c>
      <c r="O434" t="s">
        <v>486</v>
      </c>
      <c r="P434" t="s">
        <v>486</v>
      </c>
      <c r="Q434">
        <v>1000</v>
      </c>
      <c r="X434">
        <v>0.02</v>
      </c>
      <c r="Y434">
        <v>145.29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0</v>
      </c>
      <c r="AF434" t="s">
        <v>0</v>
      </c>
      <c r="AG434">
        <v>0.02</v>
      </c>
      <c r="AH434">
        <v>2</v>
      </c>
      <c r="AI434">
        <v>31142266</v>
      </c>
      <c r="AJ434">
        <v>436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">
      <c r="A435">
        <f>ROW(Source!A642)</f>
        <v>642</v>
      </c>
      <c r="B435">
        <v>31142276</v>
      </c>
      <c r="C435">
        <v>31142259</v>
      </c>
      <c r="D435">
        <v>30915862</v>
      </c>
      <c r="E435">
        <v>1</v>
      </c>
      <c r="F435">
        <v>1</v>
      </c>
      <c r="G435">
        <v>28875167</v>
      </c>
      <c r="H435">
        <v>3</v>
      </c>
      <c r="I435" t="s">
        <v>68</v>
      </c>
      <c r="J435" t="s">
        <v>71</v>
      </c>
      <c r="K435" t="s">
        <v>69</v>
      </c>
      <c r="L435">
        <v>1303</v>
      </c>
      <c r="N435">
        <v>1003</v>
      </c>
      <c r="O435" t="s">
        <v>70</v>
      </c>
      <c r="P435" t="s">
        <v>70</v>
      </c>
      <c r="Q435">
        <v>1000</v>
      </c>
      <c r="X435">
        <v>0.10299999999999999</v>
      </c>
      <c r="Y435">
        <v>46307.35</v>
      </c>
      <c r="Z435">
        <v>0</v>
      </c>
      <c r="AA435">
        <v>0</v>
      </c>
      <c r="AB435">
        <v>0</v>
      </c>
      <c r="AC435">
        <v>0</v>
      </c>
      <c r="AD435">
        <v>1</v>
      </c>
      <c r="AE435">
        <v>0</v>
      </c>
      <c r="AF435" t="s">
        <v>0</v>
      </c>
      <c r="AG435">
        <v>0.10299999999999999</v>
      </c>
      <c r="AH435">
        <v>2</v>
      </c>
      <c r="AI435">
        <v>31142267</v>
      </c>
      <c r="AJ435">
        <v>437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">
      <c r="A436">
        <f>ROW(Source!A645)</f>
        <v>645</v>
      </c>
      <c r="B436">
        <v>31142283</v>
      </c>
      <c r="C436">
        <v>31142279</v>
      </c>
      <c r="D436">
        <v>30895155</v>
      </c>
      <c r="E436">
        <v>28875167</v>
      </c>
      <c r="F436">
        <v>1</v>
      </c>
      <c r="G436">
        <v>28875167</v>
      </c>
      <c r="H436">
        <v>1</v>
      </c>
      <c r="I436" t="s">
        <v>391</v>
      </c>
      <c r="J436" t="s">
        <v>0</v>
      </c>
      <c r="K436" t="s">
        <v>392</v>
      </c>
      <c r="L436">
        <v>1191</v>
      </c>
      <c r="N436">
        <v>1013</v>
      </c>
      <c r="O436" t="s">
        <v>393</v>
      </c>
      <c r="P436" t="s">
        <v>393</v>
      </c>
      <c r="Q436">
        <v>1</v>
      </c>
      <c r="X436">
        <v>88.32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1</v>
      </c>
      <c r="AF436" t="s">
        <v>0</v>
      </c>
      <c r="AG436">
        <v>88.32</v>
      </c>
      <c r="AH436">
        <v>2</v>
      </c>
      <c r="AI436">
        <v>31142280</v>
      </c>
      <c r="AJ436">
        <v>439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2">
      <c r="A437">
        <f>ROW(Source!A645)</f>
        <v>645</v>
      </c>
      <c r="B437">
        <v>31142284</v>
      </c>
      <c r="C437">
        <v>31142279</v>
      </c>
      <c r="D437">
        <v>30906858</v>
      </c>
      <c r="E437">
        <v>1</v>
      </c>
      <c r="F437">
        <v>1</v>
      </c>
      <c r="G437">
        <v>28875167</v>
      </c>
      <c r="H437">
        <v>2</v>
      </c>
      <c r="I437" t="s">
        <v>471</v>
      </c>
      <c r="J437" t="s">
        <v>472</v>
      </c>
      <c r="K437" t="s">
        <v>473</v>
      </c>
      <c r="L437">
        <v>1368</v>
      </c>
      <c r="N437">
        <v>1011</v>
      </c>
      <c r="O437" t="s">
        <v>397</v>
      </c>
      <c r="P437" t="s">
        <v>397</v>
      </c>
      <c r="Q437">
        <v>1</v>
      </c>
      <c r="X437">
        <v>27.6</v>
      </c>
      <c r="Y437">
        <v>0</v>
      </c>
      <c r="Z437">
        <v>7.36</v>
      </c>
      <c r="AA437">
        <v>0.74</v>
      </c>
      <c r="AB437">
        <v>0</v>
      </c>
      <c r="AC437">
        <v>0</v>
      </c>
      <c r="AD437">
        <v>1</v>
      </c>
      <c r="AE437">
        <v>0</v>
      </c>
      <c r="AF437" t="s">
        <v>0</v>
      </c>
      <c r="AG437">
        <v>27.6</v>
      </c>
      <c r="AH437">
        <v>2</v>
      </c>
      <c r="AI437">
        <v>31142281</v>
      </c>
      <c r="AJ437">
        <v>440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">
      <c r="A438">
        <f>ROW(Source!A698)</f>
        <v>698</v>
      </c>
      <c r="B438">
        <v>31142369</v>
      </c>
      <c r="C438">
        <v>31142364</v>
      </c>
      <c r="D438">
        <v>30895155</v>
      </c>
      <c r="E438">
        <v>28875167</v>
      </c>
      <c r="F438">
        <v>1</v>
      </c>
      <c r="G438">
        <v>28875167</v>
      </c>
      <c r="H438">
        <v>1</v>
      </c>
      <c r="I438" t="s">
        <v>391</v>
      </c>
      <c r="J438" t="s">
        <v>0</v>
      </c>
      <c r="K438" t="s">
        <v>392</v>
      </c>
      <c r="L438">
        <v>1191</v>
      </c>
      <c r="N438">
        <v>1013</v>
      </c>
      <c r="O438" t="s">
        <v>393</v>
      </c>
      <c r="P438" t="s">
        <v>393</v>
      </c>
      <c r="Q438">
        <v>1</v>
      </c>
      <c r="X438">
        <v>24.6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1</v>
      </c>
      <c r="AF438" t="s">
        <v>0</v>
      </c>
      <c r="AG438">
        <v>24.6</v>
      </c>
      <c r="AH438">
        <v>2</v>
      </c>
      <c r="AI438">
        <v>31142365</v>
      </c>
      <c r="AJ438">
        <v>442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">
      <c r="A439">
        <f>ROW(Source!A698)</f>
        <v>698</v>
      </c>
      <c r="B439">
        <v>31142370</v>
      </c>
      <c r="C439">
        <v>31142364</v>
      </c>
      <c r="D439">
        <v>30906400</v>
      </c>
      <c r="E439">
        <v>1</v>
      </c>
      <c r="F439">
        <v>1</v>
      </c>
      <c r="G439">
        <v>28875167</v>
      </c>
      <c r="H439">
        <v>2</v>
      </c>
      <c r="I439" t="s">
        <v>769</v>
      </c>
      <c r="J439" t="s">
        <v>770</v>
      </c>
      <c r="K439" t="s">
        <v>771</v>
      </c>
      <c r="L439">
        <v>1368</v>
      </c>
      <c r="N439">
        <v>1011</v>
      </c>
      <c r="O439" t="s">
        <v>397</v>
      </c>
      <c r="P439" t="s">
        <v>397</v>
      </c>
      <c r="Q439">
        <v>1</v>
      </c>
      <c r="X439">
        <v>10.4</v>
      </c>
      <c r="Y439">
        <v>0</v>
      </c>
      <c r="Z439">
        <v>6.98</v>
      </c>
      <c r="AA439">
        <v>0.03</v>
      </c>
      <c r="AB439">
        <v>0</v>
      </c>
      <c r="AC439">
        <v>0</v>
      </c>
      <c r="AD439">
        <v>1</v>
      </c>
      <c r="AE439">
        <v>0</v>
      </c>
      <c r="AF439" t="s">
        <v>0</v>
      </c>
      <c r="AG439">
        <v>10.4</v>
      </c>
      <c r="AH439">
        <v>2</v>
      </c>
      <c r="AI439">
        <v>31142366</v>
      </c>
      <c r="AJ439">
        <v>443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2">
      <c r="A440">
        <f>ROW(Source!A698)</f>
        <v>698</v>
      </c>
      <c r="B440">
        <v>31142371</v>
      </c>
      <c r="C440">
        <v>31142364</v>
      </c>
      <c r="D440">
        <v>30906818</v>
      </c>
      <c r="E440">
        <v>1</v>
      </c>
      <c r="F440">
        <v>1</v>
      </c>
      <c r="G440">
        <v>28875167</v>
      </c>
      <c r="H440">
        <v>2</v>
      </c>
      <c r="I440" t="s">
        <v>772</v>
      </c>
      <c r="J440" t="s">
        <v>773</v>
      </c>
      <c r="K440" t="s">
        <v>774</v>
      </c>
      <c r="L440">
        <v>1368</v>
      </c>
      <c r="N440">
        <v>1011</v>
      </c>
      <c r="O440" t="s">
        <v>397</v>
      </c>
      <c r="P440" t="s">
        <v>397</v>
      </c>
      <c r="Q440">
        <v>1</v>
      </c>
      <c r="X440">
        <v>10.4</v>
      </c>
      <c r="Y440">
        <v>0</v>
      </c>
      <c r="Z440">
        <v>4.97</v>
      </c>
      <c r="AA440">
        <v>0.85</v>
      </c>
      <c r="AB440">
        <v>0</v>
      </c>
      <c r="AC440">
        <v>0</v>
      </c>
      <c r="AD440">
        <v>1</v>
      </c>
      <c r="AE440">
        <v>0</v>
      </c>
      <c r="AF440" t="s">
        <v>0</v>
      </c>
      <c r="AG440">
        <v>10.4</v>
      </c>
      <c r="AH440">
        <v>2</v>
      </c>
      <c r="AI440">
        <v>31142367</v>
      </c>
      <c r="AJ440">
        <v>444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2">
      <c r="A441">
        <f>ROW(Source!A698)</f>
        <v>698</v>
      </c>
      <c r="B441">
        <v>31142372</v>
      </c>
      <c r="C441">
        <v>31142364</v>
      </c>
      <c r="D441">
        <v>30896783</v>
      </c>
      <c r="E441">
        <v>28875167</v>
      </c>
      <c r="F441">
        <v>1</v>
      </c>
      <c r="G441">
        <v>28875167</v>
      </c>
      <c r="H441">
        <v>3</v>
      </c>
      <c r="I441" t="s">
        <v>448</v>
      </c>
      <c r="J441" t="s">
        <v>0</v>
      </c>
      <c r="K441" t="s">
        <v>449</v>
      </c>
      <c r="L441">
        <v>1348</v>
      </c>
      <c r="N441">
        <v>1009</v>
      </c>
      <c r="O441" t="s">
        <v>150</v>
      </c>
      <c r="P441" t="s">
        <v>150</v>
      </c>
      <c r="Q441">
        <v>1000</v>
      </c>
      <c r="X441">
        <v>6.6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 t="s">
        <v>0</v>
      </c>
      <c r="AG441">
        <v>6.6</v>
      </c>
      <c r="AH441">
        <v>2</v>
      </c>
      <c r="AI441">
        <v>31142368</v>
      </c>
      <c r="AJ441">
        <v>445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">
      <c r="A442">
        <f>ROW(Source!A699)</f>
        <v>699</v>
      </c>
      <c r="B442">
        <v>31142376</v>
      </c>
      <c r="C442">
        <v>31142373</v>
      </c>
      <c r="D442">
        <v>30895155</v>
      </c>
      <c r="E442">
        <v>28875167</v>
      </c>
      <c r="F442">
        <v>1</v>
      </c>
      <c r="G442">
        <v>28875167</v>
      </c>
      <c r="H442">
        <v>1</v>
      </c>
      <c r="I442" t="s">
        <v>391</v>
      </c>
      <c r="J442" t="s">
        <v>0</v>
      </c>
      <c r="K442" t="s">
        <v>392</v>
      </c>
      <c r="L442">
        <v>1191</v>
      </c>
      <c r="N442">
        <v>1013</v>
      </c>
      <c r="O442" t="s">
        <v>393</v>
      </c>
      <c r="P442" t="s">
        <v>393</v>
      </c>
      <c r="Q442">
        <v>1</v>
      </c>
      <c r="X442">
        <v>10.49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1</v>
      </c>
      <c r="AF442" t="s">
        <v>0</v>
      </c>
      <c r="AG442">
        <v>10.49</v>
      </c>
      <c r="AH442">
        <v>2</v>
      </c>
      <c r="AI442">
        <v>31142374</v>
      </c>
      <c r="AJ442">
        <v>446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">
      <c r="A443">
        <f>ROW(Source!A699)</f>
        <v>699</v>
      </c>
      <c r="B443">
        <v>31142377</v>
      </c>
      <c r="C443">
        <v>31142373</v>
      </c>
      <c r="D443">
        <v>30896783</v>
      </c>
      <c r="E443">
        <v>28875167</v>
      </c>
      <c r="F443">
        <v>1</v>
      </c>
      <c r="G443">
        <v>28875167</v>
      </c>
      <c r="H443">
        <v>3</v>
      </c>
      <c r="I443" t="s">
        <v>448</v>
      </c>
      <c r="J443" t="s">
        <v>0</v>
      </c>
      <c r="K443" t="s">
        <v>449</v>
      </c>
      <c r="L443">
        <v>1348</v>
      </c>
      <c r="N443">
        <v>1009</v>
      </c>
      <c r="O443" t="s">
        <v>150</v>
      </c>
      <c r="P443" t="s">
        <v>150</v>
      </c>
      <c r="Q443">
        <v>1000</v>
      </c>
      <c r="X443">
        <v>0.52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F443" t="s">
        <v>0</v>
      </c>
      <c r="AG443">
        <v>0.52</v>
      </c>
      <c r="AH443">
        <v>2</v>
      </c>
      <c r="AI443">
        <v>31142375</v>
      </c>
      <c r="AJ443">
        <v>447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">
      <c r="A444">
        <f>ROW(Source!A726)</f>
        <v>726</v>
      </c>
      <c r="B444">
        <v>31142420</v>
      </c>
      <c r="C444">
        <v>31142417</v>
      </c>
      <c r="D444">
        <v>30895155</v>
      </c>
      <c r="E444">
        <v>28875167</v>
      </c>
      <c r="F444">
        <v>1</v>
      </c>
      <c r="G444">
        <v>28875167</v>
      </c>
      <c r="H444">
        <v>1</v>
      </c>
      <c r="I444" t="s">
        <v>391</v>
      </c>
      <c r="J444" t="s">
        <v>0</v>
      </c>
      <c r="K444" t="s">
        <v>392</v>
      </c>
      <c r="L444">
        <v>1191</v>
      </c>
      <c r="N444">
        <v>1013</v>
      </c>
      <c r="O444" t="s">
        <v>393</v>
      </c>
      <c r="P444" t="s">
        <v>393</v>
      </c>
      <c r="Q444">
        <v>1</v>
      </c>
      <c r="X444">
        <v>16.559999999999999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1</v>
      </c>
      <c r="AF444" t="s">
        <v>0</v>
      </c>
      <c r="AG444">
        <v>16.559999999999999</v>
      </c>
      <c r="AH444">
        <v>2</v>
      </c>
      <c r="AI444">
        <v>31142418</v>
      </c>
      <c r="AJ444">
        <v>448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2">
      <c r="A445">
        <f>ROW(Source!A726)</f>
        <v>726</v>
      </c>
      <c r="B445">
        <v>31142421</v>
      </c>
      <c r="C445">
        <v>31142417</v>
      </c>
      <c r="D445">
        <v>30907279</v>
      </c>
      <c r="E445">
        <v>1</v>
      </c>
      <c r="F445">
        <v>1</v>
      </c>
      <c r="G445">
        <v>28875167</v>
      </c>
      <c r="H445">
        <v>3</v>
      </c>
      <c r="I445" t="s">
        <v>853</v>
      </c>
      <c r="J445" t="s">
        <v>854</v>
      </c>
      <c r="K445" t="s">
        <v>855</v>
      </c>
      <c r="L445">
        <v>1348</v>
      </c>
      <c r="N445">
        <v>1009</v>
      </c>
      <c r="O445" t="s">
        <v>150</v>
      </c>
      <c r="P445" t="s">
        <v>150</v>
      </c>
      <c r="Q445">
        <v>1000</v>
      </c>
      <c r="X445">
        <v>4.4999999999999997E-3</v>
      </c>
      <c r="Y445">
        <v>43224.84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0</v>
      </c>
      <c r="AF445" t="s">
        <v>0</v>
      </c>
      <c r="AG445">
        <v>4.4999999999999997E-3</v>
      </c>
      <c r="AH445">
        <v>2</v>
      </c>
      <c r="AI445">
        <v>31142419</v>
      </c>
      <c r="AJ445">
        <v>449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">
      <c r="A446">
        <f>ROW(Source!A727)</f>
        <v>727</v>
      </c>
      <c r="B446">
        <v>31142431</v>
      </c>
      <c r="C446">
        <v>31142422</v>
      </c>
      <c r="D446">
        <v>30895155</v>
      </c>
      <c r="E446">
        <v>28875167</v>
      </c>
      <c r="F446">
        <v>1</v>
      </c>
      <c r="G446">
        <v>28875167</v>
      </c>
      <c r="H446">
        <v>1</v>
      </c>
      <c r="I446" t="s">
        <v>391</v>
      </c>
      <c r="J446" t="s">
        <v>0</v>
      </c>
      <c r="K446" t="s">
        <v>392</v>
      </c>
      <c r="L446">
        <v>1191</v>
      </c>
      <c r="N446">
        <v>1013</v>
      </c>
      <c r="O446" t="s">
        <v>393</v>
      </c>
      <c r="P446" t="s">
        <v>393</v>
      </c>
      <c r="Q446">
        <v>1</v>
      </c>
      <c r="X446">
        <v>34.1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1</v>
      </c>
      <c r="AE446">
        <v>1</v>
      </c>
      <c r="AF446" t="s">
        <v>0</v>
      </c>
      <c r="AG446">
        <v>34.1</v>
      </c>
      <c r="AH446">
        <v>2</v>
      </c>
      <c r="AI446">
        <v>31142423</v>
      </c>
      <c r="AJ446">
        <v>450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2">
      <c r="A447">
        <f>ROW(Source!A727)</f>
        <v>727</v>
      </c>
      <c r="B447">
        <v>31142432</v>
      </c>
      <c r="C447">
        <v>31142422</v>
      </c>
      <c r="D447">
        <v>30908781</v>
      </c>
      <c r="E447">
        <v>1</v>
      </c>
      <c r="F447">
        <v>1</v>
      </c>
      <c r="G447">
        <v>28875167</v>
      </c>
      <c r="H447">
        <v>3</v>
      </c>
      <c r="I447" t="s">
        <v>407</v>
      </c>
      <c r="J447" t="s">
        <v>408</v>
      </c>
      <c r="K447" t="s">
        <v>409</v>
      </c>
      <c r="L447">
        <v>1339</v>
      </c>
      <c r="N447">
        <v>1007</v>
      </c>
      <c r="O447" t="s">
        <v>16</v>
      </c>
      <c r="P447" t="s">
        <v>16</v>
      </c>
      <c r="Q447">
        <v>1</v>
      </c>
      <c r="X447">
        <v>0.24</v>
      </c>
      <c r="Y447">
        <v>29.98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0</v>
      </c>
      <c r="AG447">
        <v>0.24</v>
      </c>
      <c r="AH447">
        <v>2</v>
      </c>
      <c r="AI447">
        <v>31142424</v>
      </c>
      <c r="AJ447">
        <v>451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2">
      <c r="A448">
        <f>ROW(Source!A727)</f>
        <v>727</v>
      </c>
      <c r="B448">
        <v>31142433</v>
      </c>
      <c r="C448">
        <v>31142422</v>
      </c>
      <c r="D448">
        <v>30908935</v>
      </c>
      <c r="E448">
        <v>1</v>
      </c>
      <c r="F448">
        <v>1</v>
      </c>
      <c r="G448">
        <v>28875167</v>
      </c>
      <c r="H448">
        <v>3</v>
      </c>
      <c r="I448" t="s">
        <v>450</v>
      </c>
      <c r="J448" t="s">
        <v>451</v>
      </c>
      <c r="K448" t="s">
        <v>452</v>
      </c>
      <c r="L448">
        <v>1348</v>
      </c>
      <c r="N448">
        <v>1009</v>
      </c>
      <c r="O448" t="s">
        <v>150</v>
      </c>
      <c r="P448" t="s">
        <v>150</v>
      </c>
      <c r="Q448">
        <v>1000</v>
      </c>
      <c r="X448">
        <v>1.2E-2</v>
      </c>
      <c r="Y448">
        <v>2393.4699999999998</v>
      </c>
      <c r="Z448">
        <v>0</v>
      </c>
      <c r="AA448">
        <v>0</v>
      </c>
      <c r="AB448">
        <v>0</v>
      </c>
      <c r="AC448">
        <v>0</v>
      </c>
      <c r="AD448">
        <v>1</v>
      </c>
      <c r="AE448">
        <v>0</v>
      </c>
      <c r="AF448" t="s">
        <v>0</v>
      </c>
      <c r="AG448">
        <v>1.2E-2</v>
      </c>
      <c r="AH448">
        <v>2</v>
      </c>
      <c r="AI448">
        <v>31142425</v>
      </c>
      <c r="AJ448">
        <v>452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x14ac:dyDescent="0.2">
      <c r="A449">
        <f>ROW(Source!A727)</f>
        <v>727</v>
      </c>
      <c r="B449">
        <v>31142434</v>
      </c>
      <c r="C449">
        <v>31142422</v>
      </c>
      <c r="D449">
        <v>30908941</v>
      </c>
      <c r="E449">
        <v>1</v>
      </c>
      <c r="F449">
        <v>1</v>
      </c>
      <c r="G449">
        <v>28875167</v>
      </c>
      <c r="H449">
        <v>3</v>
      </c>
      <c r="I449" t="s">
        <v>453</v>
      </c>
      <c r="J449" t="s">
        <v>454</v>
      </c>
      <c r="K449" t="s">
        <v>455</v>
      </c>
      <c r="L449">
        <v>1348</v>
      </c>
      <c r="N449">
        <v>1009</v>
      </c>
      <c r="O449" t="s">
        <v>150</v>
      </c>
      <c r="P449" t="s">
        <v>150</v>
      </c>
      <c r="Q449">
        <v>1000</v>
      </c>
      <c r="X449">
        <v>6.4000000000000005E-4</v>
      </c>
      <c r="Y449">
        <v>35067.730000000003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0</v>
      </c>
      <c r="AG449">
        <v>6.4000000000000005E-4</v>
      </c>
      <c r="AH449">
        <v>2</v>
      </c>
      <c r="AI449">
        <v>31142426</v>
      </c>
      <c r="AJ449">
        <v>453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x14ac:dyDescent="0.2">
      <c r="A450">
        <f>ROW(Source!A727)</f>
        <v>727</v>
      </c>
      <c r="B450">
        <v>31142435</v>
      </c>
      <c r="C450">
        <v>31142422</v>
      </c>
      <c r="D450">
        <v>30909132</v>
      </c>
      <c r="E450">
        <v>1</v>
      </c>
      <c r="F450">
        <v>1</v>
      </c>
      <c r="G450">
        <v>28875167</v>
      </c>
      <c r="H450">
        <v>3</v>
      </c>
      <c r="I450" t="s">
        <v>456</v>
      </c>
      <c r="J450" t="s">
        <v>457</v>
      </c>
      <c r="K450" t="s">
        <v>458</v>
      </c>
      <c r="L450">
        <v>1327</v>
      </c>
      <c r="N450">
        <v>1005</v>
      </c>
      <c r="O450" t="s">
        <v>441</v>
      </c>
      <c r="P450" t="s">
        <v>441</v>
      </c>
      <c r="Q450">
        <v>1</v>
      </c>
      <c r="X450">
        <v>1.6</v>
      </c>
      <c r="Y450">
        <v>165.36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F450" t="s">
        <v>0</v>
      </c>
      <c r="AG450">
        <v>1.6</v>
      </c>
      <c r="AH450">
        <v>2</v>
      </c>
      <c r="AI450">
        <v>31142427</v>
      </c>
      <c r="AJ450">
        <v>454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x14ac:dyDescent="0.2">
      <c r="A451">
        <f>ROW(Source!A727)</f>
        <v>727</v>
      </c>
      <c r="B451">
        <v>31142436</v>
      </c>
      <c r="C451">
        <v>31142422</v>
      </c>
      <c r="D451">
        <v>30909151</v>
      </c>
      <c r="E451">
        <v>1</v>
      </c>
      <c r="F451">
        <v>1</v>
      </c>
      <c r="G451">
        <v>28875167</v>
      </c>
      <c r="H451">
        <v>3</v>
      </c>
      <c r="I451" t="s">
        <v>459</v>
      </c>
      <c r="J451" t="s">
        <v>460</v>
      </c>
      <c r="K451" t="s">
        <v>461</v>
      </c>
      <c r="L451">
        <v>1348</v>
      </c>
      <c r="N451">
        <v>1009</v>
      </c>
      <c r="O451" t="s">
        <v>150</v>
      </c>
      <c r="P451" t="s">
        <v>150</v>
      </c>
      <c r="Q451">
        <v>1000</v>
      </c>
      <c r="X451">
        <v>6.7999999999999996E-3</v>
      </c>
      <c r="Y451">
        <v>15222.65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F451" t="s">
        <v>0</v>
      </c>
      <c r="AG451">
        <v>6.7999999999999996E-3</v>
      </c>
      <c r="AH451">
        <v>2</v>
      </c>
      <c r="AI451">
        <v>31142428</v>
      </c>
      <c r="AJ451">
        <v>455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x14ac:dyDescent="0.2">
      <c r="A452">
        <f>ROW(Source!A727)</f>
        <v>727</v>
      </c>
      <c r="B452">
        <v>31142437</v>
      </c>
      <c r="C452">
        <v>31142422</v>
      </c>
      <c r="D452">
        <v>30908843</v>
      </c>
      <c r="E452">
        <v>1</v>
      </c>
      <c r="F452">
        <v>1</v>
      </c>
      <c r="G452">
        <v>28875167</v>
      </c>
      <c r="H452">
        <v>3</v>
      </c>
      <c r="I452" t="s">
        <v>462</v>
      </c>
      <c r="J452" t="s">
        <v>463</v>
      </c>
      <c r="K452" t="s">
        <v>464</v>
      </c>
      <c r="L452">
        <v>1348</v>
      </c>
      <c r="N452">
        <v>1009</v>
      </c>
      <c r="O452" t="s">
        <v>150</v>
      </c>
      <c r="P452" t="s">
        <v>150</v>
      </c>
      <c r="Q452">
        <v>1000</v>
      </c>
      <c r="X452">
        <v>2.4299999999999999E-3</v>
      </c>
      <c r="Y452">
        <v>398091.73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 t="s">
        <v>0</v>
      </c>
      <c r="AG452">
        <v>2.4299999999999999E-3</v>
      </c>
      <c r="AH452">
        <v>2</v>
      </c>
      <c r="AI452">
        <v>31142429</v>
      </c>
      <c r="AJ452">
        <v>456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x14ac:dyDescent="0.2">
      <c r="A453">
        <f>ROW(Source!A727)</f>
        <v>727</v>
      </c>
      <c r="B453">
        <v>31142438</v>
      </c>
      <c r="C453">
        <v>31142422</v>
      </c>
      <c r="D453">
        <v>30907252</v>
      </c>
      <c r="E453">
        <v>1</v>
      </c>
      <c r="F453">
        <v>1</v>
      </c>
      <c r="G453">
        <v>28875167</v>
      </c>
      <c r="H453">
        <v>3</v>
      </c>
      <c r="I453" t="s">
        <v>465</v>
      </c>
      <c r="J453" t="s">
        <v>466</v>
      </c>
      <c r="K453" t="s">
        <v>467</v>
      </c>
      <c r="L453">
        <v>1348</v>
      </c>
      <c r="N453">
        <v>1009</v>
      </c>
      <c r="O453" t="s">
        <v>150</v>
      </c>
      <c r="P453" t="s">
        <v>150</v>
      </c>
      <c r="Q453">
        <v>1000</v>
      </c>
      <c r="X453">
        <v>6.7000000000000004E-2</v>
      </c>
      <c r="Y453">
        <v>55020.23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F453" t="s">
        <v>0</v>
      </c>
      <c r="AG453">
        <v>6.7000000000000004E-2</v>
      </c>
      <c r="AH453">
        <v>2</v>
      </c>
      <c r="AI453">
        <v>31142430</v>
      </c>
      <c r="AJ453">
        <v>457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2">
      <c r="A454">
        <f>ROW(Source!A728)</f>
        <v>728</v>
      </c>
      <c r="B454">
        <v>31142448</v>
      </c>
      <c r="C454">
        <v>31142439</v>
      </c>
      <c r="D454">
        <v>30895155</v>
      </c>
      <c r="E454">
        <v>28875167</v>
      </c>
      <c r="F454">
        <v>1</v>
      </c>
      <c r="G454">
        <v>28875167</v>
      </c>
      <c r="H454">
        <v>1</v>
      </c>
      <c r="I454" t="s">
        <v>391</v>
      </c>
      <c r="J454" t="s">
        <v>0</v>
      </c>
      <c r="K454" t="s">
        <v>392</v>
      </c>
      <c r="L454">
        <v>1191</v>
      </c>
      <c r="N454">
        <v>1013</v>
      </c>
      <c r="O454" t="s">
        <v>393</v>
      </c>
      <c r="P454" t="s">
        <v>393</v>
      </c>
      <c r="Q454">
        <v>1</v>
      </c>
      <c r="X454">
        <v>26.3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1</v>
      </c>
      <c r="AF454" t="s">
        <v>0</v>
      </c>
      <c r="AG454">
        <v>26.3</v>
      </c>
      <c r="AH454">
        <v>2</v>
      </c>
      <c r="AI454">
        <v>31142440</v>
      </c>
      <c r="AJ454">
        <v>458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2">
      <c r="A455">
        <f>ROW(Source!A728)</f>
        <v>728</v>
      </c>
      <c r="B455">
        <v>31142449</v>
      </c>
      <c r="C455">
        <v>31142439</v>
      </c>
      <c r="D455">
        <v>30908781</v>
      </c>
      <c r="E455">
        <v>1</v>
      </c>
      <c r="F455">
        <v>1</v>
      </c>
      <c r="G455">
        <v>28875167</v>
      </c>
      <c r="H455">
        <v>3</v>
      </c>
      <c r="I455" t="s">
        <v>407</v>
      </c>
      <c r="J455" t="s">
        <v>408</v>
      </c>
      <c r="K455" t="s">
        <v>409</v>
      </c>
      <c r="L455">
        <v>1339</v>
      </c>
      <c r="N455">
        <v>1007</v>
      </c>
      <c r="O455" t="s">
        <v>16</v>
      </c>
      <c r="P455" t="s">
        <v>16</v>
      </c>
      <c r="Q455">
        <v>1</v>
      </c>
      <c r="X455">
        <v>0.24</v>
      </c>
      <c r="Y455">
        <v>29.98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F455" t="s">
        <v>0</v>
      </c>
      <c r="AG455">
        <v>0.24</v>
      </c>
      <c r="AH455">
        <v>2</v>
      </c>
      <c r="AI455">
        <v>31142441</v>
      </c>
      <c r="AJ455">
        <v>459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2">
      <c r="A456">
        <f>ROW(Source!A728)</f>
        <v>728</v>
      </c>
      <c r="B456">
        <v>31142450</v>
      </c>
      <c r="C456">
        <v>31142439</v>
      </c>
      <c r="D456">
        <v>30908935</v>
      </c>
      <c r="E456">
        <v>1</v>
      </c>
      <c r="F456">
        <v>1</v>
      </c>
      <c r="G456">
        <v>28875167</v>
      </c>
      <c r="H456">
        <v>3</v>
      </c>
      <c r="I456" t="s">
        <v>450</v>
      </c>
      <c r="J456" t="s">
        <v>451</v>
      </c>
      <c r="K456" t="s">
        <v>452</v>
      </c>
      <c r="L456">
        <v>1348</v>
      </c>
      <c r="N456">
        <v>1009</v>
      </c>
      <c r="O456" t="s">
        <v>150</v>
      </c>
      <c r="P456" t="s">
        <v>150</v>
      </c>
      <c r="Q456">
        <v>1000</v>
      </c>
      <c r="X456">
        <v>1.2E-2</v>
      </c>
      <c r="Y456">
        <v>2393.4699999999998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 t="s">
        <v>0</v>
      </c>
      <c r="AG456">
        <v>1.2E-2</v>
      </c>
      <c r="AH456">
        <v>2</v>
      </c>
      <c r="AI456">
        <v>31142442</v>
      </c>
      <c r="AJ456">
        <v>460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2">
      <c r="A457">
        <f>ROW(Source!A728)</f>
        <v>728</v>
      </c>
      <c r="B457">
        <v>31142451</v>
      </c>
      <c r="C457">
        <v>31142439</v>
      </c>
      <c r="D457">
        <v>30908941</v>
      </c>
      <c r="E457">
        <v>1</v>
      </c>
      <c r="F457">
        <v>1</v>
      </c>
      <c r="G457">
        <v>28875167</v>
      </c>
      <c r="H457">
        <v>3</v>
      </c>
      <c r="I457" t="s">
        <v>453</v>
      </c>
      <c r="J457" t="s">
        <v>454</v>
      </c>
      <c r="K457" t="s">
        <v>455</v>
      </c>
      <c r="L457">
        <v>1348</v>
      </c>
      <c r="N457">
        <v>1009</v>
      </c>
      <c r="O457" t="s">
        <v>150</v>
      </c>
      <c r="P457" t="s">
        <v>150</v>
      </c>
      <c r="Q457">
        <v>1000</v>
      </c>
      <c r="X457">
        <v>6.4000000000000005E-4</v>
      </c>
      <c r="Y457">
        <v>35067.730000000003</v>
      </c>
      <c r="Z457">
        <v>0</v>
      </c>
      <c r="AA457">
        <v>0</v>
      </c>
      <c r="AB457">
        <v>0</v>
      </c>
      <c r="AC457">
        <v>0</v>
      </c>
      <c r="AD457">
        <v>1</v>
      </c>
      <c r="AE457">
        <v>0</v>
      </c>
      <c r="AF457" t="s">
        <v>0</v>
      </c>
      <c r="AG457">
        <v>6.4000000000000005E-4</v>
      </c>
      <c r="AH457">
        <v>2</v>
      </c>
      <c r="AI457">
        <v>31142443</v>
      </c>
      <c r="AJ457">
        <v>461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2">
      <c r="A458">
        <f>ROW(Source!A728)</f>
        <v>728</v>
      </c>
      <c r="B458">
        <v>31142452</v>
      </c>
      <c r="C458">
        <v>31142439</v>
      </c>
      <c r="D458">
        <v>30909132</v>
      </c>
      <c r="E458">
        <v>1</v>
      </c>
      <c r="F458">
        <v>1</v>
      </c>
      <c r="G458">
        <v>28875167</v>
      </c>
      <c r="H458">
        <v>3</v>
      </c>
      <c r="I458" t="s">
        <v>456</v>
      </c>
      <c r="J458" t="s">
        <v>457</v>
      </c>
      <c r="K458" t="s">
        <v>458</v>
      </c>
      <c r="L458">
        <v>1327</v>
      </c>
      <c r="N458">
        <v>1005</v>
      </c>
      <c r="O458" t="s">
        <v>441</v>
      </c>
      <c r="P458" t="s">
        <v>441</v>
      </c>
      <c r="Q458">
        <v>1</v>
      </c>
      <c r="X458">
        <v>0.8</v>
      </c>
      <c r="Y458">
        <v>165.36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0</v>
      </c>
      <c r="AF458" t="s">
        <v>0</v>
      </c>
      <c r="AG458">
        <v>0.8</v>
      </c>
      <c r="AH458">
        <v>2</v>
      </c>
      <c r="AI458">
        <v>31142444</v>
      </c>
      <c r="AJ458">
        <v>462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x14ac:dyDescent="0.2">
      <c r="A459">
        <f>ROW(Source!A728)</f>
        <v>728</v>
      </c>
      <c r="B459">
        <v>31142453</v>
      </c>
      <c r="C459">
        <v>31142439</v>
      </c>
      <c r="D459">
        <v>30909151</v>
      </c>
      <c r="E459">
        <v>1</v>
      </c>
      <c r="F459">
        <v>1</v>
      </c>
      <c r="G459">
        <v>28875167</v>
      </c>
      <c r="H459">
        <v>3</v>
      </c>
      <c r="I459" t="s">
        <v>459</v>
      </c>
      <c r="J459" t="s">
        <v>460</v>
      </c>
      <c r="K459" t="s">
        <v>461</v>
      </c>
      <c r="L459">
        <v>1348</v>
      </c>
      <c r="N459">
        <v>1009</v>
      </c>
      <c r="O459" t="s">
        <v>150</v>
      </c>
      <c r="P459" t="s">
        <v>150</v>
      </c>
      <c r="Q459">
        <v>1000</v>
      </c>
      <c r="X459">
        <v>6.4000000000000003E-3</v>
      </c>
      <c r="Y459">
        <v>15222.65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 t="s">
        <v>0</v>
      </c>
      <c r="AG459">
        <v>6.4000000000000003E-3</v>
      </c>
      <c r="AH459">
        <v>2</v>
      </c>
      <c r="AI459">
        <v>31142445</v>
      </c>
      <c r="AJ459">
        <v>463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2">
      <c r="A460">
        <f>ROW(Source!A728)</f>
        <v>728</v>
      </c>
      <c r="B460">
        <v>31142454</v>
      </c>
      <c r="C460">
        <v>31142439</v>
      </c>
      <c r="D460">
        <v>30908843</v>
      </c>
      <c r="E460">
        <v>1</v>
      </c>
      <c r="F460">
        <v>1</v>
      </c>
      <c r="G460">
        <v>28875167</v>
      </c>
      <c r="H460">
        <v>3</v>
      </c>
      <c r="I460" t="s">
        <v>462</v>
      </c>
      <c r="J460" t="s">
        <v>463</v>
      </c>
      <c r="K460" t="s">
        <v>464</v>
      </c>
      <c r="L460">
        <v>1348</v>
      </c>
      <c r="N460">
        <v>1009</v>
      </c>
      <c r="O460" t="s">
        <v>150</v>
      </c>
      <c r="P460" t="s">
        <v>150</v>
      </c>
      <c r="Q460">
        <v>1000</v>
      </c>
      <c r="X460">
        <v>2.4299999999999999E-3</v>
      </c>
      <c r="Y460">
        <v>398091.73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0</v>
      </c>
      <c r="AF460" t="s">
        <v>0</v>
      </c>
      <c r="AG460">
        <v>2.4299999999999999E-3</v>
      </c>
      <c r="AH460">
        <v>2</v>
      </c>
      <c r="AI460">
        <v>31142446</v>
      </c>
      <c r="AJ460">
        <v>464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2">
      <c r="A461">
        <f>ROW(Source!A728)</f>
        <v>728</v>
      </c>
      <c r="B461">
        <v>31142455</v>
      </c>
      <c r="C461">
        <v>31142439</v>
      </c>
      <c r="D461">
        <v>30907252</v>
      </c>
      <c r="E461">
        <v>1</v>
      </c>
      <c r="F461">
        <v>1</v>
      </c>
      <c r="G461">
        <v>28875167</v>
      </c>
      <c r="H461">
        <v>3</v>
      </c>
      <c r="I461" t="s">
        <v>465</v>
      </c>
      <c r="J461" t="s">
        <v>466</v>
      </c>
      <c r="K461" t="s">
        <v>467</v>
      </c>
      <c r="L461">
        <v>1348</v>
      </c>
      <c r="N461">
        <v>1009</v>
      </c>
      <c r="O461" t="s">
        <v>150</v>
      </c>
      <c r="P461" t="s">
        <v>150</v>
      </c>
      <c r="Q461">
        <v>1000</v>
      </c>
      <c r="X461">
        <v>6.7000000000000004E-2</v>
      </c>
      <c r="Y461">
        <v>55020.23</v>
      </c>
      <c r="Z461">
        <v>0</v>
      </c>
      <c r="AA461">
        <v>0</v>
      </c>
      <c r="AB461">
        <v>0</v>
      </c>
      <c r="AC461">
        <v>0</v>
      </c>
      <c r="AD461">
        <v>1</v>
      </c>
      <c r="AE461">
        <v>0</v>
      </c>
      <c r="AF461" t="s">
        <v>0</v>
      </c>
      <c r="AG461">
        <v>6.7000000000000004E-2</v>
      </c>
      <c r="AH461">
        <v>2</v>
      </c>
      <c r="AI461">
        <v>31142447</v>
      </c>
      <c r="AJ461">
        <v>465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2">
      <c r="A462">
        <f>ROW(Source!A729)</f>
        <v>729</v>
      </c>
      <c r="B462">
        <v>31142459</v>
      </c>
      <c r="C462">
        <v>31142456</v>
      </c>
      <c r="D462">
        <v>30895155</v>
      </c>
      <c r="E462">
        <v>28875167</v>
      </c>
      <c r="F462">
        <v>1</v>
      </c>
      <c r="G462">
        <v>28875167</v>
      </c>
      <c r="H462">
        <v>1</v>
      </c>
      <c r="I462" t="s">
        <v>391</v>
      </c>
      <c r="J462" t="s">
        <v>0</v>
      </c>
      <c r="K462" t="s">
        <v>392</v>
      </c>
      <c r="L462">
        <v>1191</v>
      </c>
      <c r="N462">
        <v>1013</v>
      </c>
      <c r="O462" t="s">
        <v>393</v>
      </c>
      <c r="P462" t="s">
        <v>393</v>
      </c>
      <c r="Q462">
        <v>1</v>
      </c>
      <c r="X462">
        <v>0.14000000000000001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1</v>
      </c>
      <c r="AF462" t="s">
        <v>0</v>
      </c>
      <c r="AG462">
        <v>0.14000000000000001</v>
      </c>
      <c r="AH462">
        <v>2</v>
      </c>
      <c r="AI462">
        <v>31142457</v>
      </c>
      <c r="AJ462">
        <v>466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x14ac:dyDescent="0.2">
      <c r="A463">
        <f>ROW(Source!A729)</f>
        <v>729</v>
      </c>
      <c r="B463">
        <v>31142460</v>
      </c>
      <c r="C463">
        <v>31142456</v>
      </c>
      <c r="D463">
        <v>30907454</v>
      </c>
      <c r="E463">
        <v>1</v>
      </c>
      <c r="F463">
        <v>1</v>
      </c>
      <c r="G463">
        <v>28875167</v>
      </c>
      <c r="H463">
        <v>3</v>
      </c>
      <c r="I463" t="s">
        <v>856</v>
      </c>
      <c r="J463" t="s">
        <v>857</v>
      </c>
      <c r="K463" t="s">
        <v>858</v>
      </c>
      <c r="L463">
        <v>1339</v>
      </c>
      <c r="N463">
        <v>1007</v>
      </c>
      <c r="O463" t="s">
        <v>16</v>
      </c>
      <c r="P463" t="s">
        <v>16</v>
      </c>
      <c r="Q463">
        <v>1</v>
      </c>
      <c r="X463">
        <v>4.0000000000000001E-3</v>
      </c>
      <c r="Y463">
        <v>22400.7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F463" t="s">
        <v>0</v>
      </c>
      <c r="AG463">
        <v>4.0000000000000001E-3</v>
      </c>
      <c r="AH463">
        <v>2</v>
      </c>
      <c r="AI463">
        <v>31142458</v>
      </c>
      <c r="AJ463">
        <v>467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x14ac:dyDescent="0.2">
      <c r="A464">
        <f>ROW(Source!A730)</f>
        <v>730</v>
      </c>
      <c r="B464">
        <v>31142466</v>
      </c>
      <c r="C464">
        <v>31142461</v>
      </c>
      <c r="D464">
        <v>30895155</v>
      </c>
      <c r="E464">
        <v>28875167</v>
      </c>
      <c r="F464">
        <v>1</v>
      </c>
      <c r="G464">
        <v>28875167</v>
      </c>
      <c r="H464">
        <v>1</v>
      </c>
      <c r="I464" t="s">
        <v>391</v>
      </c>
      <c r="J464" t="s">
        <v>0</v>
      </c>
      <c r="K464" t="s">
        <v>392</v>
      </c>
      <c r="L464">
        <v>1191</v>
      </c>
      <c r="N464">
        <v>1013</v>
      </c>
      <c r="O464" t="s">
        <v>393</v>
      </c>
      <c r="P464" t="s">
        <v>393</v>
      </c>
      <c r="Q464">
        <v>1</v>
      </c>
      <c r="X464">
        <v>8.0399999999999991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1</v>
      </c>
      <c r="AE464">
        <v>1</v>
      </c>
      <c r="AF464" t="s">
        <v>0</v>
      </c>
      <c r="AG464">
        <v>8.0399999999999991</v>
      </c>
      <c r="AH464">
        <v>2</v>
      </c>
      <c r="AI464">
        <v>31142462</v>
      </c>
      <c r="AJ464">
        <v>468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x14ac:dyDescent="0.2">
      <c r="A465">
        <f>ROW(Source!A730)</f>
        <v>730</v>
      </c>
      <c r="B465">
        <v>31142467</v>
      </c>
      <c r="C465">
        <v>31142461</v>
      </c>
      <c r="D465">
        <v>30906858</v>
      </c>
      <c r="E465">
        <v>1</v>
      </c>
      <c r="F465">
        <v>1</v>
      </c>
      <c r="G465">
        <v>28875167</v>
      </c>
      <c r="H465">
        <v>2</v>
      </c>
      <c r="I465" t="s">
        <v>471</v>
      </c>
      <c r="J465" t="s">
        <v>472</v>
      </c>
      <c r="K465" t="s">
        <v>473</v>
      </c>
      <c r="L465">
        <v>1368</v>
      </c>
      <c r="N465">
        <v>1011</v>
      </c>
      <c r="O465" t="s">
        <v>397</v>
      </c>
      <c r="P465" t="s">
        <v>397</v>
      </c>
      <c r="Q465">
        <v>1</v>
      </c>
      <c r="X465">
        <v>0.08</v>
      </c>
      <c r="Y465">
        <v>0</v>
      </c>
      <c r="Z465">
        <v>7.36</v>
      </c>
      <c r="AA465">
        <v>0.74</v>
      </c>
      <c r="AB465">
        <v>0</v>
      </c>
      <c r="AC465">
        <v>0</v>
      </c>
      <c r="AD465">
        <v>1</v>
      </c>
      <c r="AE465">
        <v>0</v>
      </c>
      <c r="AF465" t="s">
        <v>0</v>
      </c>
      <c r="AG465">
        <v>0.08</v>
      </c>
      <c r="AH465">
        <v>2</v>
      </c>
      <c r="AI465">
        <v>31142463</v>
      </c>
      <c r="AJ465">
        <v>469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2">
      <c r="A466">
        <f>ROW(Source!A730)</f>
        <v>730</v>
      </c>
      <c r="B466">
        <v>31142468</v>
      </c>
      <c r="C466">
        <v>31142461</v>
      </c>
      <c r="D466">
        <v>30907876</v>
      </c>
      <c r="E466">
        <v>1</v>
      </c>
      <c r="F466">
        <v>1</v>
      </c>
      <c r="G466">
        <v>28875167</v>
      </c>
      <c r="H466">
        <v>3</v>
      </c>
      <c r="I466" t="s">
        <v>667</v>
      </c>
      <c r="J466" t="s">
        <v>668</v>
      </c>
      <c r="K466" t="s">
        <v>669</v>
      </c>
      <c r="L466">
        <v>1348</v>
      </c>
      <c r="N466">
        <v>1009</v>
      </c>
      <c r="O466" t="s">
        <v>150</v>
      </c>
      <c r="P466" t="s">
        <v>150</v>
      </c>
      <c r="Q466">
        <v>1000</v>
      </c>
      <c r="X466">
        <v>3.5E-4</v>
      </c>
      <c r="Y466">
        <v>45454.3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0</v>
      </c>
      <c r="AF466" t="s">
        <v>0</v>
      </c>
      <c r="AG466">
        <v>3.5E-4</v>
      </c>
      <c r="AH466">
        <v>2</v>
      </c>
      <c r="AI466">
        <v>31142464</v>
      </c>
      <c r="AJ466">
        <v>470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2">
      <c r="A467">
        <f>ROW(Source!A730)</f>
        <v>730</v>
      </c>
      <c r="B467">
        <v>31142469</v>
      </c>
      <c r="C467">
        <v>31142461</v>
      </c>
      <c r="D467">
        <v>30911436</v>
      </c>
      <c r="E467">
        <v>1</v>
      </c>
      <c r="F467">
        <v>1</v>
      </c>
      <c r="G467">
        <v>28875167</v>
      </c>
      <c r="H467">
        <v>3</v>
      </c>
      <c r="I467" t="s">
        <v>356</v>
      </c>
      <c r="J467" t="s">
        <v>359</v>
      </c>
      <c r="K467" t="s">
        <v>357</v>
      </c>
      <c r="L467">
        <v>1301</v>
      </c>
      <c r="N467">
        <v>1003</v>
      </c>
      <c r="O467" t="s">
        <v>358</v>
      </c>
      <c r="P467" t="s">
        <v>358</v>
      </c>
      <c r="Q467">
        <v>1</v>
      </c>
      <c r="X467">
        <v>110</v>
      </c>
      <c r="Y467">
        <v>38.049999999999997</v>
      </c>
      <c r="Z467">
        <v>0</v>
      </c>
      <c r="AA467">
        <v>0</v>
      </c>
      <c r="AB467">
        <v>0</v>
      </c>
      <c r="AC467">
        <v>0</v>
      </c>
      <c r="AD467">
        <v>1</v>
      </c>
      <c r="AE467">
        <v>0</v>
      </c>
      <c r="AF467" t="s">
        <v>0</v>
      </c>
      <c r="AG467">
        <v>110</v>
      </c>
      <c r="AH467">
        <v>2</v>
      </c>
      <c r="AI467">
        <v>31142465</v>
      </c>
      <c r="AJ467">
        <v>471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2">
      <c r="A468">
        <f>ROW(Source!A731)</f>
        <v>731</v>
      </c>
      <c r="B468">
        <v>31142477</v>
      </c>
      <c r="C468">
        <v>31142470</v>
      </c>
      <c r="D468">
        <v>30895155</v>
      </c>
      <c r="E468">
        <v>28875167</v>
      </c>
      <c r="F468">
        <v>1</v>
      </c>
      <c r="G468">
        <v>28875167</v>
      </c>
      <c r="H468">
        <v>1</v>
      </c>
      <c r="I468" t="s">
        <v>391</v>
      </c>
      <c r="J468" t="s">
        <v>0</v>
      </c>
      <c r="K468" t="s">
        <v>392</v>
      </c>
      <c r="L468">
        <v>1191</v>
      </c>
      <c r="N468">
        <v>1013</v>
      </c>
      <c r="O468" t="s">
        <v>393</v>
      </c>
      <c r="P468" t="s">
        <v>393</v>
      </c>
      <c r="Q468">
        <v>1</v>
      </c>
      <c r="X468">
        <v>189.52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1</v>
      </c>
      <c r="AF468" t="s">
        <v>0</v>
      </c>
      <c r="AG468">
        <v>189.52</v>
      </c>
      <c r="AH468">
        <v>2</v>
      </c>
      <c r="AI468">
        <v>31142471</v>
      </c>
      <c r="AJ468">
        <v>472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2">
      <c r="A469">
        <f>ROW(Source!A731)</f>
        <v>731</v>
      </c>
      <c r="B469">
        <v>31142478</v>
      </c>
      <c r="C469">
        <v>31142470</v>
      </c>
      <c r="D469">
        <v>30906800</v>
      </c>
      <c r="E469">
        <v>1</v>
      </c>
      <c r="F469">
        <v>1</v>
      </c>
      <c r="G469">
        <v>28875167</v>
      </c>
      <c r="H469">
        <v>2</v>
      </c>
      <c r="I469" t="s">
        <v>643</v>
      </c>
      <c r="J469" t="s">
        <v>644</v>
      </c>
      <c r="K469" t="s">
        <v>645</v>
      </c>
      <c r="L469">
        <v>1368</v>
      </c>
      <c r="N469">
        <v>1011</v>
      </c>
      <c r="O469" t="s">
        <v>397</v>
      </c>
      <c r="P469" t="s">
        <v>397</v>
      </c>
      <c r="Q469">
        <v>1</v>
      </c>
      <c r="X469">
        <v>0.32</v>
      </c>
      <c r="Y469">
        <v>0</v>
      </c>
      <c r="Z469">
        <v>4.4400000000000004</v>
      </c>
      <c r="AA469">
        <v>0.85</v>
      </c>
      <c r="AB469">
        <v>0</v>
      </c>
      <c r="AC469">
        <v>0</v>
      </c>
      <c r="AD469">
        <v>1</v>
      </c>
      <c r="AE469">
        <v>0</v>
      </c>
      <c r="AF469" t="s">
        <v>0</v>
      </c>
      <c r="AG469">
        <v>0.32</v>
      </c>
      <c r="AH469">
        <v>2</v>
      </c>
      <c r="AI469">
        <v>31142472</v>
      </c>
      <c r="AJ469">
        <v>473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2">
      <c r="A470">
        <f>ROW(Source!A731)</f>
        <v>731</v>
      </c>
      <c r="B470">
        <v>31142479</v>
      </c>
      <c r="C470">
        <v>31142470</v>
      </c>
      <c r="D470">
        <v>30908604</v>
      </c>
      <c r="E470">
        <v>1</v>
      </c>
      <c r="F470">
        <v>1</v>
      </c>
      <c r="G470">
        <v>28875167</v>
      </c>
      <c r="H470">
        <v>3</v>
      </c>
      <c r="I470" t="s">
        <v>419</v>
      </c>
      <c r="J470" t="s">
        <v>420</v>
      </c>
      <c r="K470" t="s">
        <v>421</v>
      </c>
      <c r="L470">
        <v>1346</v>
      </c>
      <c r="N470">
        <v>1009</v>
      </c>
      <c r="O470" t="s">
        <v>422</v>
      </c>
      <c r="P470" t="s">
        <v>422</v>
      </c>
      <c r="Q470">
        <v>1</v>
      </c>
      <c r="X470">
        <v>0.2</v>
      </c>
      <c r="Y470">
        <v>28.66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 t="s">
        <v>0</v>
      </c>
      <c r="AG470">
        <v>0.2</v>
      </c>
      <c r="AH470">
        <v>2</v>
      </c>
      <c r="AI470">
        <v>31142473</v>
      </c>
      <c r="AJ470">
        <v>474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2">
      <c r="A471">
        <f>ROW(Source!A731)</f>
        <v>731</v>
      </c>
      <c r="B471">
        <v>31142480</v>
      </c>
      <c r="C471">
        <v>31142470</v>
      </c>
      <c r="D471">
        <v>30908978</v>
      </c>
      <c r="E471">
        <v>1</v>
      </c>
      <c r="F471">
        <v>1</v>
      </c>
      <c r="G471">
        <v>28875167</v>
      </c>
      <c r="H471">
        <v>3</v>
      </c>
      <c r="I471" t="s">
        <v>646</v>
      </c>
      <c r="J471" t="s">
        <v>647</v>
      </c>
      <c r="K471" t="s">
        <v>648</v>
      </c>
      <c r="L471">
        <v>1327</v>
      </c>
      <c r="N471">
        <v>1005</v>
      </c>
      <c r="O471" t="s">
        <v>441</v>
      </c>
      <c r="P471" t="s">
        <v>441</v>
      </c>
      <c r="Q471">
        <v>1</v>
      </c>
      <c r="X471">
        <v>105</v>
      </c>
      <c r="Y471">
        <v>566.95000000000005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F471" t="s">
        <v>0</v>
      </c>
      <c r="AG471">
        <v>105</v>
      </c>
      <c r="AH471">
        <v>2</v>
      </c>
      <c r="AI471">
        <v>31142474</v>
      </c>
      <c r="AJ471">
        <v>475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x14ac:dyDescent="0.2">
      <c r="A472">
        <f>ROW(Source!A731)</f>
        <v>731</v>
      </c>
      <c r="B472">
        <v>31142481</v>
      </c>
      <c r="C472">
        <v>31142470</v>
      </c>
      <c r="D472">
        <v>30908836</v>
      </c>
      <c r="E472">
        <v>1</v>
      </c>
      <c r="F472">
        <v>1</v>
      </c>
      <c r="G472">
        <v>28875167</v>
      </c>
      <c r="H472">
        <v>3</v>
      </c>
      <c r="I472" t="s">
        <v>649</v>
      </c>
      <c r="J472" t="s">
        <v>650</v>
      </c>
      <c r="K472" t="s">
        <v>651</v>
      </c>
      <c r="L472">
        <v>1348</v>
      </c>
      <c r="N472">
        <v>1009</v>
      </c>
      <c r="O472" t="s">
        <v>150</v>
      </c>
      <c r="P472" t="s">
        <v>150</v>
      </c>
      <c r="Q472">
        <v>1000</v>
      </c>
      <c r="X472">
        <v>0.03</v>
      </c>
      <c r="Y472">
        <v>59188.35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0</v>
      </c>
      <c r="AF472" t="s">
        <v>0</v>
      </c>
      <c r="AG472">
        <v>0.03</v>
      </c>
      <c r="AH472">
        <v>2</v>
      </c>
      <c r="AI472">
        <v>31142475</v>
      </c>
      <c r="AJ472">
        <v>476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2">
      <c r="A473">
        <f>ROW(Source!A731)</f>
        <v>731</v>
      </c>
      <c r="B473">
        <v>31142482</v>
      </c>
      <c r="C473">
        <v>31142470</v>
      </c>
      <c r="D473">
        <v>30907376</v>
      </c>
      <c r="E473">
        <v>1</v>
      </c>
      <c r="F473">
        <v>1</v>
      </c>
      <c r="G473">
        <v>28875167</v>
      </c>
      <c r="H473">
        <v>3</v>
      </c>
      <c r="I473" t="s">
        <v>652</v>
      </c>
      <c r="J473" t="s">
        <v>653</v>
      </c>
      <c r="K473" t="s">
        <v>654</v>
      </c>
      <c r="L473">
        <v>1348</v>
      </c>
      <c r="N473">
        <v>1009</v>
      </c>
      <c r="O473" t="s">
        <v>150</v>
      </c>
      <c r="P473" t="s">
        <v>150</v>
      </c>
      <c r="Q473">
        <v>1000</v>
      </c>
      <c r="X473">
        <v>8.8999999999999999E-3</v>
      </c>
      <c r="Y473">
        <v>44723.95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0</v>
      </c>
      <c r="AF473" t="s">
        <v>0</v>
      </c>
      <c r="AG473">
        <v>8.8999999999999999E-3</v>
      </c>
      <c r="AH473">
        <v>2</v>
      </c>
      <c r="AI473">
        <v>31142476</v>
      </c>
      <c r="AJ473">
        <v>477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2">
      <c r="A474">
        <f>ROW(Source!A732)</f>
        <v>732</v>
      </c>
      <c r="B474">
        <v>31142492</v>
      </c>
      <c r="C474">
        <v>31142483</v>
      </c>
      <c r="D474">
        <v>30895155</v>
      </c>
      <c r="E474">
        <v>28875167</v>
      </c>
      <c r="F474">
        <v>1</v>
      </c>
      <c r="G474">
        <v>28875167</v>
      </c>
      <c r="H474">
        <v>1</v>
      </c>
      <c r="I474" t="s">
        <v>391</v>
      </c>
      <c r="J474" t="s">
        <v>0</v>
      </c>
      <c r="K474" t="s">
        <v>392</v>
      </c>
      <c r="L474">
        <v>1191</v>
      </c>
      <c r="N474">
        <v>1013</v>
      </c>
      <c r="O474" t="s">
        <v>393</v>
      </c>
      <c r="P474" t="s">
        <v>393</v>
      </c>
      <c r="Q474">
        <v>1</v>
      </c>
      <c r="X474">
        <v>107.1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1</v>
      </c>
      <c r="AE474">
        <v>1</v>
      </c>
      <c r="AF474" t="s">
        <v>0</v>
      </c>
      <c r="AG474">
        <v>107.1</v>
      </c>
      <c r="AH474">
        <v>2</v>
      </c>
      <c r="AI474">
        <v>31142484</v>
      </c>
      <c r="AJ474">
        <v>478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x14ac:dyDescent="0.2">
      <c r="A475">
        <f>ROW(Source!A732)</f>
        <v>732</v>
      </c>
      <c r="B475">
        <v>31142493</v>
      </c>
      <c r="C475">
        <v>31142483</v>
      </c>
      <c r="D475">
        <v>30906858</v>
      </c>
      <c r="E475">
        <v>1</v>
      </c>
      <c r="F475">
        <v>1</v>
      </c>
      <c r="G475">
        <v>28875167</v>
      </c>
      <c r="H475">
        <v>2</v>
      </c>
      <c r="I475" t="s">
        <v>471</v>
      </c>
      <c r="J475" t="s">
        <v>472</v>
      </c>
      <c r="K475" t="s">
        <v>473</v>
      </c>
      <c r="L475">
        <v>1368</v>
      </c>
      <c r="N475">
        <v>1011</v>
      </c>
      <c r="O475" t="s">
        <v>397</v>
      </c>
      <c r="P475" t="s">
        <v>397</v>
      </c>
      <c r="Q475">
        <v>1</v>
      </c>
      <c r="X475">
        <v>44.34</v>
      </c>
      <c r="Y475">
        <v>0</v>
      </c>
      <c r="Z475">
        <v>7.36</v>
      </c>
      <c r="AA475">
        <v>0.74</v>
      </c>
      <c r="AB475">
        <v>0</v>
      </c>
      <c r="AC475">
        <v>0</v>
      </c>
      <c r="AD475">
        <v>1</v>
      </c>
      <c r="AE475">
        <v>0</v>
      </c>
      <c r="AF475" t="s">
        <v>0</v>
      </c>
      <c r="AG475">
        <v>44.34</v>
      </c>
      <c r="AH475">
        <v>2</v>
      </c>
      <c r="AI475">
        <v>31142485</v>
      </c>
      <c r="AJ475">
        <v>479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x14ac:dyDescent="0.2">
      <c r="A476">
        <f>ROW(Source!A732)</f>
        <v>732</v>
      </c>
      <c r="B476">
        <v>31142494</v>
      </c>
      <c r="C476">
        <v>31142483</v>
      </c>
      <c r="D476">
        <v>30906836</v>
      </c>
      <c r="E476">
        <v>1</v>
      </c>
      <c r="F476">
        <v>1</v>
      </c>
      <c r="G476">
        <v>28875167</v>
      </c>
      <c r="H476">
        <v>2</v>
      </c>
      <c r="I476" t="s">
        <v>775</v>
      </c>
      <c r="J476" t="s">
        <v>776</v>
      </c>
      <c r="K476" t="s">
        <v>777</v>
      </c>
      <c r="L476">
        <v>1368</v>
      </c>
      <c r="N476">
        <v>1011</v>
      </c>
      <c r="O476" t="s">
        <v>397</v>
      </c>
      <c r="P476" t="s">
        <v>397</v>
      </c>
      <c r="Q476">
        <v>1</v>
      </c>
      <c r="X476">
        <v>0.39</v>
      </c>
      <c r="Y476">
        <v>0</v>
      </c>
      <c r="Z476">
        <v>386.3</v>
      </c>
      <c r="AA476">
        <v>303.31</v>
      </c>
      <c r="AB476">
        <v>0</v>
      </c>
      <c r="AC476">
        <v>0</v>
      </c>
      <c r="AD476">
        <v>1</v>
      </c>
      <c r="AE476">
        <v>0</v>
      </c>
      <c r="AF476" t="s">
        <v>0</v>
      </c>
      <c r="AG476">
        <v>0.39</v>
      </c>
      <c r="AH476">
        <v>2</v>
      </c>
      <c r="AI476">
        <v>31142486</v>
      </c>
      <c r="AJ476">
        <v>480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x14ac:dyDescent="0.2">
      <c r="A477">
        <f>ROW(Source!A732)</f>
        <v>732</v>
      </c>
      <c r="B477">
        <v>31142495</v>
      </c>
      <c r="C477">
        <v>31142483</v>
      </c>
      <c r="D477">
        <v>30908781</v>
      </c>
      <c r="E477">
        <v>1</v>
      </c>
      <c r="F477">
        <v>1</v>
      </c>
      <c r="G477">
        <v>28875167</v>
      </c>
      <c r="H477">
        <v>3</v>
      </c>
      <c r="I477" t="s">
        <v>407</v>
      </c>
      <c r="J477" t="s">
        <v>408</v>
      </c>
      <c r="K477" t="s">
        <v>409</v>
      </c>
      <c r="L477">
        <v>1339</v>
      </c>
      <c r="N477">
        <v>1007</v>
      </c>
      <c r="O477" t="s">
        <v>16</v>
      </c>
      <c r="P477" t="s">
        <v>16</v>
      </c>
      <c r="Q477">
        <v>1</v>
      </c>
      <c r="X477">
        <v>0.16600000000000001</v>
      </c>
      <c r="Y477">
        <v>29.98</v>
      </c>
      <c r="Z477">
        <v>0</v>
      </c>
      <c r="AA477">
        <v>0</v>
      </c>
      <c r="AB477">
        <v>0</v>
      </c>
      <c r="AC477">
        <v>0</v>
      </c>
      <c r="AD477">
        <v>1</v>
      </c>
      <c r="AE477">
        <v>0</v>
      </c>
      <c r="AF477" t="s">
        <v>0</v>
      </c>
      <c r="AG477">
        <v>0.16600000000000001</v>
      </c>
      <c r="AH477">
        <v>2</v>
      </c>
      <c r="AI477">
        <v>31142487</v>
      </c>
      <c r="AJ477">
        <v>481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2">
      <c r="A478">
        <f>ROW(Source!A732)</f>
        <v>732</v>
      </c>
      <c r="B478">
        <v>31142496</v>
      </c>
      <c r="C478">
        <v>31142483</v>
      </c>
      <c r="D478">
        <v>30907179</v>
      </c>
      <c r="E478">
        <v>1</v>
      </c>
      <c r="F478">
        <v>1</v>
      </c>
      <c r="G478">
        <v>28875167</v>
      </c>
      <c r="H478">
        <v>3</v>
      </c>
      <c r="I478" t="s">
        <v>784</v>
      </c>
      <c r="J478" t="s">
        <v>785</v>
      </c>
      <c r="K478" t="s">
        <v>786</v>
      </c>
      <c r="L478">
        <v>1327</v>
      </c>
      <c r="N478">
        <v>1005</v>
      </c>
      <c r="O478" t="s">
        <v>441</v>
      </c>
      <c r="P478" t="s">
        <v>441</v>
      </c>
      <c r="Q478">
        <v>1</v>
      </c>
      <c r="X478">
        <v>102</v>
      </c>
      <c r="Y478">
        <v>633.91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0</v>
      </c>
      <c r="AG478">
        <v>102</v>
      </c>
      <c r="AH478">
        <v>2</v>
      </c>
      <c r="AI478">
        <v>31142488</v>
      </c>
      <c r="AJ478">
        <v>482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x14ac:dyDescent="0.2">
      <c r="A479">
        <f>ROW(Source!A732)</f>
        <v>732</v>
      </c>
      <c r="B479">
        <v>31142497</v>
      </c>
      <c r="C479">
        <v>31142483</v>
      </c>
      <c r="D479">
        <v>30907225</v>
      </c>
      <c r="E479">
        <v>1</v>
      </c>
      <c r="F479">
        <v>1</v>
      </c>
      <c r="G479">
        <v>28875167</v>
      </c>
      <c r="H479">
        <v>3</v>
      </c>
      <c r="I479" t="s">
        <v>859</v>
      </c>
      <c r="J479" t="s">
        <v>860</v>
      </c>
      <c r="K479" t="s">
        <v>861</v>
      </c>
      <c r="L479">
        <v>1348</v>
      </c>
      <c r="N479">
        <v>1009</v>
      </c>
      <c r="O479" t="s">
        <v>150</v>
      </c>
      <c r="P479" t="s">
        <v>150</v>
      </c>
      <c r="Q479">
        <v>1000</v>
      </c>
      <c r="X479">
        <v>0.01</v>
      </c>
      <c r="Y479">
        <v>108319.66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0</v>
      </c>
      <c r="AF479" t="s">
        <v>0</v>
      </c>
      <c r="AG479">
        <v>0.01</v>
      </c>
      <c r="AH479">
        <v>2</v>
      </c>
      <c r="AI479">
        <v>31142489</v>
      </c>
      <c r="AJ479">
        <v>483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x14ac:dyDescent="0.2">
      <c r="A480">
        <f>ROW(Source!A732)</f>
        <v>732</v>
      </c>
      <c r="B480">
        <v>31142498</v>
      </c>
      <c r="C480">
        <v>31142483</v>
      </c>
      <c r="D480">
        <v>30909798</v>
      </c>
      <c r="E480">
        <v>1</v>
      </c>
      <c r="F480">
        <v>1</v>
      </c>
      <c r="G480">
        <v>28875167</v>
      </c>
      <c r="H480">
        <v>3</v>
      </c>
      <c r="I480" t="s">
        <v>790</v>
      </c>
      <c r="J480" t="s">
        <v>791</v>
      </c>
      <c r="K480" t="s">
        <v>792</v>
      </c>
      <c r="L480">
        <v>1348</v>
      </c>
      <c r="N480">
        <v>1009</v>
      </c>
      <c r="O480" t="s">
        <v>150</v>
      </c>
      <c r="P480" t="s">
        <v>150</v>
      </c>
      <c r="Q480">
        <v>1000</v>
      </c>
      <c r="X480">
        <v>0.59</v>
      </c>
      <c r="Y480">
        <v>8102.61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 t="s">
        <v>0</v>
      </c>
      <c r="AG480">
        <v>0.59</v>
      </c>
      <c r="AH480">
        <v>2</v>
      </c>
      <c r="AI480">
        <v>31142490</v>
      </c>
      <c r="AJ480">
        <v>484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2">
      <c r="A481">
        <f>ROW(Source!A732)</f>
        <v>732</v>
      </c>
      <c r="B481">
        <v>31142499</v>
      </c>
      <c r="C481">
        <v>31142483</v>
      </c>
      <c r="D481">
        <v>30909800</v>
      </c>
      <c r="E481">
        <v>1</v>
      </c>
      <c r="F481">
        <v>1</v>
      </c>
      <c r="G481">
        <v>28875167</v>
      </c>
      <c r="H481">
        <v>3</v>
      </c>
      <c r="I481" t="s">
        <v>793</v>
      </c>
      <c r="J481" t="s">
        <v>794</v>
      </c>
      <c r="K481" t="s">
        <v>795</v>
      </c>
      <c r="L481">
        <v>1348</v>
      </c>
      <c r="N481">
        <v>1009</v>
      </c>
      <c r="O481" t="s">
        <v>150</v>
      </c>
      <c r="P481" t="s">
        <v>150</v>
      </c>
      <c r="Q481">
        <v>1000</v>
      </c>
      <c r="X481">
        <v>4.8000000000000001E-2</v>
      </c>
      <c r="Y481">
        <v>22088.45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 t="s">
        <v>0</v>
      </c>
      <c r="AG481">
        <v>4.8000000000000001E-2</v>
      </c>
      <c r="AH481">
        <v>2</v>
      </c>
      <c r="AI481">
        <v>31142491</v>
      </c>
      <c r="AJ481">
        <v>485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x14ac:dyDescent="0.2">
      <c r="A482">
        <f>ROW(Source!A733)</f>
        <v>733</v>
      </c>
      <c r="B482">
        <v>31142606</v>
      </c>
      <c r="C482">
        <v>31142605</v>
      </c>
      <c r="D482">
        <v>30895155</v>
      </c>
      <c r="E482">
        <v>28875167</v>
      </c>
      <c r="F482">
        <v>1</v>
      </c>
      <c r="G482">
        <v>28875167</v>
      </c>
      <c r="H482">
        <v>1</v>
      </c>
      <c r="I482" t="s">
        <v>391</v>
      </c>
      <c r="J482" t="s">
        <v>0</v>
      </c>
      <c r="K482" t="s">
        <v>392</v>
      </c>
      <c r="L482">
        <v>1191</v>
      </c>
      <c r="N482">
        <v>1013</v>
      </c>
      <c r="O482" t="s">
        <v>393</v>
      </c>
      <c r="P482" t="s">
        <v>393</v>
      </c>
      <c r="Q482">
        <v>1</v>
      </c>
      <c r="X482">
        <v>30.8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1</v>
      </c>
      <c r="AE482">
        <v>1</v>
      </c>
      <c r="AF482" t="s">
        <v>0</v>
      </c>
      <c r="AG482">
        <v>30.8</v>
      </c>
      <c r="AH482">
        <v>2</v>
      </c>
      <c r="AI482">
        <v>31142606</v>
      </c>
      <c r="AJ482">
        <v>486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x14ac:dyDescent="0.2">
      <c r="A483">
        <f>ROW(Source!A733)</f>
        <v>733</v>
      </c>
      <c r="B483">
        <v>31142607</v>
      </c>
      <c r="C483">
        <v>31142605</v>
      </c>
      <c r="D483">
        <v>30909701</v>
      </c>
      <c r="E483">
        <v>1</v>
      </c>
      <c r="F483">
        <v>1</v>
      </c>
      <c r="G483">
        <v>28875167</v>
      </c>
      <c r="H483">
        <v>3</v>
      </c>
      <c r="I483" t="s">
        <v>445</v>
      </c>
      <c r="J483" t="s">
        <v>446</v>
      </c>
      <c r="K483" t="s">
        <v>447</v>
      </c>
      <c r="L483">
        <v>1339</v>
      </c>
      <c r="N483">
        <v>1007</v>
      </c>
      <c r="O483" t="s">
        <v>16</v>
      </c>
      <c r="P483" t="s">
        <v>16</v>
      </c>
      <c r="Q483">
        <v>1</v>
      </c>
      <c r="X483">
        <v>0.03</v>
      </c>
      <c r="Y483">
        <v>3388.43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0</v>
      </c>
      <c r="AG483">
        <v>0.03</v>
      </c>
      <c r="AH483">
        <v>2</v>
      </c>
      <c r="AI483">
        <v>31142607</v>
      </c>
      <c r="AJ483">
        <v>487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2">
      <c r="A484">
        <f>ROW(Source!A734)</f>
        <v>734</v>
      </c>
      <c r="B484">
        <v>31142505</v>
      </c>
      <c r="C484">
        <v>31142500</v>
      </c>
      <c r="D484">
        <v>30895155</v>
      </c>
      <c r="E484">
        <v>28875167</v>
      </c>
      <c r="F484">
        <v>1</v>
      </c>
      <c r="G484">
        <v>28875167</v>
      </c>
      <c r="H484">
        <v>1</v>
      </c>
      <c r="I484" t="s">
        <v>391</v>
      </c>
      <c r="J484" t="s">
        <v>0</v>
      </c>
      <c r="K484" t="s">
        <v>392</v>
      </c>
      <c r="L484">
        <v>1191</v>
      </c>
      <c r="N484">
        <v>1013</v>
      </c>
      <c r="O484" t="s">
        <v>393</v>
      </c>
      <c r="P484" t="s">
        <v>393</v>
      </c>
      <c r="Q484">
        <v>1</v>
      </c>
      <c r="X484">
        <v>50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1</v>
      </c>
      <c r="AF484" t="s">
        <v>0</v>
      </c>
      <c r="AG484">
        <v>50</v>
      </c>
      <c r="AH484">
        <v>2</v>
      </c>
      <c r="AI484">
        <v>31142501</v>
      </c>
      <c r="AJ484">
        <v>488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x14ac:dyDescent="0.2">
      <c r="A485">
        <f>ROW(Source!A734)</f>
        <v>734</v>
      </c>
      <c r="B485">
        <v>31142506</v>
      </c>
      <c r="C485">
        <v>31142500</v>
      </c>
      <c r="D485">
        <v>30907714</v>
      </c>
      <c r="E485">
        <v>1</v>
      </c>
      <c r="F485">
        <v>1</v>
      </c>
      <c r="G485">
        <v>28875167</v>
      </c>
      <c r="H485">
        <v>3</v>
      </c>
      <c r="I485" t="s">
        <v>676</v>
      </c>
      <c r="J485" t="s">
        <v>677</v>
      </c>
      <c r="K485" t="s">
        <v>678</v>
      </c>
      <c r="L485">
        <v>1348</v>
      </c>
      <c r="N485">
        <v>1009</v>
      </c>
      <c r="O485" t="s">
        <v>150</v>
      </c>
      <c r="P485" t="s">
        <v>150</v>
      </c>
      <c r="Q485">
        <v>1000</v>
      </c>
      <c r="X485">
        <v>0.46</v>
      </c>
      <c r="Y485">
        <v>50407.79</v>
      </c>
      <c r="Z485">
        <v>0</v>
      </c>
      <c r="AA485">
        <v>0</v>
      </c>
      <c r="AB485">
        <v>0</v>
      </c>
      <c r="AC485">
        <v>0</v>
      </c>
      <c r="AD485">
        <v>1</v>
      </c>
      <c r="AE485">
        <v>0</v>
      </c>
      <c r="AF485" t="s">
        <v>0</v>
      </c>
      <c r="AG485">
        <v>0.46</v>
      </c>
      <c r="AH485">
        <v>2</v>
      </c>
      <c r="AI485">
        <v>31142502</v>
      </c>
      <c r="AJ485">
        <v>489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2">
      <c r="A486">
        <f>ROW(Source!A734)</f>
        <v>734</v>
      </c>
      <c r="B486">
        <v>31142507</v>
      </c>
      <c r="C486">
        <v>31142500</v>
      </c>
      <c r="D486">
        <v>30907876</v>
      </c>
      <c r="E486">
        <v>1</v>
      </c>
      <c r="F486">
        <v>1</v>
      </c>
      <c r="G486">
        <v>28875167</v>
      </c>
      <c r="H486">
        <v>3</v>
      </c>
      <c r="I486" t="s">
        <v>667</v>
      </c>
      <c r="J486" t="s">
        <v>668</v>
      </c>
      <c r="K486" t="s">
        <v>669</v>
      </c>
      <c r="L486">
        <v>1348</v>
      </c>
      <c r="N486">
        <v>1009</v>
      </c>
      <c r="O486" t="s">
        <v>150</v>
      </c>
      <c r="P486" t="s">
        <v>150</v>
      </c>
      <c r="Q486">
        <v>1000</v>
      </c>
      <c r="X486">
        <v>1E-3</v>
      </c>
      <c r="Y486">
        <v>45454.3</v>
      </c>
      <c r="Z486">
        <v>0</v>
      </c>
      <c r="AA486">
        <v>0</v>
      </c>
      <c r="AB486">
        <v>0</v>
      </c>
      <c r="AC486">
        <v>0</v>
      </c>
      <c r="AD486">
        <v>1</v>
      </c>
      <c r="AE486">
        <v>0</v>
      </c>
      <c r="AF486" t="s">
        <v>0</v>
      </c>
      <c r="AG486">
        <v>1E-3</v>
      </c>
      <c r="AH486">
        <v>2</v>
      </c>
      <c r="AI486">
        <v>31142503</v>
      </c>
      <c r="AJ486">
        <v>490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x14ac:dyDescent="0.2">
      <c r="A487">
        <f>ROW(Source!A734)</f>
        <v>734</v>
      </c>
      <c r="B487">
        <v>31142508</v>
      </c>
      <c r="C487">
        <v>31142500</v>
      </c>
      <c r="D487">
        <v>30907914</v>
      </c>
      <c r="E487">
        <v>1</v>
      </c>
      <c r="F487">
        <v>1</v>
      </c>
      <c r="G487">
        <v>28875167</v>
      </c>
      <c r="H487">
        <v>3</v>
      </c>
      <c r="I487" t="s">
        <v>679</v>
      </c>
      <c r="J487" t="s">
        <v>680</v>
      </c>
      <c r="K487" t="s">
        <v>681</v>
      </c>
      <c r="L487">
        <v>1348</v>
      </c>
      <c r="N487">
        <v>1009</v>
      </c>
      <c r="O487" t="s">
        <v>150</v>
      </c>
      <c r="P487" t="s">
        <v>150</v>
      </c>
      <c r="Q487">
        <v>1000</v>
      </c>
      <c r="X487">
        <v>5.1999999999999998E-2</v>
      </c>
      <c r="Y487">
        <v>39990.42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0</v>
      </c>
      <c r="AF487" t="s">
        <v>0</v>
      </c>
      <c r="AG487">
        <v>5.1999999999999998E-2</v>
      </c>
      <c r="AH487">
        <v>2</v>
      </c>
      <c r="AI487">
        <v>31142504</v>
      </c>
      <c r="AJ487">
        <v>491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2">
      <c r="A488">
        <f>ROW(Source!A735)</f>
        <v>735</v>
      </c>
      <c r="B488">
        <v>31142516</v>
      </c>
      <c r="C488">
        <v>31142509</v>
      </c>
      <c r="D488">
        <v>30895155</v>
      </c>
      <c r="E488">
        <v>28875167</v>
      </c>
      <c r="F488">
        <v>1</v>
      </c>
      <c r="G488">
        <v>28875167</v>
      </c>
      <c r="H488">
        <v>1</v>
      </c>
      <c r="I488" t="s">
        <v>391</v>
      </c>
      <c r="J488" t="s">
        <v>0</v>
      </c>
      <c r="K488" t="s">
        <v>392</v>
      </c>
      <c r="L488">
        <v>1191</v>
      </c>
      <c r="N488">
        <v>1013</v>
      </c>
      <c r="O488" t="s">
        <v>393</v>
      </c>
      <c r="P488" t="s">
        <v>393</v>
      </c>
      <c r="Q488">
        <v>1</v>
      </c>
      <c r="X488">
        <v>85.11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1</v>
      </c>
      <c r="AE488">
        <v>1</v>
      </c>
      <c r="AF488" t="s">
        <v>0</v>
      </c>
      <c r="AG488">
        <v>85.11</v>
      </c>
      <c r="AH488">
        <v>2</v>
      </c>
      <c r="AI488">
        <v>31142510</v>
      </c>
      <c r="AJ488">
        <v>492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x14ac:dyDescent="0.2">
      <c r="A489">
        <f>ROW(Source!A735)</f>
        <v>735</v>
      </c>
      <c r="B489">
        <v>31142517</v>
      </c>
      <c r="C489">
        <v>31142509</v>
      </c>
      <c r="D489">
        <v>30906794</v>
      </c>
      <c r="E489">
        <v>1</v>
      </c>
      <c r="F489">
        <v>1</v>
      </c>
      <c r="G489">
        <v>28875167</v>
      </c>
      <c r="H489">
        <v>2</v>
      </c>
      <c r="I489" t="s">
        <v>571</v>
      </c>
      <c r="J489" t="s">
        <v>572</v>
      </c>
      <c r="K489" t="s">
        <v>573</v>
      </c>
      <c r="L489">
        <v>1368</v>
      </c>
      <c r="N489">
        <v>1011</v>
      </c>
      <c r="O489" t="s">
        <v>397</v>
      </c>
      <c r="P489" t="s">
        <v>397</v>
      </c>
      <c r="Q489">
        <v>1</v>
      </c>
      <c r="X489">
        <v>1.96</v>
      </c>
      <c r="Y489">
        <v>0</v>
      </c>
      <c r="Z489">
        <v>3.83</v>
      </c>
      <c r="AA489">
        <v>0.87</v>
      </c>
      <c r="AB489">
        <v>0</v>
      </c>
      <c r="AC489">
        <v>0</v>
      </c>
      <c r="AD489">
        <v>1</v>
      </c>
      <c r="AE489">
        <v>0</v>
      </c>
      <c r="AF489" t="s">
        <v>0</v>
      </c>
      <c r="AG489">
        <v>1.96</v>
      </c>
      <c r="AH489">
        <v>2</v>
      </c>
      <c r="AI489">
        <v>31142511</v>
      </c>
      <c r="AJ489">
        <v>493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x14ac:dyDescent="0.2">
      <c r="A490">
        <f>ROW(Source!A735)</f>
        <v>735</v>
      </c>
      <c r="B490">
        <v>31142518</v>
      </c>
      <c r="C490">
        <v>31142509</v>
      </c>
      <c r="D490">
        <v>30906820</v>
      </c>
      <c r="E490">
        <v>1</v>
      </c>
      <c r="F490">
        <v>1</v>
      </c>
      <c r="G490">
        <v>28875167</v>
      </c>
      <c r="H490">
        <v>2</v>
      </c>
      <c r="I490" t="s">
        <v>574</v>
      </c>
      <c r="J490" t="s">
        <v>575</v>
      </c>
      <c r="K490" t="s">
        <v>576</v>
      </c>
      <c r="L490">
        <v>1368</v>
      </c>
      <c r="N490">
        <v>1011</v>
      </c>
      <c r="O490" t="s">
        <v>397</v>
      </c>
      <c r="P490" t="s">
        <v>397</v>
      </c>
      <c r="Q490">
        <v>1</v>
      </c>
      <c r="X490">
        <v>20.25</v>
      </c>
      <c r="Y490">
        <v>0</v>
      </c>
      <c r="Z490">
        <v>5.25</v>
      </c>
      <c r="AA490">
        <v>0.85</v>
      </c>
      <c r="AB490">
        <v>0</v>
      </c>
      <c r="AC490">
        <v>0</v>
      </c>
      <c r="AD490">
        <v>1</v>
      </c>
      <c r="AE490">
        <v>0</v>
      </c>
      <c r="AF490" t="s">
        <v>0</v>
      </c>
      <c r="AG490">
        <v>20.25</v>
      </c>
      <c r="AH490">
        <v>2</v>
      </c>
      <c r="AI490">
        <v>31142512</v>
      </c>
      <c r="AJ490">
        <v>494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x14ac:dyDescent="0.2">
      <c r="A491">
        <f>ROW(Source!A735)</f>
        <v>735</v>
      </c>
      <c r="B491">
        <v>31142519</v>
      </c>
      <c r="C491">
        <v>31142509</v>
      </c>
      <c r="D491">
        <v>30907959</v>
      </c>
      <c r="E491">
        <v>1</v>
      </c>
      <c r="F491">
        <v>1</v>
      </c>
      <c r="G491">
        <v>28875167</v>
      </c>
      <c r="H491">
        <v>3</v>
      </c>
      <c r="I491" t="s">
        <v>862</v>
      </c>
      <c r="J491" t="s">
        <v>863</v>
      </c>
      <c r="K491" t="s">
        <v>864</v>
      </c>
      <c r="L491">
        <v>1355</v>
      </c>
      <c r="N491">
        <v>1010</v>
      </c>
      <c r="O491" t="s">
        <v>79</v>
      </c>
      <c r="P491" t="s">
        <v>79</v>
      </c>
      <c r="Q491">
        <v>100</v>
      </c>
      <c r="X491">
        <v>18</v>
      </c>
      <c r="Y491">
        <v>15.86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0</v>
      </c>
      <c r="AF491" t="s">
        <v>0</v>
      </c>
      <c r="AG491">
        <v>18</v>
      </c>
      <c r="AH491">
        <v>2</v>
      </c>
      <c r="AI491">
        <v>31142513</v>
      </c>
      <c r="AJ491">
        <v>495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2">
      <c r="A492">
        <f>ROW(Source!A735)</f>
        <v>735</v>
      </c>
      <c r="B492">
        <v>31142520</v>
      </c>
      <c r="C492">
        <v>31142509</v>
      </c>
      <c r="D492">
        <v>30907100</v>
      </c>
      <c r="E492">
        <v>1</v>
      </c>
      <c r="F492">
        <v>1</v>
      </c>
      <c r="G492">
        <v>28875167</v>
      </c>
      <c r="H492">
        <v>3</v>
      </c>
      <c r="I492" t="s">
        <v>865</v>
      </c>
      <c r="J492" t="s">
        <v>866</v>
      </c>
      <c r="K492" t="s">
        <v>867</v>
      </c>
      <c r="L492">
        <v>1327</v>
      </c>
      <c r="N492">
        <v>1005</v>
      </c>
      <c r="O492" t="s">
        <v>441</v>
      </c>
      <c r="P492" t="s">
        <v>441</v>
      </c>
      <c r="Q492">
        <v>1</v>
      </c>
      <c r="X492">
        <v>116</v>
      </c>
      <c r="Y492">
        <v>51.55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F492" t="s">
        <v>0</v>
      </c>
      <c r="AG492">
        <v>116</v>
      </c>
      <c r="AH492">
        <v>2</v>
      </c>
      <c r="AI492">
        <v>31142514</v>
      </c>
      <c r="AJ492">
        <v>496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x14ac:dyDescent="0.2">
      <c r="A493">
        <f>ROW(Source!A735)</f>
        <v>735</v>
      </c>
      <c r="B493">
        <v>31142521</v>
      </c>
      <c r="C493">
        <v>31142509</v>
      </c>
      <c r="D493">
        <v>30910436</v>
      </c>
      <c r="E493">
        <v>1</v>
      </c>
      <c r="F493">
        <v>1</v>
      </c>
      <c r="G493">
        <v>28875167</v>
      </c>
      <c r="H493">
        <v>3</v>
      </c>
      <c r="I493" t="s">
        <v>868</v>
      </c>
      <c r="J493" t="s">
        <v>869</v>
      </c>
      <c r="K493" t="s">
        <v>870</v>
      </c>
      <c r="L493">
        <v>1301</v>
      </c>
      <c r="N493">
        <v>1003</v>
      </c>
      <c r="O493" t="s">
        <v>358</v>
      </c>
      <c r="P493" t="s">
        <v>358</v>
      </c>
      <c r="Q493">
        <v>1</v>
      </c>
      <c r="X493">
        <v>270</v>
      </c>
      <c r="Y493">
        <v>96.14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F493" t="s">
        <v>0</v>
      </c>
      <c r="AG493">
        <v>270</v>
      </c>
      <c r="AH493">
        <v>2</v>
      </c>
      <c r="AI493">
        <v>31142515</v>
      </c>
      <c r="AJ493">
        <v>497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x14ac:dyDescent="0.2">
      <c r="A494">
        <f>ROW(Source!A736)</f>
        <v>736</v>
      </c>
      <c r="B494">
        <v>31142527</v>
      </c>
      <c r="C494">
        <v>31142522</v>
      </c>
      <c r="D494">
        <v>30895155</v>
      </c>
      <c r="E494">
        <v>28875167</v>
      </c>
      <c r="F494">
        <v>1</v>
      </c>
      <c r="G494">
        <v>28875167</v>
      </c>
      <c r="H494">
        <v>1</v>
      </c>
      <c r="I494" t="s">
        <v>391</v>
      </c>
      <c r="J494" t="s">
        <v>0</v>
      </c>
      <c r="K494" t="s">
        <v>392</v>
      </c>
      <c r="L494">
        <v>1191</v>
      </c>
      <c r="N494">
        <v>1013</v>
      </c>
      <c r="O494" t="s">
        <v>393</v>
      </c>
      <c r="P494" t="s">
        <v>393</v>
      </c>
      <c r="Q494">
        <v>1</v>
      </c>
      <c r="X494">
        <v>14.45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1</v>
      </c>
      <c r="AF494" t="s">
        <v>0</v>
      </c>
      <c r="AG494">
        <v>14.45</v>
      </c>
      <c r="AH494">
        <v>2</v>
      </c>
      <c r="AI494">
        <v>31142523</v>
      </c>
      <c r="AJ494">
        <v>498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x14ac:dyDescent="0.2">
      <c r="A495">
        <f>ROW(Source!A736)</f>
        <v>736</v>
      </c>
      <c r="B495">
        <v>31142528</v>
      </c>
      <c r="C495">
        <v>31142522</v>
      </c>
      <c r="D495">
        <v>30907714</v>
      </c>
      <c r="E495">
        <v>1</v>
      </c>
      <c r="F495">
        <v>1</v>
      </c>
      <c r="G495">
        <v>28875167</v>
      </c>
      <c r="H495">
        <v>3</v>
      </c>
      <c r="I495" t="s">
        <v>676</v>
      </c>
      <c r="J495" t="s">
        <v>677</v>
      </c>
      <c r="K495" t="s">
        <v>678</v>
      </c>
      <c r="L495">
        <v>1348</v>
      </c>
      <c r="N495">
        <v>1009</v>
      </c>
      <c r="O495" t="s">
        <v>150</v>
      </c>
      <c r="P495" t="s">
        <v>150</v>
      </c>
      <c r="Q495">
        <v>1000</v>
      </c>
      <c r="X495">
        <v>0.27700000000000002</v>
      </c>
      <c r="Y495">
        <v>50407.79</v>
      </c>
      <c r="Z495">
        <v>0</v>
      </c>
      <c r="AA495">
        <v>0</v>
      </c>
      <c r="AB495">
        <v>0</v>
      </c>
      <c r="AC495">
        <v>0</v>
      </c>
      <c r="AD495">
        <v>1</v>
      </c>
      <c r="AE495">
        <v>0</v>
      </c>
      <c r="AF495" t="s">
        <v>0</v>
      </c>
      <c r="AG495">
        <v>0.27700000000000002</v>
      </c>
      <c r="AH495">
        <v>2</v>
      </c>
      <c r="AI495">
        <v>31142524</v>
      </c>
      <c r="AJ495">
        <v>499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x14ac:dyDescent="0.2">
      <c r="A496">
        <f>ROW(Source!A736)</f>
        <v>736</v>
      </c>
      <c r="B496">
        <v>31142529</v>
      </c>
      <c r="C496">
        <v>31142522</v>
      </c>
      <c r="D496">
        <v>30907876</v>
      </c>
      <c r="E496">
        <v>1</v>
      </c>
      <c r="F496">
        <v>1</v>
      </c>
      <c r="G496">
        <v>28875167</v>
      </c>
      <c r="H496">
        <v>3</v>
      </c>
      <c r="I496" t="s">
        <v>667</v>
      </c>
      <c r="J496" t="s">
        <v>668</v>
      </c>
      <c r="K496" t="s">
        <v>669</v>
      </c>
      <c r="L496">
        <v>1348</v>
      </c>
      <c r="N496">
        <v>1009</v>
      </c>
      <c r="O496" t="s">
        <v>150</v>
      </c>
      <c r="P496" t="s">
        <v>150</v>
      </c>
      <c r="Q496">
        <v>1000</v>
      </c>
      <c r="X496">
        <v>1E-3</v>
      </c>
      <c r="Y496">
        <v>45454.3</v>
      </c>
      <c r="Z496">
        <v>0</v>
      </c>
      <c r="AA496">
        <v>0</v>
      </c>
      <c r="AB496">
        <v>0</v>
      </c>
      <c r="AC496">
        <v>0</v>
      </c>
      <c r="AD496">
        <v>1</v>
      </c>
      <c r="AE496">
        <v>0</v>
      </c>
      <c r="AF496" t="s">
        <v>0</v>
      </c>
      <c r="AG496">
        <v>1E-3</v>
      </c>
      <c r="AH496">
        <v>2</v>
      </c>
      <c r="AI496">
        <v>31142525</v>
      </c>
      <c r="AJ496">
        <v>500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x14ac:dyDescent="0.2">
      <c r="A497">
        <f>ROW(Source!A736)</f>
        <v>736</v>
      </c>
      <c r="B497">
        <v>31142530</v>
      </c>
      <c r="C497">
        <v>31142522</v>
      </c>
      <c r="D497">
        <v>30907913</v>
      </c>
      <c r="E497">
        <v>1</v>
      </c>
      <c r="F497">
        <v>1</v>
      </c>
      <c r="G497">
        <v>28875167</v>
      </c>
      <c r="H497">
        <v>3</v>
      </c>
      <c r="I497" t="s">
        <v>730</v>
      </c>
      <c r="J497" t="s">
        <v>731</v>
      </c>
      <c r="K497" t="s">
        <v>732</v>
      </c>
      <c r="L497">
        <v>1348</v>
      </c>
      <c r="N497">
        <v>1009</v>
      </c>
      <c r="O497" t="s">
        <v>150</v>
      </c>
      <c r="P497" t="s">
        <v>150</v>
      </c>
      <c r="Q497">
        <v>1000</v>
      </c>
      <c r="X497">
        <v>0.127</v>
      </c>
      <c r="Y497">
        <v>44312.57</v>
      </c>
      <c r="Z497">
        <v>0</v>
      </c>
      <c r="AA497">
        <v>0</v>
      </c>
      <c r="AB497">
        <v>0</v>
      </c>
      <c r="AC497">
        <v>0</v>
      </c>
      <c r="AD497">
        <v>1</v>
      </c>
      <c r="AE497">
        <v>0</v>
      </c>
      <c r="AF497" t="s">
        <v>0</v>
      </c>
      <c r="AG497">
        <v>0.127</v>
      </c>
      <c r="AH497">
        <v>2</v>
      </c>
      <c r="AI497">
        <v>31142526</v>
      </c>
      <c r="AJ497">
        <v>501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x14ac:dyDescent="0.2">
      <c r="A498">
        <f>ROW(Source!A737)</f>
        <v>737</v>
      </c>
      <c r="B498">
        <v>31142538</v>
      </c>
      <c r="C498">
        <v>31142531</v>
      </c>
      <c r="D498">
        <v>30895155</v>
      </c>
      <c r="E498">
        <v>28875167</v>
      </c>
      <c r="F498">
        <v>1</v>
      </c>
      <c r="G498">
        <v>28875167</v>
      </c>
      <c r="H498">
        <v>1</v>
      </c>
      <c r="I498" t="s">
        <v>391</v>
      </c>
      <c r="J498" t="s">
        <v>0</v>
      </c>
      <c r="K498" t="s">
        <v>392</v>
      </c>
      <c r="L498">
        <v>1191</v>
      </c>
      <c r="N498">
        <v>1013</v>
      </c>
      <c r="O498" t="s">
        <v>393</v>
      </c>
      <c r="P498" t="s">
        <v>393</v>
      </c>
      <c r="Q498">
        <v>1</v>
      </c>
      <c r="X498">
        <v>14.52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1</v>
      </c>
      <c r="AE498">
        <v>1</v>
      </c>
      <c r="AF498" t="s">
        <v>0</v>
      </c>
      <c r="AG498">
        <v>14.52</v>
      </c>
      <c r="AH498">
        <v>2</v>
      </c>
      <c r="AI498">
        <v>31142532</v>
      </c>
      <c r="AJ498">
        <v>502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x14ac:dyDescent="0.2">
      <c r="A499">
        <f>ROW(Source!A737)</f>
        <v>737</v>
      </c>
      <c r="B499">
        <v>31142539</v>
      </c>
      <c r="C499">
        <v>31142531</v>
      </c>
      <c r="D499">
        <v>30906858</v>
      </c>
      <c r="E499">
        <v>1</v>
      </c>
      <c r="F499">
        <v>1</v>
      </c>
      <c r="G499">
        <v>28875167</v>
      </c>
      <c r="H499">
        <v>2</v>
      </c>
      <c r="I499" t="s">
        <v>471</v>
      </c>
      <c r="J499" t="s">
        <v>472</v>
      </c>
      <c r="K499" t="s">
        <v>473</v>
      </c>
      <c r="L499">
        <v>1368</v>
      </c>
      <c r="N499">
        <v>1011</v>
      </c>
      <c r="O499" t="s">
        <v>397</v>
      </c>
      <c r="P499" t="s">
        <v>397</v>
      </c>
      <c r="Q499">
        <v>1</v>
      </c>
      <c r="X499">
        <v>2.59</v>
      </c>
      <c r="Y499">
        <v>0</v>
      </c>
      <c r="Z499">
        <v>7.36</v>
      </c>
      <c r="AA499">
        <v>0.74</v>
      </c>
      <c r="AB499">
        <v>0</v>
      </c>
      <c r="AC499">
        <v>0</v>
      </c>
      <c r="AD499">
        <v>1</v>
      </c>
      <c r="AE499">
        <v>0</v>
      </c>
      <c r="AF499" t="s">
        <v>0</v>
      </c>
      <c r="AG499">
        <v>2.59</v>
      </c>
      <c r="AH499">
        <v>2</v>
      </c>
      <c r="AI499">
        <v>31142533</v>
      </c>
      <c r="AJ499">
        <v>503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2">
      <c r="A500">
        <f>ROW(Source!A737)</f>
        <v>737</v>
      </c>
      <c r="B500">
        <v>31142540</v>
      </c>
      <c r="C500">
        <v>31142531</v>
      </c>
      <c r="D500">
        <v>30906820</v>
      </c>
      <c r="E500">
        <v>1</v>
      </c>
      <c r="F500">
        <v>1</v>
      </c>
      <c r="G500">
        <v>28875167</v>
      </c>
      <c r="H500">
        <v>2</v>
      </c>
      <c r="I500" t="s">
        <v>574</v>
      </c>
      <c r="J500" t="s">
        <v>575</v>
      </c>
      <c r="K500" t="s">
        <v>576</v>
      </c>
      <c r="L500">
        <v>1368</v>
      </c>
      <c r="N500">
        <v>1011</v>
      </c>
      <c r="O500" t="s">
        <v>397</v>
      </c>
      <c r="P500" t="s">
        <v>397</v>
      </c>
      <c r="Q500">
        <v>1</v>
      </c>
      <c r="X500">
        <v>1.01</v>
      </c>
      <c r="Y500">
        <v>0</v>
      </c>
      <c r="Z500">
        <v>5.25</v>
      </c>
      <c r="AA500">
        <v>0.85</v>
      </c>
      <c r="AB500">
        <v>0</v>
      </c>
      <c r="AC500">
        <v>0</v>
      </c>
      <c r="AD500">
        <v>1</v>
      </c>
      <c r="AE500">
        <v>0</v>
      </c>
      <c r="AF500" t="s">
        <v>0</v>
      </c>
      <c r="AG500">
        <v>1.01</v>
      </c>
      <c r="AH500">
        <v>2</v>
      </c>
      <c r="AI500">
        <v>31142534</v>
      </c>
      <c r="AJ500">
        <v>504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x14ac:dyDescent="0.2">
      <c r="A501">
        <f>ROW(Source!A737)</f>
        <v>737</v>
      </c>
      <c r="B501">
        <v>31142541</v>
      </c>
      <c r="C501">
        <v>31142531</v>
      </c>
      <c r="D501">
        <v>30907717</v>
      </c>
      <c r="E501">
        <v>1</v>
      </c>
      <c r="F501">
        <v>1</v>
      </c>
      <c r="G501">
        <v>28875167</v>
      </c>
      <c r="H501">
        <v>3</v>
      </c>
      <c r="I501" t="s">
        <v>736</v>
      </c>
      <c r="J501" t="s">
        <v>737</v>
      </c>
      <c r="K501" t="s">
        <v>738</v>
      </c>
      <c r="L501">
        <v>1348</v>
      </c>
      <c r="N501">
        <v>1009</v>
      </c>
      <c r="O501" t="s">
        <v>150</v>
      </c>
      <c r="P501" t="s">
        <v>150</v>
      </c>
      <c r="Q501">
        <v>1000</v>
      </c>
      <c r="X501">
        <v>4.0000000000000001E-3</v>
      </c>
      <c r="Y501">
        <v>47211.72</v>
      </c>
      <c r="Z501">
        <v>0</v>
      </c>
      <c r="AA501">
        <v>0</v>
      </c>
      <c r="AB501">
        <v>0</v>
      </c>
      <c r="AC501">
        <v>0</v>
      </c>
      <c r="AD501">
        <v>1</v>
      </c>
      <c r="AE501">
        <v>0</v>
      </c>
      <c r="AF501" t="s">
        <v>0</v>
      </c>
      <c r="AG501">
        <v>4.0000000000000001E-3</v>
      </c>
      <c r="AH501">
        <v>2</v>
      </c>
      <c r="AI501">
        <v>31142535</v>
      </c>
      <c r="AJ501">
        <v>505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x14ac:dyDescent="0.2">
      <c r="A502">
        <f>ROW(Source!A737)</f>
        <v>737</v>
      </c>
      <c r="B502">
        <v>31142542</v>
      </c>
      <c r="C502">
        <v>31142531</v>
      </c>
      <c r="D502">
        <v>30907949</v>
      </c>
      <c r="E502">
        <v>1</v>
      </c>
      <c r="F502">
        <v>1</v>
      </c>
      <c r="G502">
        <v>28875167</v>
      </c>
      <c r="H502">
        <v>3</v>
      </c>
      <c r="I502" t="s">
        <v>739</v>
      </c>
      <c r="J502" t="s">
        <v>740</v>
      </c>
      <c r="K502" t="s">
        <v>741</v>
      </c>
      <c r="L502">
        <v>1348</v>
      </c>
      <c r="N502">
        <v>1009</v>
      </c>
      <c r="O502" t="s">
        <v>150</v>
      </c>
      <c r="P502" t="s">
        <v>150</v>
      </c>
      <c r="Q502">
        <v>1000</v>
      </c>
      <c r="X502">
        <v>7.5000000000000002E-4</v>
      </c>
      <c r="Y502">
        <v>132427.31</v>
      </c>
      <c r="Z502">
        <v>0</v>
      </c>
      <c r="AA502">
        <v>0</v>
      </c>
      <c r="AB502">
        <v>0</v>
      </c>
      <c r="AC502">
        <v>0</v>
      </c>
      <c r="AD502">
        <v>1</v>
      </c>
      <c r="AE502">
        <v>0</v>
      </c>
      <c r="AF502" t="s">
        <v>0</v>
      </c>
      <c r="AG502">
        <v>7.5000000000000002E-4</v>
      </c>
      <c r="AH502">
        <v>2</v>
      </c>
      <c r="AI502">
        <v>31142536</v>
      </c>
      <c r="AJ502">
        <v>506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x14ac:dyDescent="0.2">
      <c r="A503">
        <f>ROW(Source!A737)</f>
        <v>737</v>
      </c>
      <c r="B503">
        <v>31142543</v>
      </c>
      <c r="C503">
        <v>31142531</v>
      </c>
      <c r="D503">
        <v>30910981</v>
      </c>
      <c r="E503">
        <v>1</v>
      </c>
      <c r="F503">
        <v>1</v>
      </c>
      <c r="G503">
        <v>28875167</v>
      </c>
      <c r="H503">
        <v>3</v>
      </c>
      <c r="I503" t="s">
        <v>742</v>
      </c>
      <c r="J503" t="s">
        <v>743</v>
      </c>
      <c r="K503" t="s">
        <v>744</v>
      </c>
      <c r="L503">
        <v>1301</v>
      </c>
      <c r="N503">
        <v>1003</v>
      </c>
      <c r="O503" t="s">
        <v>358</v>
      </c>
      <c r="P503" t="s">
        <v>358</v>
      </c>
      <c r="Q503">
        <v>1</v>
      </c>
      <c r="X503">
        <v>102</v>
      </c>
      <c r="Y503">
        <v>104.32</v>
      </c>
      <c r="Z503">
        <v>0</v>
      </c>
      <c r="AA503">
        <v>0</v>
      </c>
      <c r="AB503">
        <v>0</v>
      </c>
      <c r="AC503">
        <v>0</v>
      </c>
      <c r="AD503">
        <v>1</v>
      </c>
      <c r="AE503">
        <v>0</v>
      </c>
      <c r="AF503" t="s">
        <v>0</v>
      </c>
      <c r="AG503">
        <v>102</v>
      </c>
      <c r="AH503">
        <v>2</v>
      </c>
      <c r="AI503">
        <v>31142537</v>
      </c>
      <c r="AJ503">
        <v>507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2">
      <c r="A504">
        <f>ROW(Source!A739)</f>
        <v>739</v>
      </c>
      <c r="B504">
        <v>31142552</v>
      </c>
      <c r="C504">
        <v>31142545</v>
      </c>
      <c r="D504">
        <v>30895155</v>
      </c>
      <c r="E504">
        <v>28875167</v>
      </c>
      <c r="F504">
        <v>1</v>
      </c>
      <c r="G504">
        <v>28875167</v>
      </c>
      <c r="H504">
        <v>1</v>
      </c>
      <c r="I504" t="s">
        <v>391</v>
      </c>
      <c r="J504" t="s">
        <v>0</v>
      </c>
      <c r="K504" t="s">
        <v>392</v>
      </c>
      <c r="L504">
        <v>1191</v>
      </c>
      <c r="N504">
        <v>1013</v>
      </c>
      <c r="O504" t="s">
        <v>393</v>
      </c>
      <c r="P504" t="s">
        <v>393</v>
      </c>
      <c r="Q504">
        <v>1</v>
      </c>
      <c r="X504">
        <v>2.35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1</v>
      </c>
      <c r="AF504" t="s">
        <v>0</v>
      </c>
      <c r="AG504">
        <v>2.35</v>
      </c>
      <c r="AH504">
        <v>2</v>
      </c>
      <c r="AI504">
        <v>31142546</v>
      </c>
      <c r="AJ504">
        <v>508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x14ac:dyDescent="0.2">
      <c r="A505">
        <f>ROW(Source!A739)</f>
        <v>739</v>
      </c>
      <c r="B505">
        <v>31142553</v>
      </c>
      <c r="C505">
        <v>31142545</v>
      </c>
      <c r="D505">
        <v>30907714</v>
      </c>
      <c r="E505">
        <v>1</v>
      </c>
      <c r="F505">
        <v>1</v>
      </c>
      <c r="G505">
        <v>28875167</v>
      </c>
      <c r="H505">
        <v>3</v>
      </c>
      <c r="I505" t="s">
        <v>676</v>
      </c>
      <c r="J505" t="s">
        <v>677</v>
      </c>
      <c r="K505" t="s">
        <v>678</v>
      </c>
      <c r="L505">
        <v>1348</v>
      </c>
      <c r="N505">
        <v>1009</v>
      </c>
      <c r="O505" t="s">
        <v>150</v>
      </c>
      <c r="P505" t="s">
        <v>150</v>
      </c>
      <c r="Q505">
        <v>1000</v>
      </c>
      <c r="X505">
        <v>7.11E-3</v>
      </c>
      <c r="Y505">
        <v>50407.79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 t="s">
        <v>0</v>
      </c>
      <c r="AG505">
        <v>7.11E-3</v>
      </c>
      <c r="AH505">
        <v>2</v>
      </c>
      <c r="AI505">
        <v>31142547</v>
      </c>
      <c r="AJ505">
        <v>509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x14ac:dyDescent="0.2">
      <c r="A506">
        <f>ROW(Source!A739)</f>
        <v>739</v>
      </c>
      <c r="B506">
        <v>31142554</v>
      </c>
      <c r="C506">
        <v>31142545</v>
      </c>
      <c r="D506">
        <v>30907844</v>
      </c>
      <c r="E506">
        <v>1</v>
      </c>
      <c r="F506">
        <v>1</v>
      </c>
      <c r="G506">
        <v>28875167</v>
      </c>
      <c r="H506">
        <v>3</v>
      </c>
      <c r="I506" t="s">
        <v>871</v>
      </c>
      <c r="J506" t="s">
        <v>872</v>
      </c>
      <c r="K506" t="s">
        <v>873</v>
      </c>
      <c r="L506">
        <v>1348</v>
      </c>
      <c r="N506">
        <v>1009</v>
      </c>
      <c r="O506" t="s">
        <v>150</v>
      </c>
      <c r="P506" t="s">
        <v>150</v>
      </c>
      <c r="Q506">
        <v>1000</v>
      </c>
      <c r="X506">
        <v>1E-4</v>
      </c>
      <c r="Y506">
        <v>103889.61</v>
      </c>
      <c r="Z506">
        <v>0</v>
      </c>
      <c r="AA506">
        <v>0</v>
      </c>
      <c r="AB506">
        <v>0</v>
      </c>
      <c r="AC506">
        <v>0</v>
      </c>
      <c r="AD506">
        <v>1</v>
      </c>
      <c r="AE506">
        <v>0</v>
      </c>
      <c r="AF506" t="s">
        <v>0</v>
      </c>
      <c r="AG506">
        <v>1E-4</v>
      </c>
      <c r="AH506">
        <v>2</v>
      </c>
      <c r="AI506">
        <v>31142548</v>
      </c>
      <c r="AJ506">
        <v>510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x14ac:dyDescent="0.2">
      <c r="A507">
        <f>ROW(Source!A739)</f>
        <v>739</v>
      </c>
      <c r="B507">
        <v>31142555</v>
      </c>
      <c r="C507">
        <v>31142545</v>
      </c>
      <c r="D507">
        <v>30907876</v>
      </c>
      <c r="E507">
        <v>1</v>
      </c>
      <c r="F507">
        <v>1</v>
      </c>
      <c r="G507">
        <v>28875167</v>
      </c>
      <c r="H507">
        <v>3</v>
      </c>
      <c r="I507" t="s">
        <v>667</v>
      </c>
      <c r="J507" t="s">
        <v>668</v>
      </c>
      <c r="K507" t="s">
        <v>669</v>
      </c>
      <c r="L507">
        <v>1348</v>
      </c>
      <c r="N507">
        <v>1009</v>
      </c>
      <c r="O507" t="s">
        <v>150</v>
      </c>
      <c r="P507" t="s">
        <v>150</v>
      </c>
      <c r="Q507">
        <v>1000</v>
      </c>
      <c r="X507">
        <v>3.0000000000000001E-5</v>
      </c>
      <c r="Y507">
        <v>45454.3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F507" t="s">
        <v>0</v>
      </c>
      <c r="AG507">
        <v>3.0000000000000001E-5</v>
      </c>
      <c r="AH507">
        <v>2</v>
      </c>
      <c r="AI507">
        <v>31142549</v>
      </c>
      <c r="AJ507">
        <v>511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2">
      <c r="A508">
        <f>ROW(Source!A739)</f>
        <v>739</v>
      </c>
      <c r="B508">
        <v>31142556</v>
      </c>
      <c r="C508">
        <v>31142545</v>
      </c>
      <c r="D508">
        <v>30908614</v>
      </c>
      <c r="E508">
        <v>1</v>
      </c>
      <c r="F508">
        <v>1</v>
      </c>
      <c r="G508">
        <v>28875167</v>
      </c>
      <c r="H508">
        <v>3</v>
      </c>
      <c r="I508" t="s">
        <v>544</v>
      </c>
      <c r="J508" t="s">
        <v>545</v>
      </c>
      <c r="K508" t="s">
        <v>546</v>
      </c>
      <c r="L508">
        <v>1327</v>
      </c>
      <c r="N508">
        <v>1005</v>
      </c>
      <c r="O508" t="s">
        <v>441</v>
      </c>
      <c r="P508" t="s">
        <v>441</v>
      </c>
      <c r="Q508">
        <v>1</v>
      </c>
      <c r="X508">
        <v>0.36</v>
      </c>
      <c r="Y508">
        <v>63.78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F508" t="s">
        <v>0</v>
      </c>
      <c r="AG508">
        <v>0.36</v>
      </c>
      <c r="AH508">
        <v>2</v>
      </c>
      <c r="AI508">
        <v>31142550</v>
      </c>
      <c r="AJ508">
        <v>512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x14ac:dyDescent="0.2">
      <c r="A509">
        <f>ROW(Source!A739)</f>
        <v>739</v>
      </c>
      <c r="B509">
        <v>31142557</v>
      </c>
      <c r="C509">
        <v>31142545</v>
      </c>
      <c r="D509">
        <v>30907260</v>
      </c>
      <c r="E509">
        <v>1</v>
      </c>
      <c r="F509">
        <v>1</v>
      </c>
      <c r="G509">
        <v>28875167</v>
      </c>
      <c r="H509">
        <v>3</v>
      </c>
      <c r="I509" t="s">
        <v>748</v>
      </c>
      <c r="J509" t="s">
        <v>749</v>
      </c>
      <c r="K509" t="s">
        <v>750</v>
      </c>
      <c r="L509">
        <v>1348</v>
      </c>
      <c r="N509">
        <v>1009</v>
      </c>
      <c r="O509" t="s">
        <v>150</v>
      </c>
      <c r="P509" t="s">
        <v>150</v>
      </c>
      <c r="Q509">
        <v>1000</v>
      </c>
      <c r="X509">
        <v>9.0000000000000006E-5</v>
      </c>
      <c r="Y509">
        <v>66674.02</v>
      </c>
      <c r="Z509">
        <v>0</v>
      </c>
      <c r="AA509">
        <v>0</v>
      </c>
      <c r="AB509">
        <v>0</v>
      </c>
      <c r="AC509">
        <v>0</v>
      </c>
      <c r="AD509">
        <v>1</v>
      </c>
      <c r="AE509">
        <v>0</v>
      </c>
      <c r="AF509" t="s">
        <v>0</v>
      </c>
      <c r="AG509">
        <v>9.0000000000000006E-5</v>
      </c>
      <c r="AH509">
        <v>2</v>
      </c>
      <c r="AI509">
        <v>31142551</v>
      </c>
      <c r="AJ509">
        <v>513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x14ac:dyDescent="0.2">
      <c r="A510">
        <f>ROW(Source!A740)</f>
        <v>740</v>
      </c>
      <c r="B510">
        <v>31142568</v>
      </c>
      <c r="C510">
        <v>31142558</v>
      </c>
      <c r="D510">
        <v>30895155</v>
      </c>
      <c r="E510">
        <v>28875167</v>
      </c>
      <c r="F510">
        <v>1</v>
      </c>
      <c r="G510">
        <v>28875167</v>
      </c>
      <c r="H510">
        <v>1</v>
      </c>
      <c r="I510" t="s">
        <v>391</v>
      </c>
      <c r="J510" t="s">
        <v>0</v>
      </c>
      <c r="K510" t="s">
        <v>392</v>
      </c>
      <c r="L510">
        <v>1191</v>
      </c>
      <c r="N510">
        <v>1013</v>
      </c>
      <c r="O510" t="s">
        <v>393</v>
      </c>
      <c r="P510" t="s">
        <v>393</v>
      </c>
      <c r="Q510">
        <v>1</v>
      </c>
      <c r="X510">
        <v>67.459999999999994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v>1</v>
      </c>
      <c r="AF510" t="s">
        <v>0</v>
      </c>
      <c r="AG510">
        <v>67.459999999999994</v>
      </c>
      <c r="AH510">
        <v>2</v>
      </c>
      <c r="AI510">
        <v>31142559</v>
      </c>
      <c r="AJ510">
        <v>514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x14ac:dyDescent="0.2">
      <c r="A511">
        <f>ROW(Source!A740)</f>
        <v>740</v>
      </c>
      <c r="B511">
        <v>31142569</v>
      </c>
      <c r="C511">
        <v>31142558</v>
      </c>
      <c r="D511">
        <v>30906778</v>
      </c>
      <c r="E511">
        <v>1</v>
      </c>
      <c r="F511">
        <v>1</v>
      </c>
      <c r="G511">
        <v>28875167</v>
      </c>
      <c r="H511">
        <v>2</v>
      </c>
      <c r="I511" t="s">
        <v>468</v>
      </c>
      <c r="J511" t="s">
        <v>469</v>
      </c>
      <c r="K511" t="s">
        <v>470</v>
      </c>
      <c r="L511">
        <v>1368</v>
      </c>
      <c r="N511">
        <v>1011</v>
      </c>
      <c r="O511" t="s">
        <v>397</v>
      </c>
      <c r="P511" t="s">
        <v>397</v>
      </c>
      <c r="Q511">
        <v>1</v>
      </c>
      <c r="X511">
        <v>32.5</v>
      </c>
      <c r="Y511">
        <v>0</v>
      </c>
      <c r="Z511">
        <v>5.45</v>
      </c>
      <c r="AA511">
        <v>2.25</v>
      </c>
      <c r="AB511">
        <v>0</v>
      </c>
      <c r="AC511">
        <v>0</v>
      </c>
      <c r="AD511">
        <v>1</v>
      </c>
      <c r="AE511">
        <v>0</v>
      </c>
      <c r="AF511" t="s">
        <v>0</v>
      </c>
      <c r="AG511">
        <v>32.5</v>
      </c>
      <c r="AH511">
        <v>2</v>
      </c>
      <c r="AI511">
        <v>31142560</v>
      </c>
      <c r="AJ511">
        <v>515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x14ac:dyDescent="0.2">
      <c r="A512">
        <f>ROW(Source!A740)</f>
        <v>740</v>
      </c>
      <c r="B512">
        <v>31142570</v>
      </c>
      <c r="C512">
        <v>31142558</v>
      </c>
      <c r="D512">
        <v>30907562</v>
      </c>
      <c r="E512">
        <v>1</v>
      </c>
      <c r="F512">
        <v>1</v>
      </c>
      <c r="G512">
        <v>28875167</v>
      </c>
      <c r="H512">
        <v>3</v>
      </c>
      <c r="I512" t="s">
        <v>826</v>
      </c>
      <c r="J512" t="s">
        <v>827</v>
      </c>
      <c r="K512" t="s">
        <v>828</v>
      </c>
      <c r="L512">
        <v>1348</v>
      </c>
      <c r="N512">
        <v>1009</v>
      </c>
      <c r="O512" t="s">
        <v>150</v>
      </c>
      <c r="P512" t="s">
        <v>150</v>
      </c>
      <c r="Q512">
        <v>1000</v>
      </c>
      <c r="X512">
        <v>2.06E-2</v>
      </c>
      <c r="Y512">
        <v>42581.03</v>
      </c>
      <c r="Z512">
        <v>0</v>
      </c>
      <c r="AA512">
        <v>0</v>
      </c>
      <c r="AB512">
        <v>0</v>
      </c>
      <c r="AC512">
        <v>0</v>
      </c>
      <c r="AD512">
        <v>1</v>
      </c>
      <c r="AE512">
        <v>0</v>
      </c>
      <c r="AF512" t="s">
        <v>0</v>
      </c>
      <c r="AG512">
        <v>2.06E-2</v>
      </c>
      <c r="AH512">
        <v>2</v>
      </c>
      <c r="AI512">
        <v>31142561</v>
      </c>
      <c r="AJ512">
        <v>516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x14ac:dyDescent="0.2">
      <c r="A513">
        <f>ROW(Source!A740)</f>
        <v>740</v>
      </c>
      <c r="B513">
        <v>31142571</v>
      </c>
      <c r="C513">
        <v>31142558</v>
      </c>
      <c r="D513">
        <v>30907958</v>
      </c>
      <c r="E513">
        <v>1</v>
      </c>
      <c r="F513">
        <v>1</v>
      </c>
      <c r="G513">
        <v>28875167</v>
      </c>
      <c r="H513">
        <v>3</v>
      </c>
      <c r="I513" t="s">
        <v>829</v>
      </c>
      <c r="J513" t="s">
        <v>830</v>
      </c>
      <c r="K513" t="s">
        <v>831</v>
      </c>
      <c r="L513">
        <v>1346</v>
      </c>
      <c r="N513">
        <v>1009</v>
      </c>
      <c r="O513" t="s">
        <v>422</v>
      </c>
      <c r="P513" t="s">
        <v>422</v>
      </c>
      <c r="Q513">
        <v>1</v>
      </c>
      <c r="X513">
        <v>1.333</v>
      </c>
      <c r="Y513">
        <v>100.26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 t="s">
        <v>0</v>
      </c>
      <c r="AG513">
        <v>1.333</v>
      </c>
      <c r="AH513">
        <v>2</v>
      </c>
      <c r="AI513">
        <v>31142562</v>
      </c>
      <c r="AJ513">
        <v>517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2">
      <c r="A514">
        <f>ROW(Source!A740)</f>
        <v>740</v>
      </c>
      <c r="B514">
        <v>31142572</v>
      </c>
      <c r="C514">
        <v>31142558</v>
      </c>
      <c r="D514">
        <v>30908028</v>
      </c>
      <c r="E514">
        <v>1</v>
      </c>
      <c r="F514">
        <v>1</v>
      </c>
      <c r="G514">
        <v>28875167</v>
      </c>
      <c r="H514">
        <v>3</v>
      </c>
      <c r="I514" t="s">
        <v>832</v>
      </c>
      <c r="J514" t="s">
        <v>833</v>
      </c>
      <c r="K514" t="s">
        <v>834</v>
      </c>
      <c r="L514">
        <v>1354</v>
      </c>
      <c r="N514">
        <v>1010</v>
      </c>
      <c r="O514" t="s">
        <v>84</v>
      </c>
      <c r="P514" t="s">
        <v>84</v>
      </c>
      <c r="Q514">
        <v>1</v>
      </c>
      <c r="X514">
        <v>800</v>
      </c>
      <c r="Y514">
        <v>0.86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0</v>
      </c>
      <c r="AF514" t="s">
        <v>0</v>
      </c>
      <c r="AG514">
        <v>800</v>
      </c>
      <c r="AH514">
        <v>2</v>
      </c>
      <c r="AI514">
        <v>31142563</v>
      </c>
      <c r="AJ514">
        <v>518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x14ac:dyDescent="0.2">
      <c r="A515">
        <f>ROW(Source!A740)</f>
        <v>740</v>
      </c>
      <c r="B515">
        <v>31142573</v>
      </c>
      <c r="C515">
        <v>31142558</v>
      </c>
      <c r="D515">
        <v>30912165</v>
      </c>
      <c r="E515">
        <v>1</v>
      </c>
      <c r="F515">
        <v>1</v>
      </c>
      <c r="G515">
        <v>28875167</v>
      </c>
      <c r="H515">
        <v>3</v>
      </c>
      <c r="I515" t="s">
        <v>835</v>
      </c>
      <c r="J515" t="s">
        <v>836</v>
      </c>
      <c r="K515" t="s">
        <v>837</v>
      </c>
      <c r="L515">
        <v>1301</v>
      </c>
      <c r="N515">
        <v>1003</v>
      </c>
      <c r="O515" t="s">
        <v>358</v>
      </c>
      <c r="P515" t="s">
        <v>358</v>
      </c>
      <c r="Q515">
        <v>1</v>
      </c>
      <c r="X515">
        <v>102</v>
      </c>
      <c r="Y515">
        <v>6.25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</v>
      </c>
      <c r="AF515" t="s">
        <v>0</v>
      </c>
      <c r="AG515">
        <v>102</v>
      </c>
      <c r="AH515">
        <v>2</v>
      </c>
      <c r="AI515">
        <v>31142564</v>
      </c>
      <c r="AJ515">
        <v>519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x14ac:dyDescent="0.2">
      <c r="A516">
        <f>ROW(Source!A740)</f>
        <v>740</v>
      </c>
      <c r="B516">
        <v>31142574</v>
      </c>
      <c r="C516">
        <v>31142558</v>
      </c>
      <c r="D516">
        <v>30914929</v>
      </c>
      <c r="E516">
        <v>1</v>
      </c>
      <c r="F516">
        <v>1</v>
      </c>
      <c r="G516">
        <v>28875167</v>
      </c>
      <c r="H516">
        <v>3</v>
      </c>
      <c r="I516" t="s">
        <v>838</v>
      </c>
      <c r="J516" t="s">
        <v>839</v>
      </c>
      <c r="K516" t="s">
        <v>840</v>
      </c>
      <c r="L516">
        <v>1354</v>
      </c>
      <c r="N516">
        <v>1010</v>
      </c>
      <c r="O516" t="s">
        <v>84</v>
      </c>
      <c r="P516" t="s">
        <v>84</v>
      </c>
      <c r="Q516">
        <v>1</v>
      </c>
      <c r="X516">
        <v>400</v>
      </c>
      <c r="Y516">
        <v>1.84</v>
      </c>
      <c r="Z516">
        <v>0</v>
      </c>
      <c r="AA516">
        <v>0</v>
      </c>
      <c r="AB516">
        <v>0</v>
      </c>
      <c r="AC516">
        <v>0</v>
      </c>
      <c r="AD516">
        <v>1</v>
      </c>
      <c r="AE516">
        <v>0</v>
      </c>
      <c r="AF516" t="s">
        <v>0</v>
      </c>
      <c r="AG516">
        <v>400</v>
      </c>
      <c r="AH516">
        <v>2</v>
      </c>
      <c r="AI516">
        <v>31142565</v>
      </c>
      <c r="AJ516">
        <v>520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2">
      <c r="A517">
        <f>ROW(Source!A740)</f>
        <v>740</v>
      </c>
      <c r="B517">
        <v>31142575</v>
      </c>
      <c r="C517">
        <v>31142558</v>
      </c>
      <c r="D517">
        <v>30914692</v>
      </c>
      <c r="E517">
        <v>1</v>
      </c>
      <c r="F517">
        <v>1</v>
      </c>
      <c r="G517">
        <v>28875167</v>
      </c>
      <c r="H517">
        <v>3</v>
      </c>
      <c r="I517" t="s">
        <v>841</v>
      </c>
      <c r="J517" t="s">
        <v>842</v>
      </c>
      <c r="K517" t="s">
        <v>843</v>
      </c>
      <c r="L517">
        <v>1354</v>
      </c>
      <c r="N517">
        <v>1010</v>
      </c>
      <c r="O517" t="s">
        <v>84</v>
      </c>
      <c r="P517" t="s">
        <v>84</v>
      </c>
      <c r="Q517">
        <v>1</v>
      </c>
      <c r="X517">
        <v>10</v>
      </c>
      <c r="Y517">
        <v>18.09</v>
      </c>
      <c r="Z517">
        <v>0</v>
      </c>
      <c r="AA517">
        <v>0</v>
      </c>
      <c r="AB517">
        <v>0</v>
      </c>
      <c r="AC517">
        <v>0</v>
      </c>
      <c r="AD517">
        <v>1</v>
      </c>
      <c r="AE517">
        <v>0</v>
      </c>
      <c r="AF517" t="s">
        <v>0</v>
      </c>
      <c r="AG517">
        <v>10</v>
      </c>
      <c r="AH517">
        <v>2</v>
      </c>
      <c r="AI517">
        <v>31142566</v>
      </c>
      <c r="AJ517">
        <v>521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x14ac:dyDescent="0.2">
      <c r="A518">
        <f>ROW(Source!A740)</f>
        <v>740</v>
      </c>
      <c r="B518">
        <v>31142576</v>
      </c>
      <c r="C518">
        <v>31142558</v>
      </c>
      <c r="D518">
        <v>30910500</v>
      </c>
      <c r="E518">
        <v>1</v>
      </c>
      <c r="F518">
        <v>1</v>
      </c>
      <c r="G518">
        <v>28875167</v>
      </c>
      <c r="H518">
        <v>3</v>
      </c>
      <c r="I518" t="s">
        <v>844</v>
      </c>
      <c r="J518" t="s">
        <v>845</v>
      </c>
      <c r="K518" t="s">
        <v>846</v>
      </c>
      <c r="L518">
        <v>1354</v>
      </c>
      <c r="N518">
        <v>1010</v>
      </c>
      <c r="O518" t="s">
        <v>84</v>
      </c>
      <c r="P518" t="s">
        <v>84</v>
      </c>
      <c r="Q518">
        <v>1</v>
      </c>
      <c r="X518">
        <v>10</v>
      </c>
      <c r="Y518">
        <v>273.17</v>
      </c>
      <c r="Z518">
        <v>0</v>
      </c>
      <c r="AA518">
        <v>0</v>
      </c>
      <c r="AB518">
        <v>0</v>
      </c>
      <c r="AC518">
        <v>0</v>
      </c>
      <c r="AD518">
        <v>1</v>
      </c>
      <c r="AE518">
        <v>0</v>
      </c>
      <c r="AF518" t="s">
        <v>0</v>
      </c>
      <c r="AG518">
        <v>10</v>
      </c>
      <c r="AH518">
        <v>2</v>
      </c>
      <c r="AI518">
        <v>31142567</v>
      </c>
      <c r="AJ518">
        <v>522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x14ac:dyDescent="0.2">
      <c r="A519">
        <f>ROW(Source!A741)</f>
        <v>741</v>
      </c>
      <c r="B519">
        <v>31142587</v>
      </c>
      <c r="C519">
        <v>31142577</v>
      </c>
      <c r="D519">
        <v>30895155</v>
      </c>
      <c r="E519">
        <v>28875167</v>
      </c>
      <c r="F519">
        <v>1</v>
      </c>
      <c r="G519">
        <v>28875167</v>
      </c>
      <c r="H519">
        <v>1</v>
      </c>
      <c r="I519" t="s">
        <v>391</v>
      </c>
      <c r="J519" t="s">
        <v>0</v>
      </c>
      <c r="K519" t="s">
        <v>392</v>
      </c>
      <c r="L519">
        <v>1191</v>
      </c>
      <c r="N519">
        <v>1013</v>
      </c>
      <c r="O519" t="s">
        <v>393</v>
      </c>
      <c r="P519" t="s">
        <v>393</v>
      </c>
      <c r="Q519">
        <v>1</v>
      </c>
      <c r="X519">
        <v>3.55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1</v>
      </c>
      <c r="AE519">
        <v>1</v>
      </c>
      <c r="AF519" t="s">
        <v>0</v>
      </c>
      <c r="AG519">
        <v>3.55</v>
      </c>
      <c r="AH519">
        <v>2</v>
      </c>
      <c r="AI519">
        <v>31142578</v>
      </c>
      <c r="AJ519">
        <v>523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2">
      <c r="A520">
        <f>ROW(Source!A741)</f>
        <v>741</v>
      </c>
      <c r="B520">
        <v>31142588</v>
      </c>
      <c r="C520">
        <v>31142577</v>
      </c>
      <c r="D520">
        <v>30908607</v>
      </c>
      <c r="E520">
        <v>1</v>
      </c>
      <c r="F520">
        <v>1</v>
      </c>
      <c r="G520">
        <v>28875167</v>
      </c>
      <c r="H520">
        <v>3</v>
      </c>
      <c r="I520" t="s">
        <v>505</v>
      </c>
      <c r="J520" t="s">
        <v>506</v>
      </c>
      <c r="K520" t="s">
        <v>507</v>
      </c>
      <c r="L520">
        <v>1346</v>
      </c>
      <c r="N520">
        <v>1009</v>
      </c>
      <c r="O520" t="s">
        <v>422</v>
      </c>
      <c r="P520" t="s">
        <v>422</v>
      </c>
      <c r="Q520">
        <v>1</v>
      </c>
      <c r="X520">
        <v>0.16</v>
      </c>
      <c r="Y520">
        <v>135.63</v>
      </c>
      <c r="Z520">
        <v>0</v>
      </c>
      <c r="AA520">
        <v>0</v>
      </c>
      <c r="AB520">
        <v>0</v>
      </c>
      <c r="AC520">
        <v>0</v>
      </c>
      <c r="AD520">
        <v>1</v>
      </c>
      <c r="AE520">
        <v>0</v>
      </c>
      <c r="AF520" t="s">
        <v>0</v>
      </c>
      <c r="AG520">
        <v>0.16</v>
      </c>
      <c r="AH520">
        <v>2</v>
      </c>
      <c r="AI520">
        <v>31142579</v>
      </c>
      <c r="AJ520">
        <v>524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x14ac:dyDescent="0.2">
      <c r="A521">
        <f>ROW(Source!A741)</f>
        <v>741</v>
      </c>
      <c r="B521">
        <v>31142589</v>
      </c>
      <c r="C521">
        <v>31142577</v>
      </c>
      <c r="D521">
        <v>30914742</v>
      </c>
      <c r="E521">
        <v>1</v>
      </c>
      <c r="F521">
        <v>1</v>
      </c>
      <c r="G521">
        <v>28875167</v>
      </c>
      <c r="H521">
        <v>3</v>
      </c>
      <c r="I521" t="s">
        <v>508</v>
      </c>
      <c r="J521" t="s">
        <v>509</v>
      </c>
      <c r="K521" t="s">
        <v>510</v>
      </c>
      <c r="L521">
        <v>1301</v>
      </c>
      <c r="N521">
        <v>1003</v>
      </c>
      <c r="O521" t="s">
        <v>358</v>
      </c>
      <c r="P521" t="s">
        <v>358</v>
      </c>
      <c r="Q521">
        <v>1</v>
      </c>
      <c r="X521">
        <v>5</v>
      </c>
      <c r="Y521">
        <v>3.23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0</v>
      </c>
      <c r="AG521">
        <v>5</v>
      </c>
      <c r="AH521">
        <v>2</v>
      </c>
      <c r="AI521">
        <v>31142580</v>
      </c>
      <c r="AJ521">
        <v>525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x14ac:dyDescent="0.2">
      <c r="A522">
        <f>ROW(Source!A741)</f>
        <v>741</v>
      </c>
      <c r="B522">
        <v>31142590</v>
      </c>
      <c r="C522">
        <v>31142577</v>
      </c>
      <c r="D522">
        <v>30914639</v>
      </c>
      <c r="E522">
        <v>1</v>
      </c>
      <c r="F522">
        <v>1</v>
      </c>
      <c r="G522">
        <v>28875167</v>
      </c>
      <c r="H522">
        <v>3</v>
      </c>
      <c r="I522" t="s">
        <v>511</v>
      </c>
      <c r="J522" t="s">
        <v>512</v>
      </c>
      <c r="K522" t="s">
        <v>513</v>
      </c>
      <c r="L522">
        <v>1356</v>
      </c>
      <c r="N522">
        <v>1010</v>
      </c>
      <c r="O522" t="s">
        <v>486</v>
      </c>
      <c r="P522" t="s">
        <v>486</v>
      </c>
      <c r="Q522">
        <v>1000</v>
      </c>
      <c r="X522">
        <v>5.0000000000000001E-3</v>
      </c>
      <c r="Y522">
        <v>313.43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0</v>
      </c>
      <c r="AG522">
        <v>5.0000000000000001E-3</v>
      </c>
      <c r="AH522">
        <v>2</v>
      </c>
      <c r="AI522">
        <v>31142581</v>
      </c>
      <c r="AJ522">
        <v>526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x14ac:dyDescent="0.2">
      <c r="A523">
        <f>ROW(Source!A741)</f>
        <v>741</v>
      </c>
      <c r="B523">
        <v>31142591</v>
      </c>
      <c r="C523">
        <v>31142577</v>
      </c>
      <c r="D523">
        <v>30914923</v>
      </c>
      <c r="E523">
        <v>1</v>
      </c>
      <c r="F523">
        <v>1</v>
      </c>
      <c r="G523">
        <v>28875167</v>
      </c>
      <c r="H523">
        <v>3</v>
      </c>
      <c r="I523" t="s">
        <v>514</v>
      </c>
      <c r="J523" t="s">
        <v>515</v>
      </c>
      <c r="K523" t="s">
        <v>516</v>
      </c>
      <c r="L523">
        <v>1354</v>
      </c>
      <c r="N523">
        <v>1010</v>
      </c>
      <c r="O523" t="s">
        <v>84</v>
      </c>
      <c r="P523" t="s">
        <v>84</v>
      </c>
      <c r="Q523">
        <v>1</v>
      </c>
      <c r="X523">
        <v>10</v>
      </c>
      <c r="Y523">
        <v>11.94</v>
      </c>
      <c r="Z523">
        <v>0</v>
      </c>
      <c r="AA523">
        <v>0</v>
      </c>
      <c r="AB523">
        <v>0</v>
      </c>
      <c r="AC523">
        <v>0</v>
      </c>
      <c r="AD523">
        <v>1</v>
      </c>
      <c r="AE523">
        <v>0</v>
      </c>
      <c r="AF523" t="s">
        <v>0</v>
      </c>
      <c r="AG523">
        <v>10</v>
      </c>
      <c r="AH523">
        <v>2</v>
      </c>
      <c r="AI523">
        <v>31142582</v>
      </c>
      <c r="AJ523">
        <v>527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2">
      <c r="A524">
        <f>ROW(Source!A741)</f>
        <v>741</v>
      </c>
      <c r="B524">
        <v>31142592</v>
      </c>
      <c r="C524">
        <v>31142577</v>
      </c>
      <c r="D524">
        <v>30914954</v>
      </c>
      <c r="E524">
        <v>1</v>
      </c>
      <c r="F524">
        <v>1</v>
      </c>
      <c r="G524">
        <v>28875167</v>
      </c>
      <c r="H524">
        <v>3</v>
      </c>
      <c r="I524" t="s">
        <v>517</v>
      </c>
      <c r="J524" t="s">
        <v>518</v>
      </c>
      <c r="K524" t="s">
        <v>519</v>
      </c>
      <c r="L524">
        <v>1355</v>
      </c>
      <c r="N524">
        <v>1010</v>
      </c>
      <c r="O524" t="s">
        <v>79</v>
      </c>
      <c r="P524" t="s">
        <v>79</v>
      </c>
      <c r="Q524">
        <v>100</v>
      </c>
      <c r="X524">
        <v>0.26</v>
      </c>
      <c r="Y524">
        <v>95.09</v>
      </c>
      <c r="Z524">
        <v>0</v>
      </c>
      <c r="AA524">
        <v>0</v>
      </c>
      <c r="AB524">
        <v>0</v>
      </c>
      <c r="AC524">
        <v>0</v>
      </c>
      <c r="AD524">
        <v>1</v>
      </c>
      <c r="AE524">
        <v>0</v>
      </c>
      <c r="AF524" t="s">
        <v>0</v>
      </c>
      <c r="AG524">
        <v>0.26</v>
      </c>
      <c r="AH524">
        <v>2</v>
      </c>
      <c r="AI524">
        <v>31142583</v>
      </c>
      <c r="AJ524">
        <v>528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x14ac:dyDescent="0.2">
      <c r="A525">
        <f>ROW(Source!A741)</f>
        <v>741</v>
      </c>
      <c r="B525">
        <v>31142593</v>
      </c>
      <c r="C525">
        <v>31142577</v>
      </c>
      <c r="D525">
        <v>30914676</v>
      </c>
      <c r="E525">
        <v>1</v>
      </c>
      <c r="F525">
        <v>1</v>
      </c>
      <c r="G525">
        <v>28875167</v>
      </c>
      <c r="H525">
        <v>3</v>
      </c>
      <c r="I525" t="s">
        <v>520</v>
      </c>
      <c r="J525" t="s">
        <v>521</v>
      </c>
      <c r="K525" t="s">
        <v>522</v>
      </c>
      <c r="L525">
        <v>1356</v>
      </c>
      <c r="N525">
        <v>1010</v>
      </c>
      <c r="O525" t="s">
        <v>486</v>
      </c>
      <c r="P525" t="s">
        <v>486</v>
      </c>
      <c r="Q525">
        <v>1000</v>
      </c>
      <c r="X525">
        <v>0.02</v>
      </c>
      <c r="Y525">
        <v>145.29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 t="s">
        <v>0</v>
      </c>
      <c r="AG525">
        <v>0.02</v>
      </c>
      <c r="AH525">
        <v>2</v>
      </c>
      <c r="AI525">
        <v>31142584</v>
      </c>
      <c r="AJ525">
        <v>529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x14ac:dyDescent="0.2">
      <c r="A526">
        <f>ROW(Source!A741)</f>
        <v>741</v>
      </c>
      <c r="B526">
        <v>31142594</v>
      </c>
      <c r="C526">
        <v>31142577</v>
      </c>
      <c r="D526">
        <v>30915862</v>
      </c>
      <c r="E526">
        <v>1</v>
      </c>
      <c r="F526">
        <v>1</v>
      </c>
      <c r="G526">
        <v>28875167</v>
      </c>
      <c r="H526">
        <v>3</v>
      </c>
      <c r="I526" t="s">
        <v>68</v>
      </c>
      <c r="J526" t="s">
        <v>71</v>
      </c>
      <c r="K526" t="s">
        <v>69</v>
      </c>
      <c r="L526">
        <v>1303</v>
      </c>
      <c r="N526">
        <v>1003</v>
      </c>
      <c r="O526" t="s">
        <v>70</v>
      </c>
      <c r="P526" t="s">
        <v>70</v>
      </c>
      <c r="Q526">
        <v>1000</v>
      </c>
      <c r="X526">
        <v>0.10299999999999999</v>
      </c>
      <c r="Y526">
        <v>46307.35</v>
      </c>
      <c r="Z526">
        <v>0</v>
      </c>
      <c r="AA526">
        <v>0</v>
      </c>
      <c r="AB526">
        <v>0</v>
      </c>
      <c r="AC526">
        <v>0</v>
      </c>
      <c r="AD526">
        <v>1</v>
      </c>
      <c r="AE526">
        <v>0</v>
      </c>
      <c r="AF526" t="s">
        <v>0</v>
      </c>
      <c r="AG526">
        <v>0.10299999999999999</v>
      </c>
      <c r="AH526">
        <v>2</v>
      </c>
      <c r="AI526">
        <v>31142585</v>
      </c>
      <c r="AJ526">
        <v>530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x14ac:dyDescent="0.2">
      <c r="A527">
        <f>ROW(Source!A744)</f>
        <v>744</v>
      </c>
      <c r="B527">
        <v>31142601</v>
      </c>
      <c r="C527">
        <v>31142597</v>
      </c>
      <c r="D527">
        <v>30895155</v>
      </c>
      <c r="E527">
        <v>28875167</v>
      </c>
      <c r="F527">
        <v>1</v>
      </c>
      <c r="G527">
        <v>28875167</v>
      </c>
      <c r="H527">
        <v>1</v>
      </c>
      <c r="I527" t="s">
        <v>391</v>
      </c>
      <c r="J527" t="s">
        <v>0</v>
      </c>
      <c r="K527" t="s">
        <v>392</v>
      </c>
      <c r="L527">
        <v>1191</v>
      </c>
      <c r="N527">
        <v>1013</v>
      </c>
      <c r="O527" t="s">
        <v>393</v>
      </c>
      <c r="P527" t="s">
        <v>393</v>
      </c>
      <c r="Q527">
        <v>1</v>
      </c>
      <c r="X527">
        <v>88.32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1</v>
      </c>
      <c r="AF527" t="s">
        <v>0</v>
      </c>
      <c r="AG527">
        <v>88.32</v>
      </c>
      <c r="AH527">
        <v>2</v>
      </c>
      <c r="AI527">
        <v>31142598</v>
      </c>
      <c r="AJ527">
        <v>532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x14ac:dyDescent="0.2">
      <c r="A528">
        <f>ROW(Source!A744)</f>
        <v>744</v>
      </c>
      <c r="B528">
        <v>31142602</v>
      </c>
      <c r="C528">
        <v>31142597</v>
      </c>
      <c r="D528">
        <v>30906858</v>
      </c>
      <c r="E528">
        <v>1</v>
      </c>
      <c r="F528">
        <v>1</v>
      </c>
      <c r="G528">
        <v>28875167</v>
      </c>
      <c r="H528">
        <v>2</v>
      </c>
      <c r="I528" t="s">
        <v>471</v>
      </c>
      <c r="J528" t="s">
        <v>472</v>
      </c>
      <c r="K528" t="s">
        <v>473</v>
      </c>
      <c r="L528">
        <v>1368</v>
      </c>
      <c r="N528">
        <v>1011</v>
      </c>
      <c r="O528" t="s">
        <v>397</v>
      </c>
      <c r="P528" t="s">
        <v>397</v>
      </c>
      <c r="Q528">
        <v>1</v>
      </c>
      <c r="X528">
        <v>27.6</v>
      </c>
      <c r="Y528">
        <v>0</v>
      </c>
      <c r="Z528">
        <v>7.36</v>
      </c>
      <c r="AA528">
        <v>0.74</v>
      </c>
      <c r="AB528">
        <v>0</v>
      </c>
      <c r="AC528">
        <v>0</v>
      </c>
      <c r="AD528">
        <v>1</v>
      </c>
      <c r="AE528">
        <v>0</v>
      </c>
      <c r="AF528" t="s">
        <v>0</v>
      </c>
      <c r="AG528">
        <v>27.6</v>
      </c>
      <c r="AH528">
        <v>2</v>
      </c>
      <c r="AI528">
        <v>31142599</v>
      </c>
      <c r="AJ528">
        <v>533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x14ac:dyDescent="0.2">
      <c r="A529">
        <f>ROW(Source!A797)</f>
        <v>797</v>
      </c>
      <c r="B529">
        <v>31142691</v>
      </c>
      <c r="C529">
        <v>31142686</v>
      </c>
      <c r="D529">
        <v>30895155</v>
      </c>
      <c r="E529">
        <v>28875167</v>
      </c>
      <c r="F529">
        <v>1</v>
      </c>
      <c r="G529">
        <v>28875167</v>
      </c>
      <c r="H529">
        <v>1</v>
      </c>
      <c r="I529" t="s">
        <v>391</v>
      </c>
      <c r="J529" t="s">
        <v>0</v>
      </c>
      <c r="K529" t="s">
        <v>392</v>
      </c>
      <c r="L529">
        <v>1191</v>
      </c>
      <c r="N529">
        <v>1013</v>
      </c>
      <c r="O529" t="s">
        <v>393</v>
      </c>
      <c r="P529" t="s">
        <v>393</v>
      </c>
      <c r="Q529">
        <v>1</v>
      </c>
      <c r="X529">
        <v>24.6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1</v>
      </c>
      <c r="AF529" t="s">
        <v>0</v>
      </c>
      <c r="AG529">
        <v>24.6</v>
      </c>
      <c r="AH529">
        <v>2</v>
      </c>
      <c r="AI529">
        <v>31142687</v>
      </c>
      <c r="AJ529">
        <v>535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x14ac:dyDescent="0.2">
      <c r="A530">
        <f>ROW(Source!A797)</f>
        <v>797</v>
      </c>
      <c r="B530">
        <v>31142692</v>
      </c>
      <c r="C530">
        <v>31142686</v>
      </c>
      <c r="D530">
        <v>30906400</v>
      </c>
      <c r="E530">
        <v>1</v>
      </c>
      <c r="F530">
        <v>1</v>
      </c>
      <c r="G530">
        <v>28875167</v>
      </c>
      <c r="H530">
        <v>2</v>
      </c>
      <c r="I530" t="s">
        <v>769</v>
      </c>
      <c r="J530" t="s">
        <v>770</v>
      </c>
      <c r="K530" t="s">
        <v>771</v>
      </c>
      <c r="L530">
        <v>1368</v>
      </c>
      <c r="N530">
        <v>1011</v>
      </c>
      <c r="O530" t="s">
        <v>397</v>
      </c>
      <c r="P530" t="s">
        <v>397</v>
      </c>
      <c r="Q530">
        <v>1</v>
      </c>
      <c r="X530">
        <v>10.4</v>
      </c>
      <c r="Y530">
        <v>0</v>
      </c>
      <c r="Z530">
        <v>6.98</v>
      </c>
      <c r="AA530">
        <v>0.03</v>
      </c>
      <c r="AB530">
        <v>0</v>
      </c>
      <c r="AC530">
        <v>0</v>
      </c>
      <c r="AD530">
        <v>1</v>
      </c>
      <c r="AE530">
        <v>0</v>
      </c>
      <c r="AF530" t="s">
        <v>0</v>
      </c>
      <c r="AG530">
        <v>10.4</v>
      </c>
      <c r="AH530">
        <v>2</v>
      </c>
      <c r="AI530">
        <v>31142688</v>
      </c>
      <c r="AJ530">
        <v>536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x14ac:dyDescent="0.2">
      <c r="A531">
        <f>ROW(Source!A797)</f>
        <v>797</v>
      </c>
      <c r="B531">
        <v>31142693</v>
      </c>
      <c r="C531">
        <v>31142686</v>
      </c>
      <c r="D531">
        <v>30906818</v>
      </c>
      <c r="E531">
        <v>1</v>
      </c>
      <c r="F531">
        <v>1</v>
      </c>
      <c r="G531">
        <v>28875167</v>
      </c>
      <c r="H531">
        <v>2</v>
      </c>
      <c r="I531" t="s">
        <v>772</v>
      </c>
      <c r="J531" t="s">
        <v>773</v>
      </c>
      <c r="K531" t="s">
        <v>774</v>
      </c>
      <c r="L531">
        <v>1368</v>
      </c>
      <c r="N531">
        <v>1011</v>
      </c>
      <c r="O531" t="s">
        <v>397</v>
      </c>
      <c r="P531" t="s">
        <v>397</v>
      </c>
      <c r="Q531">
        <v>1</v>
      </c>
      <c r="X531">
        <v>10.4</v>
      </c>
      <c r="Y531">
        <v>0</v>
      </c>
      <c r="Z531">
        <v>4.97</v>
      </c>
      <c r="AA531">
        <v>0.85</v>
      </c>
      <c r="AB531">
        <v>0</v>
      </c>
      <c r="AC531">
        <v>0</v>
      </c>
      <c r="AD531">
        <v>1</v>
      </c>
      <c r="AE531">
        <v>0</v>
      </c>
      <c r="AF531" t="s">
        <v>0</v>
      </c>
      <c r="AG531">
        <v>10.4</v>
      </c>
      <c r="AH531">
        <v>2</v>
      </c>
      <c r="AI531">
        <v>31142689</v>
      </c>
      <c r="AJ531">
        <v>537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x14ac:dyDescent="0.2">
      <c r="A532">
        <f>ROW(Source!A797)</f>
        <v>797</v>
      </c>
      <c r="B532">
        <v>31142694</v>
      </c>
      <c r="C532">
        <v>31142686</v>
      </c>
      <c r="D532">
        <v>30896783</v>
      </c>
      <c r="E532">
        <v>28875167</v>
      </c>
      <c r="F532">
        <v>1</v>
      </c>
      <c r="G532">
        <v>28875167</v>
      </c>
      <c r="H532">
        <v>3</v>
      </c>
      <c r="I532" t="s">
        <v>448</v>
      </c>
      <c r="J532" t="s">
        <v>0</v>
      </c>
      <c r="K532" t="s">
        <v>449</v>
      </c>
      <c r="L532">
        <v>1348</v>
      </c>
      <c r="N532">
        <v>1009</v>
      </c>
      <c r="O532" t="s">
        <v>150</v>
      </c>
      <c r="P532" t="s">
        <v>150</v>
      </c>
      <c r="Q532">
        <v>1000</v>
      </c>
      <c r="X532">
        <v>6.6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0</v>
      </c>
      <c r="AF532" t="s">
        <v>0</v>
      </c>
      <c r="AG532">
        <v>6.6</v>
      </c>
      <c r="AH532">
        <v>2</v>
      </c>
      <c r="AI532">
        <v>31142690</v>
      </c>
      <c r="AJ532">
        <v>538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x14ac:dyDescent="0.2">
      <c r="A533">
        <f>ROW(Source!A824)</f>
        <v>824</v>
      </c>
      <c r="B533">
        <v>31202463</v>
      </c>
      <c r="C533">
        <v>31202462</v>
      </c>
      <c r="D533">
        <v>30895155</v>
      </c>
      <c r="E533">
        <v>28875167</v>
      </c>
      <c r="F533">
        <v>1</v>
      </c>
      <c r="G533">
        <v>28875167</v>
      </c>
      <c r="H533">
        <v>1</v>
      </c>
      <c r="I533" t="s">
        <v>391</v>
      </c>
      <c r="J533" t="s">
        <v>0</v>
      </c>
      <c r="K533" t="s">
        <v>392</v>
      </c>
      <c r="L533">
        <v>1191</v>
      </c>
      <c r="N533">
        <v>1013</v>
      </c>
      <c r="O533" t="s">
        <v>393</v>
      </c>
      <c r="P533" t="s">
        <v>393</v>
      </c>
      <c r="Q533">
        <v>1</v>
      </c>
      <c r="X533">
        <v>87.4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1</v>
      </c>
      <c r="AE533">
        <v>1</v>
      </c>
      <c r="AF533" t="s">
        <v>0</v>
      </c>
      <c r="AG533">
        <v>87.4</v>
      </c>
      <c r="AH533">
        <v>2</v>
      </c>
      <c r="AI533">
        <v>31202463</v>
      </c>
      <c r="AJ533">
        <v>539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x14ac:dyDescent="0.2">
      <c r="A534">
        <f>ROW(Source!A824)</f>
        <v>824</v>
      </c>
      <c r="B534">
        <v>31202464</v>
      </c>
      <c r="C534">
        <v>31202462</v>
      </c>
      <c r="D534">
        <v>30906168</v>
      </c>
      <c r="E534">
        <v>1</v>
      </c>
      <c r="F534">
        <v>1</v>
      </c>
      <c r="G534">
        <v>28875167</v>
      </c>
      <c r="H534">
        <v>2</v>
      </c>
      <c r="I534" t="s">
        <v>874</v>
      </c>
      <c r="J534" t="s">
        <v>875</v>
      </c>
      <c r="K534" t="s">
        <v>876</v>
      </c>
      <c r="L534">
        <v>1368</v>
      </c>
      <c r="N534">
        <v>1011</v>
      </c>
      <c r="O534" t="s">
        <v>397</v>
      </c>
      <c r="P534" t="s">
        <v>397</v>
      </c>
      <c r="Q534">
        <v>1</v>
      </c>
      <c r="X534">
        <v>19</v>
      </c>
      <c r="Y534">
        <v>0</v>
      </c>
      <c r="Z534">
        <v>12.07</v>
      </c>
      <c r="AA534">
        <v>4.83</v>
      </c>
      <c r="AB534">
        <v>0</v>
      </c>
      <c r="AC534">
        <v>0</v>
      </c>
      <c r="AD534">
        <v>1</v>
      </c>
      <c r="AE534">
        <v>0</v>
      </c>
      <c r="AF534" t="s">
        <v>0</v>
      </c>
      <c r="AG534">
        <v>19</v>
      </c>
      <c r="AH534">
        <v>2</v>
      </c>
      <c r="AI534">
        <v>31202464</v>
      </c>
      <c r="AJ534">
        <v>540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x14ac:dyDescent="0.2">
      <c r="A535">
        <f>ROW(Source!A824)</f>
        <v>824</v>
      </c>
      <c r="B535">
        <v>31202465</v>
      </c>
      <c r="C535">
        <v>31202462</v>
      </c>
      <c r="D535">
        <v>30907851</v>
      </c>
      <c r="E535">
        <v>1</v>
      </c>
      <c r="F535">
        <v>1</v>
      </c>
      <c r="G535">
        <v>28875167</v>
      </c>
      <c r="H535">
        <v>3</v>
      </c>
      <c r="I535" t="s">
        <v>523</v>
      </c>
      <c r="J535" t="s">
        <v>524</v>
      </c>
      <c r="K535" t="s">
        <v>525</v>
      </c>
      <c r="L535">
        <v>1348</v>
      </c>
      <c r="N535">
        <v>1009</v>
      </c>
      <c r="O535" t="s">
        <v>150</v>
      </c>
      <c r="P535" t="s">
        <v>150</v>
      </c>
      <c r="Q535">
        <v>1000</v>
      </c>
      <c r="X535">
        <v>3.3E-3</v>
      </c>
      <c r="Y535">
        <v>93317.47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0</v>
      </c>
      <c r="AF535" t="s">
        <v>0</v>
      </c>
      <c r="AG535">
        <v>3.3E-3</v>
      </c>
      <c r="AH535">
        <v>2</v>
      </c>
      <c r="AI535">
        <v>31202465</v>
      </c>
      <c r="AJ535">
        <v>541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x14ac:dyDescent="0.2">
      <c r="A536">
        <f>ROW(Source!A824)</f>
        <v>824</v>
      </c>
      <c r="B536">
        <v>31202466</v>
      </c>
      <c r="C536">
        <v>31202462</v>
      </c>
      <c r="D536">
        <v>30908697</v>
      </c>
      <c r="E536">
        <v>1</v>
      </c>
      <c r="F536">
        <v>1</v>
      </c>
      <c r="G536">
        <v>28875167</v>
      </c>
      <c r="H536">
        <v>3</v>
      </c>
      <c r="I536" t="s">
        <v>700</v>
      </c>
      <c r="J536" t="s">
        <v>701</v>
      </c>
      <c r="K536" t="s">
        <v>702</v>
      </c>
      <c r="L536">
        <v>1348</v>
      </c>
      <c r="N536">
        <v>1009</v>
      </c>
      <c r="O536" t="s">
        <v>150</v>
      </c>
      <c r="P536" t="s">
        <v>150</v>
      </c>
      <c r="Q536">
        <v>1000</v>
      </c>
      <c r="X536">
        <v>1.4E-3</v>
      </c>
      <c r="Y536">
        <v>117442.26</v>
      </c>
      <c r="Z536">
        <v>0</v>
      </c>
      <c r="AA536">
        <v>0</v>
      </c>
      <c r="AB536">
        <v>0</v>
      </c>
      <c r="AC536">
        <v>0</v>
      </c>
      <c r="AD536">
        <v>1</v>
      </c>
      <c r="AE536">
        <v>0</v>
      </c>
      <c r="AF536" t="s">
        <v>0</v>
      </c>
      <c r="AG536">
        <v>1.4E-3</v>
      </c>
      <c r="AH536">
        <v>2</v>
      </c>
      <c r="AI536">
        <v>31202466</v>
      </c>
      <c r="AJ536">
        <v>542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x14ac:dyDescent="0.2">
      <c r="A537">
        <f>ROW(Source!A824)</f>
        <v>824</v>
      </c>
      <c r="B537">
        <v>31202467</v>
      </c>
      <c r="C537">
        <v>31202462</v>
      </c>
      <c r="D537">
        <v>30910321</v>
      </c>
      <c r="E537">
        <v>1</v>
      </c>
      <c r="F537">
        <v>1</v>
      </c>
      <c r="G537">
        <v>28875167</v>
      </c>
      <c r="H537">
        <v>3</v>
      </c>
      <c r="I537" t="s">
        <v>877</v>
      </c>
      <c r="J537" t="s">
        <v>878</v>
      </c>
      <c r="K537" t="s">
        <v>879</v>
      </c>
      <c r="L537">
        <v>1348</v>
      </c>
      <c r="N537">
        <v>1009</v>
      </c>
      <c r="O537" t="s">
        <v>150</v>
      </c>
      <c r="P537" t="s">
        <v>150</v>
      </c>
      <c r="Q537">
        <v>1000</v>
      </c>
      <c r="X537">
        <v>1</v>
      </c>
      <c r="Y537">
        <v>60336.14</v>
      </c>
      <c r="Z537">
        <v>0</v>
      </c>
      <c r="AA537">
        <v>0</v>
      </c>
      <c r="AB537">
        <v>0</v>
      </c>
      <c r="AC537">
        <v>0</v>
      </c>
      <c r="AD537">
        <v>1</v>
      </c>
      <c r="AE537">
        <v>0</v>
      </c>
      <c r="AF537" t="s">
        <v>0</v>
      </c>
      <c r="AG537">
        <v>1</v>
      </c>
      <c r="AH537">
        <v>2</v>
      </c>
      <c r="AI537">
        <v>31202467</v>
      </c>
      <c r="AJ537">
        <v>543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x14ac:dyDescent="0.2">
      <c r="A538">
        <f>ROW(Source!A825)</f>
        <v>825</v>
      </c>
      <c r="B538">
        <v>31142933</v>
      </c>
      <c r="C538">
        <v>31142932</v>
      </c>
      <c r="D538">
        <v>30895155</v>
      </c>
      <c r="E538">
        <v>28875167</v>
      </c>
      <c r="F538">
        <v>1</v>
      </c>
      <c r="G538">
        <v>28875167</v>
      </c>
      <c r="H538">
        <v>1</v>
      </c>
      <c r="I538" t="s">
        <v>391</v>
      </c>
      <c r="J538" t="s">
        <v>0</v>
      </c>
      <c r="K538" t="s">
        <v>392</v>
      </c>
      <c r="L538">
        <v>1191</v>
      </c>
      <c r="N538">
        <v>1013</v>
      </c>
      <c r="O538" t="s">
        <v>393</v>
      </c>
      <c r="P538" t="s">
        <v>393</v>
      </c>
      <c r="Q538">
        <v>1</v>
      </c>
      <c r="X538">
        <v>74.099999999999994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1</v>
      </c>
      <c r="AE538">
        <v>1</v>
      </c>
      <c r="AF538" t="s">
        <v>0</v>
      </c>
      <c r="AG538">
        <v>74.099999999999994</v>
      </c>
      <c r="AH538">
        <v>2</v>
      </c>
      <c r="AI538">
        <v>31142933</v>
      </c>
      <c r="AJ538">
        <v>544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x14ac:dyDescent="0.2">
      <c r="A539">
        <f>ROW(Source!A825)</f>
        <v>825</v>
      </c>
      <c r="B539">
        <v>31142934</v>
      </c>
      <c r="C539">
        <v>31142932</v>
      </c>
      <c r="D539">
        <v>30907258</v>
      </c>
      <c r="E539">
        <v>1</v>
      </c>
      <c r="F539">
        <v>1</v>
      </c>
      <c r="G539">
        <v>28875167</v>
      </c>
      <c r="H539">
        <v>3</v>
      </c>
      <c r="I539" t="s">
        <v>880</v>
      </c>
      <c r="J539" t="s">
        <v>881</v>
      </c>
      <c r="K539" t="s">
        <v>882</v>
      </c>
      <c r="L539">
        <v>1348</v>
      </c>
      <c r="N539">
        <v>1009</v>
      </c>
      <c r="O539" t="s">
        <v>150</v>
      </c>
      <c r="P539" t="s">
        <v>150</v>
      </c>
      <c r="Q539">
        <v>1000</v>
      </c>
      <c r="X539">
        <v>1.6E-2</v>
      </c>
      <c r="Y539">
        <v>63430.02</v>
      </c>
      <c r="Z539">
        <v>0</v>
      </c>
      <c r="AA539">
        <v>0</v>
      </c>
      <c r="AB539">
        <v>0</v>
      </c>
      <c r="AC539">
        <v>0</v>
      </c>
      <c r="AD539">
        <v>1</v>
      </c>
      <c r="AE539">
        <v>0</v>
      </c>
      <c r="AF539" t="s">
        <v>0</v>
      </c>
      <c r="AG539">
        <v>1.6E-2</v>
      </c>
      <c r="AH539">
        <v>2</v>
      </c>
      <c r="AI539">
        <v>31142934</v>
      </c>
      <c r="AJ539">
        <v>545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x14ac:dyDescent="0.2">
      <c r="A540">
        <f>ROW(Source!A825)</f>
        <v>825</v>
      </c>
      <c r="B540">
        <v>31142935</v>
      </c>
      <c r="C540">
        <v>31142932</v>
      </c>
      <c r="D540">
        <v>30907301</v>
      </c>
      <c r="E540">
        <v>1</v>
      </c>
      <c r="F540">
        <v>1</v>
      </c>
      <c r="G540">
        <v>28875167</v>
      </c>
      <c r="H540">
        <v>3</v>
      </c>
      <c r="I540" t="s">
        <v>751</v>
      </c>
      <c r="J540" t="s">
        <v>752</v>
      </c>
      <c r="K540" t="s">
        <v>753</v>
      </c>
      <c r="L540">
        <v>1346</v>
      </c>
      <c r="N540">
        <v>1009</v>
      </c>
      <c r="O540" t="s">
        <v>422</v>
      </c>
      <c r="P540" t="s">
        <v>422</v>
      </c>
      <c r="Q540">
        <v>1</v>
      </c>
      <c r="X540">
        <v>8.9</v>
      </c>
      <c r="Y540">
        <v>67.64</v>
      </c>
      <c r="Z540">
        <v>0</v>
      </c>
      <c r="AA540">
        <v>0</v>
      </c>
      <c r="AB540">
        <v>0</v>
      </c>
      <c r="AC540">
        <v>0</v>
      </c>
      <c r="AD540">
        <v>1</v>
      </c>
      <c r="AE540">
        <v>0</v>
      </c>
      <c r="AF540" t="s">
        <v>0</v>
      </c>
      <c r="AG540">
        <v>8.9</v>
      </c>
      <c r="AH540">
        <v>2</v>
      </c>
      <c r="AI540">
        <v>31142935</v>
      </c>
      <c r="AJ540">
        <v>546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x14ac:dyDescent="0.2">
      <c r="A541">
        <f>ROW(Source!A826)</f>
        <v>826</v>
      </c>
      <c r="B541">
        <v>31142938</v>
      </c>
      <c r="C541">
        <v>31142937</v>
      </c>
      <c r="D541">
        <v>30895155</v>
      </c>
      <c r="E541">
        <v>28875167</v>
      </c>
      <c r="F541">
        <v>1</v>
      </c>
      <c r="G541">
        <v>28875167</v>
      </c>
      <c r="H541">
        <v>1</v>
      </c>
      <c r="I541" t="s">
        <v>391</v>
      </c>
      <c r="J541" t="s">
        <v>0</v>
      </c>
      <c r="K541" t="s">
        <v>392</v>
      </c>
      <c r="L541">
        <v>1191</v>
      </c>
      <c r="N541">
        <v>1013</v>
      </c>
      <c r="O541" t="s">
        <v>393</v>
      </c>
      <c r="P541" t="s">
        <v>393</v>
      </c>
      <c r="Q541">
        <v>1</v>
      </c>
      <c r="X541">
        <v>61.54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1</v>
      </c>
      <c r="AE541">
        <v>1</v>
      </c>
      <c r="AF541" t="s">
        <v>0</v>
      </c>
      <c r="AG541">
        <v>61.54</v>
      </c>
      <c r="AH541">
        <v>2</v>
      </c>
      <c r="AI541">
        <v>31142938</v>
      </c>
      <c r="AJ541">
        <v>547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x14ac:dyDescent="0.2">
      <c r="A542">
        <f>ROW(Source!A826)</f>
        <v>826</v>
      </c>
      <c r="B542">
        <v>31142939</v>
      </c>
      <c r="C542">
        <v>31142937</v>
      </c>
      <c r="D542">
        <v>30907175</v>
      </c>
      <c r="E542">
        <v>1</v>
      </c>
      <c r="F542">
        <v>1</v>
      </c>
      <c r="G542">
        <v>28875167</v>
      </c>
      <c r="H542">
        <v>3</v>
      </c>
      <c r="I542" t="s">
        <v>538</v>
      </c>
      <c r="J542" t="s">
        <v>539</v>
      </c>
      <c r="K542" t="s">
        <v>540</v>
      </c>
      <c r="L542">
        <v>1356</v>
      </c>
      <c r="N542">
        <v>1010</v>
      </c>
      <c r="O542" t="s">
        <v>486</v>
      </c>
      <c r="P542" t="s">
        <v>486</v>
      </c>
      <c r="Q542">
        <v>1000</v>
      </c>
      <c r="X542">
        <v>0.52</v>
      </c>
      <c r="Y542">
        <v>10205.92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0</v>
      </c>
      <c r="AF542" t="s">
        <v>0</v>
      </c>
      <c r="AG542">
        <v>0.52</v>
      </c>
      <c r="AH542">
        <v>2</v>
      </c>
      <c r="AI542">
        <v>31142939</v>
      </c>
      <c r="AJ542">
        <v>548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x14ac:dyDescent="0.2">
      <c r="A543">
        <f>ROW(Source!A826)</f>
        <v>826</v>
      </c>
      <c r="B543">
        <v>31142940</v>
      </c>
      <c r="C543">
        <v>31142937</v>
      </c>
      <c r="D543">
        <v>30909706</v>
      </c>
      <c r="E543">
        <v>1</v>
      </c>
      <c r="F543">
        <v>1</v>
      </c>
      <c r="G543">
        <v>28875167</v>
      </c>
      <c r="H543">
        <v>3</v>
      </c>
      <c r="I543" t="s">
        <v>541</v>
      </c>
      <c r="J543" t="s">
        <v>542</v>
      </c>
      <c r="K543" t="s">
        <v>543</v>
      </c>
      <c r="L543">
        <v>1339</v>
      </c>
      <c r="N543">
        <v>1007</v>
      </c>
      <c r="O543" t="s">
        <v>16</v>
      </c>
      <c r="P543" t="s">
        <v>16</v>
      </c>
      <c r="Q543">
        <v>1</v>
      </c>
      <c r="X543">
        <v>0.36</v>
      </c>
      <c r="Y543">
        <v>3455.09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 t="s">
        <v>0</v>
      </c>
      <c r="AG543">
        <v>0.36</v>
      </c>
      <c r="AH543">
        <v>2</v>
      </c>
      <c r="AI543">
        <v>31142940</v>
      </c>
      <c r="AJ543">
        <v>549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x14ac:dyDescent="0.2">
      <c r="A544">
        <f>ROW(Source!A826)</f>
        <v>826</v>
      </c>
      <c r="B544">
        <v>31142941</v>
      </c>
      <c r="C544">
        <v>31142937</v>
      </c>
      <c r="D544">
        <v>30896783</v>
      </c>
      <c r="E544">
        <v>28875167</v>
      </c>
      <c r="F544">
        <v>1</v>
      </c>
      <c r="G544">
        <v>28875167</v>
      </c>
      <c r="H544">
        <v>3</v>
      </c>
      <c r="I544" t="s">
        <v>448</v>
      </c>
      <c r="J544" t="s">
        <v>0</v>
      </c>
      <c r="K544" t="s">
        <v>449</v>
      </c>
      <c r="L544">
        <v>1348</v>
      </c>
      <c r="N544">
        <v>1009</v>
      </c>
      <c r="O544" t="s">
        <v>150</v>
      </c>
      <c r="P544" t="s">
        <v>150</v>
      </c>
      <c r="Q544">
        <v>1000</v>
      </c>
      <c r="X544">
        <v>2.48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1</v>
      </c>
      <c r="AE544">
        <v>0</v>
      </c>
      <c r="AF544" t="s">
        <v>0</v>
      </c>
      <c r="AG544">
        <v>2.48</v>
      </c>
      <c r="AH544">
        <v>2</v>
      </c>
      <c r="AI544">
        <v>31142941</v>
      </c>
      <c r="AJ544">
        <v>550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x14ac:dyDescent="0.2">
      <c r="A545">
        <f>ROW(Source!A827)</f>
        <v>827</v>
      </c>
      <c r="B545">
        <v>31142742</v>
      </c>
      <c r="C545">
        <v>31142739</v>
      </c>
      <c r="D545">
        <v>30895155</v>
      </c>
      <c r="E545">
        <v>28875167</v>
      </c>
      <c r="F545">
        <v>1</v>
      </c>
      <c r="G545">
        <v>28875167</v>
      </c>
      <c r="H545">
        <v>1</v>
      </c>
      <c r="I545" t="s">
        <v>391</v>
      </c>
      <c r="J545" t="s">
        <v>0</v>
      </c>
      <c r="K545" t="s">
        <v>392</v>
      </c>
      <c r="L545">
        <v>1191</v>
      </c>
      <c r="N545">
        <v>1013</v>
      </c>
      <c r="O545" t="s">
        <v>393</v>
      </c>
      <c r="P545" t="s">
        <v>393</v>
      </c>
      <c r="Q545">
        <v>1</v>
      </c>
      <c r="X545">
        <v>16.559999999999999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1</v>
      </c>
      <c r="AF545" t="s">
        <v>0</v>
      </c>
      <c r="AG545">
        <v>16.559999999999999</v>
      </c>
      <c r="AH545">
        <v>2</v>
      </c>
      <c r="AI545">
        <v>31142740</v>
      </c>
      <c r="AJ545">
        <v>551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x14ac:dyDescent="0.2">
      <c r="A546">
        <f>ROW(Source!A827)</f>
        <v>827</v>
      </c>
      <c r="B546">
        <v>31142743</v>
      </c>
      <c r="C546">
        <v>31142739</v>
      </c>
      <c r="D546">
        <v>30907279</v>
      </c>
      <c r="E546">
        <v>1</v>
      </c>
      <c r="F546">
        <v>1</v>
      </c>
      <c r="G546">
        <v>28875167</v>
      </c>
      <c r="H546">
        <v>3</v>
      </c>
      <c r="I546" t="s">
        <v>853</v>
      </c>
      <c r="J546" t="s">
        <v>854</v>
      </c>
      <c r="K546" t="s">
        <v>855</v>
      </c>
      <c r="L546">
        <v>1348</v>
      </c>
      <c r="N546">
        <v>1009</v>
      </c>
      <c r="O546" t="s">
        <v>150</v>
      </c>
      <c r="P546" t="s">
        <v>150</v>
      </c>
      <c r="Q546">
        <v>1000</v>
      </c>
      <c r="X546">
        <v>4.4999999999999997E-3</v>
      </c>
      <c r="Y546">
        <v>43224.84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F546" t="s">
        <v>0</v>
      </c>
      <c r="AG546">
        <v>4.4999999999999997E-3</v>
      </c>
      <c r="AH546">
        <v>2</v>
      </c>
      <c r="AI546">
        <v>31142741</v>
      </c>
      <c r="AJ546">
        <v>552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x14ac:dyDescent="0.2">
      <c r="A547">
        <f>ROW(Source!A828)</f>
        <v>828</v>
      </c>
      <c r="B547">
        <v>31142781</v>
      </c>
      <c r="C547">
        <v>31142778</v>
      </c>
      <c r="D547">
        <v>30895155</v>
      </c>
      <c r="E547">
        <v>28875167</v>
      </c>
      <c r="F547">
        <v>1</v>
      </c>
      <c r="G547">
        <v>28875167</v>
      </c>
      <c r="H547">
        <v>1</v>
      </c>
      <c r="I547" t="s">
        <v>391</v>
      </c>
      <c r="J547" t="s">
        <v>0</v>
      </c>
      <c r="K547" t="s">
        <v>392</v>
      </c>
      <c r="L547">
        <v>1191</v>
      </c>
      <c r="N547">
        <v>1013</v>
      </c>
      <c r="O547" t="s">
        <v>393</v>
      </c>
      <c r="P547" t="s">
        <v>393</v>
      </c>
      <c r="Q547">
        <v>1</v>
      </c>
      <c r="X547">
        <v>0.14000000000000001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1</v>
      </c>
      <c r="AF547" t="s">
        <v>0</v>
      </c>
      <c r="AG547">
        <v>0.14000000000000001</v>
      </c>
      <c r="AH547">
        <v>2</v>
      </c>
      <c r="AI547">
        <v>31142779</v>
      </c>
      <c r="AJ547">
        <v>553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x14ac:dyDescent="0.2">
      <c r="A548">
        <f>ROW(Source!A828)</f>
        <v>828</v>
      </c>
      <c r="B548">
        <v>31142782</v>
      </c>
      <c r="C548">
        <v>31142778</v>
      </c>
      <c r="D548">
        <v>30907454</v>
      </c>
      <c r="E548">
        <v>1</v>
      </c>
      <c r="F548">
        <v>1</v>
      </c>
      <c r="G548">
        <v>28875167</v>
      </c>
      <c r="H548">
        <v>3</v>
      </c>
      <c r="I548" t="s">
        <v>856</v>
      </c>
      <c r="J548" t="s">
        <v>857</v>
      </c>
      <c r="K548" t="s">
        <v>858</v>
      </c>
      <c r="L548">
        <v>1339</v>
      </c>
      <c r="N548">
        <v>1007</v>
      </c>
      <c r="O548" t="s">
        <v>16</v>
      </c>
      <c r="P548" t="s">
        <v>16</v>
      </c>
      <c r="Q548">
        <v>1</v>
      </c>
      <c r="X548">
        <v>4.0000000000000001E-3</v>
      </c>
      <c r="Y548">
        <v>22400.7</v>
      </c>
      <c r="Z548">
        <v>0</v>
      </c>
      <c r="AA548">
        <v>0</v>
      </c>
      <c r="AB548">
        <v>0</v>
      </c>
      <c r="AC548">
        <v>0</v>
      </c>
      <c r="AD548">
        <v>1</v>
      </c>
      <c r="AE548">
        <v>0</v>
      </c>
      <c r="AF548" t="s">
        <v>0</v>
      </c>
      <c r="AG548">
        <v>4.0000000000000001E-3</v>
      </c>
      <c r="AH548">
        <v>2</v>
      </c>
      <c r="AI548">
        <v>31142780</v>
      </c>
      <c r="AJ548">
        <v>554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x14ac:dyDescent="0.2">
      <c r="A549">
        <f>ROW(Source!A829)</f>
        <v>829</v>
      </c>
      <c r="B549">
        <v>31142788</v>
      </c>
      <c r="C549">
        <v>31142783</v>
      </c>
      <c r="D549">
        <v>30895155</v>
      </c>
      <c r="E549">
        <v>28875167</v>
      </c>
      <c r="F549">
        <v>1</v>
      </c>
      <c r="G549">
        <v>28875167</v>
      </c>
      <c r="H549">
        <v>1</v>
      </c>
      <c r="I549" t="s">
        <v>391</v>
      </c>
      <c r="J549" t="s">
        <v>0</v>
      </c>
      <c r="K549" t="s">
        <v>392</v>
      </c>
      <c r="L549">
        <v>1191</v>
      </c>
      <c r="N549">
        <v>1013</v>
      </c>
      <c r="O549" t="s">
        <v>393</v>
      </c>
      <c r="P549" t="s">
        <v>393</v>
      </c>
      <c r="Q549">
        <v>1</v>
      </c>
      <c r="X549">
        <v>8.0399999999999991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1</v>
      </c>
      <c r="AE549">
        <v>1</v>
      </c>
      <c r="AF549" t="s">
        <v>0</v>
      </c>
      <c r="AG549">
        <v>8.0399999999999991</v>
      </c>
      <c r="AH549">
        <v>2</v>
      </c>
      <c r="AI549">
        <v>31142784</v>
      </c>
      <c r="AJ549">
        <v>555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x14ac:dyDescent="0.2">
      <c r="A550">
        <f>ROW(Source!A829)</f>
        <v>829</v>
      </c>
      <c r="B550">
        <v>31142789</v>
      </c>
      <c r="C550">
        <v>31142783</v>
      </c>
      <c r="D550">
        <v>30906858</v>
      </c>
      <c r="E550">
        <v>1</v>
      </c>
      <c r="F550">
        <v>1</v>
      </c>
      <c r="G550">
        <v>28875167</v>
      </c>
      <c r="H550">
        <v>2</v>
      </c>
      <c r="I550" t="s">
        <v>471</v>
      </c>
      <c r="J550" t="s">
        <v>472</v>
      </c>
      <c r="K550" t="s">
        <v>473</v>
      </c>
      <c r="L550">
        <v>1368</v>
      </c>
      <c r="N550">
        <v>1011</v>
      </c>
      <c r="O550" t="s">
        <v>397</v>
      </c>
      <c r="P550" t="s">
        <v>397</v>
      </c>
      <c r="Q550">
        <v>1</v>
      </c>
      <c r="X550">
        <v>0.08</v>
      </c>
      <c r="Y550">
        <v>0</v>
      </c>
      <c r="Z550">
        <v>7.36</v>
      </c>
      <c r="AA550">
        <v>0.74</v>
      </c>
      <c r="AB550">
        <v>0</v>
      </c>
      <c r="AC550">
        <v>0</v>
      </c>
      <c r="AD550">
        <v>1</v>
      </c>
      <c r="AE550">
        <v>0</v>
      </c>
      <c r="AF550" t="s">
        <v>0</v>
      </c>
      <c r="AG550">
        <v>0.08</v>
      </c>
      <c r="AH550">
        <v>2</v>
      </c>
      <c r="AI550">
        <v>31142785</v>
      </c>
      <c r="AJ550">
        <v>556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x14ac:dyDescent="0.2">
      <c r="A551">
        <f>ROW(Source!A829)</f>
        <v>829</v>
      </c>
      <c r="B551">
        <v>31142790</v>
      </c>
      <c r="C551">
        <v>31142783</v>
      </c>
      <c r="D551">
        <v>30907876</v>
      </c>
      <c r="E551">
        <v>1</v>
      </c>
      <c r="F551">
        <v>1</v>
      </c>
      <c r="G551">
        <v>28875167</v>
      </c>
      <c r="H551">
        <v>3</v>
      </c>
      <c r="I551" t="s">
        <v>667</v>
      </c>
      <c r="J551" t="s">
        <v>668</v>
      </c>
      <c r="K551" t="s">
        <v>669</v>
      </c>
      <c r="L551">
        <v>1348</v>
      </c>
      <c r="N551">
        <v>1009</v>
      </c>
      <c r="O551" t="s">
        <v>150</v>
      </c>
      <c r="P551" t="s">
        <v>150</v>
      </c>
      <c r="Q551">
        <v>1000</v>
      </c>
      <c r="X551">
        <v>3.5E-4</v>
      </c>
      <c r="Y551">
        <v>45454.3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0</v>
      </c>
      <c r="AF551" t="s">
        <v>0</v>
      </c>
      <c r="AG551">
        <v>3.5E-4</v>
      </c>
      <c r="AH551">
        <v>2</v>
      </c>
      <c r="AI551">
        <v>31142786</v>
      </c>
      <c r="AJ551">
        <v>557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2">
      <c r="A552">
        <f>ROW(Source!A829)</f>
        <v>829</v>
      </c>
      <c r="B552">
        <v>31142791</v>
      </c>
      <c r="C552">
        <v>31142783</v>
      </c>
      <c r="D552">
        <v>30911436</v>
      </c>
      <c r="E552">
        <v>1</v>
      </c>
      <c r="F552">
        <v>1</v>
      </c>
      <c r="G552">
        <v>28875167</v>
      </c>
      <c r="H552">
        <v>3</v>
      </c>
      <c r="I552" t="s">
        <v>356</v>
      </c>
      <c r="J552" t="s">
        <v>359</v>
      </c>
      <c r="K552" t="s">
        <v>357</v>
      </c>
      <c r="L552">
        <v>1301</v>
      </c>
      <c r="N552">
        <v>1003</v>
      </c>
      <c r="O552" t="s">
        <v>358</v>
      </c>
      <c r="P552" t="s">
        <v>358</v>
      </c>
      <c r="Q552">
        <v>1</v>
      </c>
      <c r="X552">
        <v>110</v>
      </c>
      <c r="Y552">
        <v>38.049999999999997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0</v>
      </c>
      <c r="AF552" t="s">
        <v>0</v>
      </c>
      <c r="AG552">
        <v>110</v>
      </c>
      <c r="AH552">
        <v>2</v>
      </c>
      <c r="AI552">
        <v>31142787</v>
      </c>
      <c r="AJ552">
        <v>558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x14ac:dyDescent="0.2">
      <c r="A553">
        <f>ROW(Source!A830)</f>
        <v>830</v>
      </c>
      <c r="B553">
        <v>31142944</v>
      </c>
      <c r="C553">
        <v>31142943</v>
      </c>
      <c r="D553">
        <v>30895155</v>
      </c>
      <c r="E553">
        <v>28875167</v>
      </c>
      <c r="F553">
        <v>1</v>
      </c>
      <c r="G553">
        <v>28875167</v>
      </c>
      <c r="H553">
        <v>1</v>
      </c>
      <c r="I553" t="s">
        <v>391</v>
      </c>
      <c r="J553" t="s">
        <v>0</v>
      </c>
      <c r="K553" t="s">
        <v>392</v>
      </c>
      <c r="L553">
        <v>1191</v>
      </c>
      <c r="N553">
        <v>1013</v>
      </c>
      <c r="O553" t="s">
        <v>393</v>
      </c>
      <c r="P553" t="s">
        <v>393</v>
      </c>
      <c r="Q553">
        <v>1</v>
      </c>
      <c r="X553">
        <v>107.1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1</v>
      </c>
      <c r="AF553" t="s">
        <v>0</v>
      </c>
      <c r="AG553">
        <v>107.1</v>
      </c>
      <c r="AH553">
        <v>2</v>
      </c>
      <c r="AI553">
        <v>31142944</v>
      </c>
      <c r="AJ553">
        <v>559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x14ac:dyDescent="0.2">
      <c r="A554">
        <f>ROW(Source!A830)</f>
        <v>830</v>
      </c>
      <c r="B554">
        <v>31142945</v>
      </c>
      <c r="C554">
        <v>31142943</v>
      </c>
      <c r="D554">
        <v>30906858</v>
      </c>
      <c r="E554">
        <v>1</v>
      </c>
      <c r="F554">
        <v>1</v>
      </c>
      <c r="G554">
        <v>28875167</v>
      </c>
      <c r="H554">
        <v>2</v>
      </c>
      <c r="I554" t="s">
        <v>471</v>
      </c>
      <c r="J554" t="s">
        <v>472</v>
      </c>
      <c r="K554" t="s">
        <v>473</v>
      </c>
      <c r="L554">
        <v>1368</v>
      </c>
      <c r="N554">
        <v>1011</v>
      </c>
      <c r="O554" t="s">
        <v>397</v>
      </c>
      <c r="P554" t="s">
        <v>397</v>
      </c>
      <c r="Q554">
        <v>1</v>
      </c>
      <c r="X554">
        <v>44.34</v>
      </c>
      <c r="Y554">
        <v>0</v>
      </c>
      <c r="Z554">
        <v>7.36</v>
      </c>
      <c r="AA554">
        <v>0.74</v>
      </c>
      <c r="AB554">
        <v>0</v>
      </c>
      <c r="AC554">
        <v>0</v>
      </c>
      <c r="AD554">
        <v>1</v>
      </c>
      <c r="AE554">
        <v>0</v>
      </c>
      <c r="AF554" t="s">
        <v>0</v>
      </c>
      <c r="AG554">
        <v>44.34</v>
      </c>
      <c r="AH554">
        <v>2</v>
      </c>
      <c r="AI554">
        <v>31142945</v>
      </c>
      <c r="AJ554">
        <v>560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x14ac:dyDescent="0.2">
      <c r="A555">
        <f>ROW(Source!A830)</f>
        <v>830</v>
      </c>
      <c r="B555">
        <v>31142946</v>
      </c>
      <c r="C555">
        <v>31142943</v>
      </c>
      <c r="D555">
        <v>30906836</v>
      </c>
      <c r="E555">
        <v>1</v>
      </c>
      <c r="F555">
        <v>1</v>
      </c>
      <c r="G555">
        <v>28875167</v>
      </c>
      <c r="H555">
        <v>2</v>
      </c>
      <c r="I555" t="s">
        <v>775</v>
      </c>
      <c r="J555" t="s">
        <v>776</v>
      </c>
      <c r="K555" t="s">
        <v>777</v>
      </c>
      <c r="L555">
        <v>1368</v>
      </c>
      <c r="N555">
        <v>1011</v>
      </c>
      <c r="O555" t="s">
        <v>397</v>
      </c>
      <c r="P555" t="s">
        <v>397</v>
      </c>
      <c r="Q555">
        <v>1</v>
      </c>
      <c r="X555">
        <v>0.39</v>
      </c>
      <c r="Y555">
        <v>0</v>
      </c>
      <c r="Z555">
        <v>386.3</v>
      </c>
      <c r="AA555">
        <v>303.31</v>
      </c>
      <c r="AB555">
        <v>0</v>
      </c>
      <c r="AC555">
        <v>0</v>
      </c>
      <c r="AD555">
        <v>1</v>
      </c>
      <c r="AE555">
        <v>0</v>
      </c>
      <c r="AF555" t="s">
        <v>0</v>
      </c>
      <c r="AG555">
        <v>0.39</v>
      </c>
      <c r="AH555">
        <v>2</v>
      </c>
      <c r="AI555">
        <v>31142946</v>
      </c>
      <c r="AJ555">
        <v>561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x14ac:dyDescent="0.2">
      <c r="A556">
        <f>ROW(Source!A830)</f>
        <v>830</v>
      </c>
      <c r="B556">
        <v>31142947</v>
      </c>
      <c r="C556">
        <v>31142943</v>
      </c>
      <c r="D556">
        <v>30908781</v>
      </c>
      <c r="E556">
        <v>1</v>
      </c>
      <c r="F556">
        <v>1</v>
      </c>
      <c r="G556">
        <v>28875167</v>
      </c>
      <c r="H556">
        <v>3</v>
      </c>
      <c r="I556" t="s">
        <v>407</v>
      </c>
      <c r="J556" t="s">
        <v>408</v>
      </c>
      <c r="K556" t="s">
        <v>409</v>
      </c>
      <c r="L556">
        <v>1339</v>
      </c>
      <c r="N556">
        <v>1007</v>
      </c>
      <c r="O556" t="s">
        <v>16</v>
      </c>
      <c r="P556" t="s">
        <v>16</v>
      </c>
      <c r="Q556">
        <v>1</v>
      </c>
      <c r="X556">
        <v>0.16600000000000001</v>
      </c>
      <c r="Y556">
        <v>29.98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0</v>
      </c>
      <c r="AF556" t="s">
        <v>0</v>
      </c>
      <c r="AG556">
        <v>0.16600000000000001</v>
      </c>
      <c r="AH556">
        <v>2</v>
      </c>
      <c r="AI556">
        <v>31142947</v>
      </c>
      <c r="AJ556">
        <v>562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x14ac:dyDescent="0.2">
      <c r="A557">
        <f>ROW(Source!A830)</f>
        <v>830</v>
      </c>
      <c r="B557">
        <v>31142948</v>
      </c>
      <c r="C557">
        <v>31142943</v>
      </c>
      <c r="D557">
        <v>30907179</v>
      </c>
      <c r="E557">
        <v>1</v>
      </c>
      <c r="F557">
        <v>1</v>
      </c>
      <c r="G557">
        <v>28875167</v>
      </c>
      <c r="H557">
        <v>3</v>
      </c>
      <c r="I557" t="s">
        <v>784</v>
      </c>
      <c r="J557" t="s">
        <v>785</v>
      </c>
      <c r="K557" t="s">
        <v>786</v>
      </c>
      <c r="L557">
        <v>1327</v>
      </c>
      <c r="N557">
        <v>1005</v>
      </c>
      <c r="O557" t="s">
        <v>441</v>
      </c>
      <c r="P557" t="s">
        <v>441</v>
      </c>
      <c r="Q557">
        <v>1</v>
      </c>
      <c r="X557">
        <v>102</v>
      </c>
      <c r="Y557">
        <v>633.91</v>
      </c>
      <c r="Z557">
        <v>0</v>
      </c>
      <c r="AA557">
        <v>0</v>
      </c>
      <c r="AB557">
        <v>0</v>
      </c>
      <c r="AC557">
        <v>0</v>
      </c>
      <c r="AD557">
        <v>1</v>
      </c>
      <c r="AE557">
        <v>0</v>
      </c>
      <c r="AF557" t="s">
        <v>0</v>
      </c>
      <c r="AG557">
        <v>102</v>
      </c>
      <c r="AH557">
        <v>2</v>
      </c>
      <c r="AI557">
        <v>31142948</v>
      </c>
      <c r="AJ557">
        <v>563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x14ac:dyDescent="0.2">
      <c r="A558">
        <f>ROW(Source!A830)</f>
        <v>830</v>
      </c>
      <c r="B558">
        <v>31142949</v>
      </c>
      <c r="C558">
        <v>31142943</v>
      </c>
      <c r="D558">
        <v>30907225</v>
      </c>
      <c r="E558">
        <v>1</v>
      </c>
      <c r="F558">
        <v>1</v>
      </c>
      <c r="G558">
        <v>28875167</v>
      </c>
      <c r="H558">
        <v>3</v>
      </c>
      <c r="I558" t="s">
        <v>859</v>
      </c>
      <c r="J558" t="s">
        <v>860</v>
      </c>
      <c r="K558" t="s">
        <v>861</v>
      </c>
      <c r="L558">
        <v>1348</v>
      </c>
      <c r="N558">
        <v>1009</v>
      </c>
      <c r="O558" t="s">
        <v>150</v>
      </c>
      <c r="P558" t="s">
        <v>150</v>
      </c>
      <c r="Q558">
        <v>1000</v>
      </c>
      <c r="X558">
        <v>0.01</v>
      </c>
      <c r="Y558">
        <v>108319.66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0</v>
      </c>
      <c r="AF558" t="s">
        <v>0</v>
      </c>
      <c r="AG558">
        <v>0.01</v>
      </c>
      <c r="AH558">
        <v>2</v>
      </c>
      <c r="AI558">
        <v>31142949</v>
      </c>
      <c r="AJ558">
        <v>564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x14ac:dyDescent="0.2">
      <c r="A559">
        <f>ROW(Source!A830)</f>
        <v>830</v>
      </c>
      <c r="B559">
        <v>31142950</v>
      </c>
      <c r="C559">
        <v>31142943</v>
      </c>
      <c r="D559">
        <v>30909798</v>
      </c>
      <c r="E559">
        <v>1</v>
      </c>
      <c r="F559">
        <v>1</v>
      </c>
      <c r="G559">
        <v>28875167</v>
      </c>
      <c r="H559">
        <v>3</v>
      </c>
      <c r="I559" t="s">
        <v>790</v>
      </c>
      <c r="J559" t="s">
        <v>791</v>
      </c>
      <c r="K559" t="s">
        <v>792</v>
      </c>
      <c r="L559">
        <v>1348</v>
      </c>
      <c r="N559">
        <v>1009</v>
      </c>
      <c r="O559" t="s">
        <v>150</v>
      </c>
      <c r="P559" t="s">
        <v>150</v>
      </c>
      <c r="Q559">
        <v>1000</v>
      </c>
      <c r="X559">
        <v>0.59</v>
      </c>
      <c r="Y559">
        <v>8102.61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0</v>
      </c>
      <c r="AF559" t="s">
        <v>0</v>
      </c>
      <c r="AG559">
        <v>0.59</v>
      </c>
      <c r="AH559">
        <v>2</v>
      </c>
      <c r="AI559">
        <v>31142950</v>
      </c>
      <c r="AJ559">
        <v>565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x14ac:dyDescent="0.2">
      <c r="A560">
        <f>ROW(Source!A830)</f>
        <v>830</v>
      </c>
      <c r="B560">
        <v>31142951</v>
      </c>
      <c r="C560">
        <v>31142943</v>
      </c>
      <c r="D560">
        <v>30909800</v>
      </c>
      <c r="E560">
        <v>1</v>
      </c>
      <c r="F560">
        <v>1</v>
      </c>
      <c r="G560">
        <v>28875167</v>
      </c>
      <c r="H560">
        <v>3</v>
      </c>
      <c r="I560" t="s">
        <v>793</v>
      </c>
      <c r="J560" t="s">
        <v>794</v>
      </c>
      <c r="K560" t="s">
        <v>795</v>
      </c>
      <c r="L560">
        <v>1348</v>
      </c>
      <c r="N560">
        <v>1009</v>
      </c>
      <c r="O560" t="s">
        <v>150</v>
      </c>
      <c r="P560" t="s">
        <v>150</v>
      </c>
      <c r="Q560">
        <v>1000</v>
      </c>
      <c r="X560">
        <v>4.8000000000000001E-2</v>
      </c>
      <c r="Y560">
        <v>22088.45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 t="s">
        <v>0</v>
      </c>
      <c r="AG560">
        <v>4.8000000000000001E-2</v>
      </c>
      <c r="AH560">
        <v>2</v>
      </c>
      <c r="AI560">
        <v>31142951</v>
      </c>
      <c r="AJ560">
        <v>566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x14ac:dyDescent="0.2">
      <c r="A561">
        <f>ROW(Source!A831)</f>
        <v>831</v>
      </c>
      <c r="B561">
        <v>31142954</v>
      </c>
      <c r="C561">
        <v>31142953</v>
      </c>
      <c r="D561">
        <v>30895155</v>
      </c>
      <c r="E561">
        <v>28875167</v>
      </c>
      <c r="F561">
        <v>1</v>
      </c>
      <c r="G561">
        <v>28875167</v>
      </c>
      <c r="H561">
        <v>1</v>
      </c>
      <c r="I561" t="s">
        <v>391</v>
      </c>
      <c r="J561" t="s">
        <v>0</v>
      </c>
      <c r="K561" t="s">
        <v>392</v>
      </c>
      <c r="L561">
        <v>1191</v>
      </c>
      <c r="N561">
        <v>1013</v>
      </c>
      <c r="O561" t="s">
        <v>393</v>
      </c>
      <c r="P561" t="s">
        <v>393</v>
      </c>
      <c r="Q561">
        <v>1</v>
      </c>
      <c r="X561">
        <v>116.6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1</v>
      </c>
      <c r="AE561">
        <v>1</v>
      </c>
      <c r="AF561" t="s">
        <v>0</v>
      </c>
      <c r="AG561">
        <v>116.6</v>
      </c>
      <c r="AH561">
        <v>2</v>
      </c>
      <c r="AI561">
        <v>31142954</v>
      </c>
      <c r="AJ561">
        <v>567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  <row r="562" spans="1:44" x14ac:dyDescent="0.2">
      <c r="A562">
        <f>ROW(Source!A831)</f>
        <v>831</v>
      </c>
      <c r="B562">
        <v>31142955</v>
      </c>
      <c r="C562">
        <v>31142953</v>
      </c>
      <c r="D562">
        <v>30906858</v>
      </c>
      <c r="E562">
        <v>1</v>
      </c>
      <c r="F562">
        <v>1</v>
      </c>
      <c r="G562">
        <v>28875167</v>
      </c>
      <c r="H562">
        <v>2</v>
      </c>
      <c r="I562" t="s">
        <v>471</v>
      </c>
      <c r="J562" t="s">
        <v>472</v>
      </c>
      <c r="K562" t="s">
        <v>473</v>
      </c>
      <c r="L562">
        <v>1368</v>
      </c>
      <c r="N562">
        <v>1011</v>
      </c>
      <c r="O562" t="s">
        <v>397</v>
      </c>
      <c r="P562" t="s">
        <v>397</v>
      </c>
      <c r="Q562">
        <v>1</v>
      </c>
      <c r="X562">
        <v>0.85</v>
      </c>
      <c r="Y562">
        <v>0</v>
      </c>
      <c r="Z562">
        <v>7.36</v>
      </c>
      <c r="AA562">
        <v>0.74</v>
      </c>
      <c r="AB562">
        <v>0</v>
      </c>
      <c r="AC562">
        <v>0</v>
      </c>
      <c r="AD562">
        <v>1</v>
      </c>
      <c r="AE562">
        <v>0</v>
      </c>
      <c r="AF562" t="s">
        <v>0</v>
      </c>
      <c r="AG562">
        <v>0.85</v>
      </c>
      <c r="AH562">
        <v>2</v>
      </c>
      <c r="AI562">
        <v>31142955</v>
      </c>
      <c r="AJ562">
        <v>568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</row>
    <row r="563" spans="1:44" x14ac:dyDescent="0.2">
      <c r="A563">
        <f>ROW(Source!A831)</f>
        <v>831</v>
      </c>
      <c r="B563">
        <v>31142956</v>
      </c>
      <c r="C563">
        <v>31142953</v>
      </c>
      <c r="D563">
        <v>30906836</v>
      </c>
      <c r="E563">
        <v>1</v>
      </c>
      <c r="F563">
        <v>1</v>
      </c>
      <c r="G563">
        <v>28875167</v>
      </c>
      <c r="H563">
        <v>2</v>
      </c>
      <c r="I563" t="s">
        <v>775</v>
      </c>
      <c r="J563" t="s">
        <v>776</v>
      </c>
      <c r="K563" t="s">
        <v>777</v>
      </c>
      <c r="L563">
        <v>1368</v>
      </c>
      <c r="N563">
        <v>1011</v>
      </c>
      <c r="O563" t="s">
        <v>397</v>
      </c>
      <c r="P563" t="s">
        <v>397</v>
      </c>
      <c r="Q563">
        <v>1</v>
      </c>
      <c r="X563">
        <v>4.16</v>
      </c>
      <c r="Y563">
        <v>0</v>
      </c>
      <c r="Z563">
        <v>386.3</v>
      </c>
      <c r="AA563">
        <v>303.31</v>
      </c>
      <c r="AB563">
        <v>0</v>
      </c>
      <c r="AC563">
        <v>0</v>
      </c>
      <c r="AD563">
        <v>1</v>
      </c>
      <c r="AE563">
        <v>0</v>
      </c>
      <c r="AF563" t="s">
        <v>0</v>
      </c>
      <c r="AG563">
        <v>4.16</v>
      </c>
      <c r="AH563">
        <v>2</v>
      </c>
      <c r="AI563">
        <v>31142956</v>
      </c>
      <c r="AJ563">
        <v>569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</row>
    <row r="564" spans="1:44" x14ac:dyDescent="0.2">
      <c r="A564">
        <f>ROW(Source!A831)</f>
        <v>831</v>
      </c>
      <c r="B564">
        <v>31142957</v>
      </c>
      <c r="C564">
        <v>31142953</v>
      </c>
      <c r="D564">
        <v>30906153</v>
      </c>
      <c r="E564">
        <v>1</v>
      </c>
      <c r="F564">
        <v>1</v>
      </c>
      <c r="G564">
        <v>28875167</v>
      </c>
      <c r="H564">
        <v>2</v>
      </c>
      <c r="I564" t="s">
        <v>778</v>
      </c>
      <c r="J564" t="s">
        <v>779</v>
      </c>
      <c r="K564" t="s">
        <v>780</v>
      </c>
      <c r="L564">
        <v>1368</v>
      </c>
      <c r="N564">
        <v>1011</v>
      </c>
      <c r="O564" t="s">
        <v>397</v>
      </c>
      <c r="P564" t="s">
        <v>397</v>
      </c>
      <c r="Q564">
        <v>1</v>
      </c>
      <c r="X564">
        <v>0.1</v>
      </c>
      <c r="Y564">
        <v>0</v>
      </c>
      <c r="Z564">
        <v>566.44000000000005</v>
      </c>
      <c r="AA564">
        <v>281.27999999999997</v>
      </c>
      <c r="AB564">
        <v>0</v>
      </c>
      <c r="AC564">
        <v>0</v>
      </c>
      <c r="AD564">
        <v>1</v>
      </c>
      <c r="AE564">
        <v>0</v>
      </c>
      <c r="AF564" t="s">
        <v>0</v>
      </c>
      <c r="AG564">
        <v>0.1</v>
      </c>
      <c r="AH564">
        <v>2</v>
      </c>
      <c r="AI564">
        <v>31142957</v>
      </c>
      <c r="AJ564">
        <v>570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</row>
    <row r="565" spans="1:44" x14ac:dyDescent="0.2">
      <c r="A565">
        <f>ROW(Source!A831)</f>
        <v>831</v>
      </c>
      <c r="B565">
        <v>31142958</v>
      </c>
      <c r="C565">
        <v>31142953</v>
      </c>
      <c r="D565">
        <v>30906327</v>
      </c>
      <c r="E565">
        <v>1</v>
      </c>
      <c r="F565">
        <v>1</v>
      </c>
      <c r="G565">
        <v>28875167</v>
      </c>
      <c r="H565">
        <v>2</v>
      </c>
      <c r="I565" t="s">
        <v>781</v>
      </c>
      <c r="J565" t="s">
        <v>782</v>
      </c>
      <c r="K565" t="s">
        <v>783</v>
      </c>
      <c r="L565">
        <v>1368</v>
      </c>
      <c r="N565">
        <v>1011</v>
      </c>
      <c r="O565" t="s">
        <v>397</v>
      </c>
      <c r="P565" t="s">
        <v>397</v>
      </c>
      <c r="Q565">
        <v>1</v>
      </c>
      <c r="X565">
        <v>14.29</v>
      </c>
      <c r="Y565">
        <v>0</v>
      </c>
      <c r="Z565">
        <v>9.15</v>
      </c>
      <c r="AA565">
        <v>1.1599999999999999</v>
      </c>
      <c r="AB565">
        <v>0</v>
      </c>
      <c r="AC565">
        <v>0</v>
      </c>
      <c r="AD565">
        <v>1</v>
      </c>
      <c r="AE565">
        <v>0</v>
      </c>
      <c r="AF565" t="s">
        <v>0</v>
      </c>
      <c r="AG565">
        <v>14.29</v>
      </c>
      <c r="AH565">
        <v>2</v>
      </c>
      <c r="AI565">
        <v>31142958</v>
      </c>
      <c r="AJ565">
        <v>571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</row>
    <row r="566" spans="1:44" x14ac:dyDescent="0.2">
      <c r="A566">
        <f>ROW(Source!A831)</f>
        <v>831</v>
      </c>
      <c r="B566">
        <v>31142959</v>
      </c>
      <c r="C566">
        <v>31142953</v>
      </c>
      <c r="D566">
        <v>30908604</v>
      </c>
      <c r="E566">
        <v>1</v>
      </c>
      <c r="F566">
        <v>1</v>
      </c>
      <c r="G566">
        <v>28875167</v>
      </c>
      <c r="H566">
        <v>3</v>
      </c>
      <c r="I566" t="s">
        <v>419</v>
      </c>
      <c r="J566" t="s">
        <v>420</v>
      </c>
      <c r="K566" t="s">
        <v>421</v>
      </c>
      <c r="L566">
        <v>1346</v>
      </c>
      <c r="N566">
        <v>1009</v>
      </c>
      <c r="O566" t="s">
        <v>422</v>
      </c>
      <c r="P566" t="s">
        <v>422</v>
      </c>
      <c r="Q566">
        <v>1</v>
      </c>
      <c r="X566">
        <v>0.5</v>
      </c>
      <c r="Y566">
        <v>28.66</v>
      </c>
      <c r="Z566">
        <v>0</v>
      </c>
      <c r="AA566">
        <v>0</v>
      </c>
      <c r="AB566">
        <v>0</v>
      </c>
      <c r="AC566">
        <v>0</v>
      </c>
      <c r="AD566">
        <v>1</v>
      </c>
      <c r="AE566">
        <v>0</v>
      </c>
      <c r="AF566" t="s">
        <v>0</v>
      </c>
      <c r="AG566">
        <v>0.5</v>
      </c>
      <c r="AH566">
        <v>2</v>
      </c>
      <c r="AI566">
        <v>31142959</v>
      </c>
      <c r="AJ566">
        <v>572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</row>
    <row r="567" spans="1:44" x14ac:dyDescent="0.2">
      <c r="A567">
        <f>ROW(Source!A831)</f>
        <v>831</v>
      </c>
      <c r="B567">
        <v>31142960</v>
      </c>
      <c r="C567">
        <v>31142953</v>
      </c>
      <c r="D567">
        <v>30908781</v>
      </c>
      <c r="E567">
        <v>1</v>
      </c>
      <c r="F567">
        <v>1</v>
      </c>
      <c r="G567">
        <v>28875167</v>
      </c>
      <c r="H567">
        <v>3</v>
      </c>
      <c r="I567" t="s">
        <v>407</v>
      </c>
      <c r="J567" t="s">
        <v>408</v>
      </c>
      <c r="K567" t="s">
        <v>409</v>
      </c>
      <c r="L567">
        <v>1339</v>
      </c>
      <c r="N567">
        <v>1007</v>
      </c>
      <c r="O567" t="s">
        <v>16</v>
      </c>
      <c r="P567" t="s">
        <v>16</v>
      </c>
      <c r="Q567">
        <v>1</v>
      </c>
      <c r="X567">
        <v>0.3</v>
      </c>
      <c r="Y567">
        <v>29.98</v>
      </c>
      <c r="Z567">
        <v>0</v>
      </c>
      <c r="AA567">
        <v>0</v>
      </c>
      <c r="AB567">
        <v>0</v>
      </c>
      <c r="AC567">
        <v>0</v>
      </c>
      <c r="AD567">
        <v>1</v>
      </c>
      <c r="AE567">
        <v>0</v>
      </c>
      <c r="AF567" t="s">
        <v>0</v>
      </c>
      <c r="AG567">
        <v>0.3</v>
      </c>
      <c r="AH567">
        <v>2</v>
      </c>
      <c r="AI567">
        <v>31142960</v>
      </c>
      <c r="AJ567">
        <v>573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</row>
    <row r="568" spans="1:44" x14ac:dyDescent="0.2">
      <c r="A568">
        <f>ROW(Source!A831)</f>
        <v>831</v>
      </c>
      <c r="B568">
        <v>31142961</v>
      </c>
      <c r="C568">
        <v>31142953</v>
      </c>
      <c r="D568">
        <v>30907179</v>
      </c>
      <c r="E568">
        <v>1</v>
      </c>
      <c r="F568">
        <v>1</v>
      </c>
      <c r="G568">
        <v>28875167</v>
      </c>
      <c r="H568">
        <v>3</v>
      </c>
      <c r="I568" t="s">
        <v>784</v>
      </c>
      <c r="J568" t="s">
        <v>785</v>
      </c>
      <c r="K568" t="s">
        <v>786</v>
      </c>
      <c r="L568">
        <v>1327</v>
      </c>
      <c r="N568">
        <v>1005</v>
      </c>
      <c r="O568" t="s">
        <v>441</v>
      </c>
      <c r="P568" t="s">
        <v>441</v>
      </c>
      <c r="Q568">
        <v>1</v>
      </c>
      <c r="X568">
        <v>100</v>
      </c>
      <c r="Y568">
        <v>633.91</v>
      </c>
      <c r="Z568">
        <v>0</v>
      </c>
      <c r="AA568">
        <v>0</v>
      </c>
      <c r="AB568">
        <v>0</v>
      </c>
      <c r="AC568">
        <v>0</v>
      </c>
      <c r="AD568">
        <v>1</v>
      </c>
      <c r="AE568">
        <v>0</v>
      </c>
      <c r="AF568" t="s">
        <v>0</v>
      </c>
      <c r="AG568">
        <v>100</v>
      </c>
      <c r="AH568">
        <v>2</v>
      </c>
      <c r="AI568">
        <v>31142961</v>
      </c>
      <c r="AJ568">
        <v>574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</row>
    <row r="569" spans="1:44" x14ac:dyDescent="0.2">
      <c r="A569">
        <f>ROW(Source!A831)</f>
        <v>831</v>
      </c>
      <c r="B569">
        <v>31142962</v>
      </c>
      <c r="C569">
        <v>31142953</v>
      </c>
      <c r="D569">
        <v>30907223</v>
      </c>
      <c r="E569">
        <v>1</v>
      </c>
      <c r="F569">
        <v>1</v>
      </c>
      <c r="G569">
        <v>28875167</v>
      </c>
      <c r="H569">
        <v>3</v>
      </c>
      <c r="I569" t="s">
        <v>787</v>
      </c>
      <c r="J569" t="s">
        <v>788</v>
      </c>
      <c r="K569" t="s">
        <v>789</v>
      </c>
      <c r="L569">
        <v>1346</v>
      </c>
      <c r="N569">
        <v>1009</v>
      </c>
      <c r="O569" t="s">
        <v>422</v>
      </c>
      <c r="P569" t="s">
        <v>422</v>
      </c>
      <c r="Q569">
        <v>1</v>
      </c>
      <c r="X569">
        <v>10.3</v>
      </c>
      <c r="Y569">
        <v>112.15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F569" t="s">
        <v>0</v>
      </c>
      <c r="AG569">
        <v>10.3</v>
      </c>
      <c r="AH569">
        <v>2</v>
      </c>
      <c r="AI569">
        <v>31142962</v>
      </c>
      <c r="AJ569">
        <v>575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</row>
    <row r="570" spans="1:44" x14ac:dyDescent="0.2">
      <c r="A570">
        <f>ROW(Source!A831)</f>
        <v>831</v>
      </c>
      <c r="B570">
        <v>31142963</v>
      </c>
      <c r="C570">
        <v>31142953</v>
      </c>
      <c r="D570">
        <v>30909798</v>
      </c>
      <c r="E570">
        <v>1</v>
      </c>
      <c r="F570">
        <v>1</v>
      </c>
      <c r="G570">
        <v>28875167</v>
      </c>
      <c r="H570">
        <v>3</v>
      </c>
      <c r="I570" t="s">
        <v>790</v>
      </c>
      <c r="J570" t="s">
        <v>791</v>
      </c>
      <c r="K570" t="s">
        <v>792</v>
      </c>
      <c r="L570">
        <v>1348</v>
      </c>
      <c r="N570">
        <v>1009</v>
      </c>
      <c r="O570" t="s">
        <v>150</v>
      </c>
      <c r="P570" t="s">
        <v>150</v>
      </c>
      <c r="Q570">
        <v>1000</v>
      </c>
      <c r="X570">
        <v>0.54600000000000004</v>
      </c>
      <c r="Y570">
        <v>8102.61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0</v>
      </c>
      <c r="AF570" t="s">
        <v>0</v>
      </c>
      <c r="AG570">
        <v>0.54600000000000004</v>
      </c>
      <c r="AH570">
        <v>2</v>
      </c>
      <c r="AI570">
        <v>31142963</v>
      </c>
      <c r="AJ570">
        <v>576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</row>
    <row r="571" spans="1:44" x14ac:dyDescent="0.2">
      <c r="A571">
        <f>ROW(Source!A831)</f>
        <v>831</v>
      </c>
      <c r="B571">
        <v>31142964</v>
      </c>
      <c r="C571">
        <v>31142953</v>
      </c>
      <c r="D571">
        <v>30909800</v>
      </c>
      <c r="E571">
        <v>1</v>
      </c>
      <c r="F571">
        <v>1</v>
      </c>
      <c r="G571">
        <v>28875167</v>
      </c>
      <c r="H571">
        <v>3</v>
      </c>
      <c r="I571" t="s">
        <v>793</v>
      </c>
      <c r="J571" t="s">
        <v>794</v>
      </c>
      <c r="K571" t="s">
        <v>795</v>
      </c>
      <c r="L571">
        <v>1348</v>
      </c>
      <c r="N571">
        <v>1009</v>
      </c>
      <c r="O571" t="s">
        <v>150</v>
      </c>
      <c r="P571" t="s">
        <v>150</v>
      </c>
      <c r="Q571">
        <v>1000</v>
      </c>
      <c r="X571">
        <v>3.5999999999999997E-2</v>
      </c>
      <c r="Y571">
        <v>22088.45</v>
      </c>
      <c r="Z571">
        <v>0</v>
      </c>
      <c r="AA571">
        <v>0</v>
      </c>
      <c r="AB571">
        <v>0</v>
      </c>
      <c r="AC571">
        <v>0</v>
      </c>
      <c r="AD571">
        <v>1</v>
      </c>
      <c r="AE571">
        <v>0</v>
      </c>
      <c r="AF571" t="s">
        <v>0</v>
      </c>
      <c r="AG571">
        <v>3.5999999999999997E-2</v>
      </c>
      <c r="AH571">
        <v>2</v>
      </c>
      <c r="AI571">
        <v>31142964</v>
      </c>
      <c r="AJ571">
        <v>577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</row>
    <row r="572" spans="1:44" x14ac:dyDescent="0.2">
      <c r="A572">
        <f>ROW(Source!A832)</f>
        <v>832</v>
      </c>
      <c r="B572">
        <v>31142967</v>
      </c>
      <c r="C572">
        <v>31142966</v>
      </c>
      <c r="D572">
        <v>30895155</v>
      </c>
      <c r="E572">
        <v>28875167</v>
      </c>
      <c r="F572">
        <v>1</v>
      </c>
      <c r="G572">
        <v>28875167</v>
      </c>
      <c r="H572">
        <v>1</v>
      </c>
      <c r="I572" t="s">
        <v>391</v>
      </c>
      <c r="J572" t="s">
        <v>0</v>
      </c>
      <c r="K572" t="s">
        <v>392</v>
      </c>
      <c r="L572">
        <v>1191</v>
      </c>
      <c r="N572">
        <v>1013</v>
      </c>
      <c r="O572" t="s">
        <v>393</v>
      </c>
      <c r="P572" t="s">
        <v>393</v>
      </c>
      <c r="Q572">
        <v>1</v>
      </c>
      <c r="X572">
        <v>50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1</v>
      </c>
      <c r="AE572">
        <v>1</v>
      </c>
      <c r="AF572" t="s">
        <v>0</v>
      </c>
      <c r="AG572">
        <v>50</v>
      </c>
      <c r="AH572">
        <v>2</v>
      </c>
      <c r="AI572">
        <v>31142967</v>
      </c>
      <c r="AJ572">
        <v>578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</row>
    <row r="573" spans="1:44" x14ac:dyDescent="0.2">
      <c r="A573">
        <f>ROW(Source!A832)</f>
        <v>832</v>
      </c>
      <c r="B573">
        <v>31142968</v>
      </c>
      <c r="C573">
        <v>31142966</v>
      </c>
      <c r="D573">
        <v>30907714</v>
      </c>
      <c r="E573">
        <v>1</v>
      </c>
      <c r="F573">
        <v>1</v>
      </c>
      <c r="G573">
        <v>28875167</v>
      </c>
      <c r="H573">
        <v>3</v>
      </c>
      <c r="I573" t="s">
        <v>676</v>
      </c>
      <c r="J573" t="s">
        <v>677</v>
      </c>
      <c r="K573" t="s">
        <v>678</v>
      </c>
      <c r="L573">
        <v>1348</v>
      </c>
      <c r="N573">
        <v>1009</v>
      </c>
      <c r="O573" t="s">
        <v>150</v>
      </c>
      <c r="P573" t="s">
        <v>150</v>
      </c>
      <c r="Q573">
        <v>1000</v>
      </c>
      <c r="X573">
        <v>0.46</v>
      </c>
      <c r="Y573">
        <v>50407.79</v>
      </c>
      <c r="Z573">
        <v>0</v>
      </c>
      <c r="AA573">
        <v>0</v>
      </c>
      <c r="AB573">
        <v>0</v>
      </c>
      <c r="AC573">
        <v>0</v>
      </c>
      <c r="AD573">
        <v>1</v>
      </c>
      <c r="AE573">
        <v>0</v>
      </c>
      <c r="AF573" t="s">
        <v>0</v>
      </c>
      <c r="AG573">
        <v>0.46</v>
      </c>
      <c r="AH573">
        <v>2</v>
      </c>
      <c r="AI573">
        <v>31142968</v>
      </c>
      <c r="AJ573">
        <v>579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</row>
    <row r="574" spans="1:44" x14ac:dyDescent="0.2">
      <c r="A574">
        <f>ROW(Source!A832)</f>
        <v>832</v>
      </c>
      <c r="B574">
        <v>31142969</v>
      </c>
      <c r="C574">
        <v>31142966</v>
      </c>
      <c r="D574">
        <v>30907876</v>
      </c>
      <c r="E574">
        <v>1</v>
      </c>
      <c r="F574">
        <v>1</v>
      </c>
      <c r="G574">
        <v>28875167</v>
      </c>
      <c r="H574">
        <v>3</v>
      </c>
      <c r="I574" t="s">
        <v>667</v>
      </c>
      <c r="J574" t="s">
        <v>668</v>
      </c>
      <c r="K574" t="s">
        <v>669</v>
      </c>
      <c r="L574">
        <v>1348</v>
      </c>
      <c r="N574">
        <v>1009</v>
      </c>
      <c r="O574" t="s">
        <v>150</v>
      </c>
      <c r="P574" t="s">
        <v>150</v>
      </c>
      <c r="Q574">
        <v>1000</v>
      </c>
      <c r="X574">
        <v>1E-3</v>
      </c>
      <c r="Y574">
        <v>45454.3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 t="s">
        <v>0</v>
      </c>
      <c r="AG574">
        <v>1E-3</v>
      </c>
      <c r="AH574">
        <v>2</v>
      </c>
      <c r="AI574">
        <v>31142969</v>
      </c>
      <c r="AJ574">
        <v>580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</row>
    <row r="575" spans="1:44" x14ac:dyDescent="0.2">
      <c r="A575">
        <f>ROW(Source!A832)</f>
        <v>832</v>
      </c>
      <c r="B575">
        <v>31142970</v>
      </c>
      <c r="C575">
        <v>31142966</v>
      </c>
      <c r="D575">
        <v>30907914</v>
      </c>
      <c r="E575">
        <v>1</v>
      </c>
      <c r="F575">
        <v>1</v>
      </c>
      <c r="G575">
        <v>28875167</v>
      </c>
      <c r="H575">
        <v>3</v>
      </c>
      <c r="I575" t="s">
        <v>679</v>
      </c>
      <c r="J575" t="s">
        <v>680</v>
      </c>
      <c r="K575" t="s">
        <v>681</v>
      </c>
      <c r="L575">
        <v>1348</v>
      </c>
      <c r="N575">
        <v>1009</v>
      </c>
      <c r="O575" t="s">
        <v>150</v>
      </c>
      <c r="P575" t="s">
        <v>150</v>
      </c>
      <c r="Q575">
        <v>1000</v>
      </c>
      <c r="X575">
        <v>5.1999999999999998E-2</v>
      </c>
      <c r="Y575">
        <v>39990.42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 t="s">
        <v>0</v>
      </c>
      <c r="AG575">
        <v>5.1999999999999998E-2</v>
      </c>
      <c r="AH575">
        <v>2</v>
      </c>
      <c r="AI575">
        <v>31142970</v>
      </c>
      <c r="AJ575">
        <v>581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</row>
    <row r="576" spans="1:44" x14ac:dyDescent="0.2">
      <c r="A576">
        <f>ROW(Source!A833)</f>
        <v>833</v>
      </c>
      <c r="B576">
        <v>31142973</v>
      </c>
      <c r="C576">
        <v>31142972</v>
      </c>
      <c r="D576">
        <v>30895155</v>
      </c>
      <c r="E576">
        <v>28875167</v>
      </c>
      <c r="F576">
        <v>1</v>
      </c>
      <c r="G576">
        <v>28875167</v>
      </c>
      <c r="H576">
        <v>1</v>
      </c>
      <c r="I576" t="s">
        <v>391</v>
      </c>
      <c r="J576" t="s">
        <v>0</v>
      </c>
      <c r="K576" t="s">
        <v>392</v>
      </c>
      <c r="L576">
        <v>1191</v>
      </c>
      <c r="N576">
        <v>1013</v>
      </c>
      <c r="O576" t="s">
        <v>393</v>
      </c>
      <c r="P576" t="s">
        <v>393</v>
      </c>
      <c r="Q576">
        <v>1</v>
      </c>
      <c r="X576">
        <v>85.11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1</v>
      </c>
      <c r="AE576">
        <v>1</v>
      </c>
      <c r="AF576" t="s">
        <v>0</v>
      </c>
      <c r="AG576">
        <v>85.11</v>
      </c>
      <c r="AH576">
        <v>2</v>
      </c>
      <c r="AI576">
        <v>31142973</v>
      </c>
      <c r="AJ576">
        <v>582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</row>
    <row r="577" spans="1:44" x14ac:dyDescent="0.2">
      <c r="A577">
        <f>ROW(Source!A833)</f>
        <v>833</v>
      </c>
      <c r="B577">
        <v>31142974</v>
      </c>
      <c r="C577">
        <v>31142972</v>
      </c>
      <c r="D577">
        <v>30906794</v>
      </c>
      <c r="E577">
        <v>1</v>
      </c>
      <c r="F577">
        <v>1</v>
      </c>
      <c r="G577">
        <v>28875167</v>
      </c>
      <c r="H577">
        <v>2</v>
      </c>
      <c r="I577" t="s">
        <v>571</v>
      </c>
      <c r="J577" t="s">
        <v>572</v>
      </c>
      <c r="K577" t="s">
        <v>573</v>
      </c>
      <c r="L577">
        <v>1368</v>
      </c>
      <c r="N577">
        <v>1011</v>
      </c>
      <c r="O577" t="s">
        <v>397</v>
      </c>
      <c r="P577" t="s">
        <v>397</v>
      </c>
      <c r="Q577">
        <v>1</v>
      </c>
      <c r="X577">
        <v>1.96</v>
      </c>
      <c r="Y577">
        <v>0</v>
      </c>
      <c r="Z577">
        <v>3.83</v>
      </c>
      <c r="AA577">
        <v>0.87</v>
      </c>
      <c r="AB577">
        <v>0</v>
      </c>
      <c r="AC577">
        <v>0</v>
      </c>
      <c r="AD577">
        <v>1</v>
      </c>
      <c r="AE577">
        <v>0</v>
      </c>
      <c r="AF577" t="s">
        <v>0</v>
      </c>
      <c r="AG577">
        <v>1.96</v>
      </c>
      <c r="AH577">
        <v>2</v>
      </c>
      <c r="AI577">
        <v>31142974</v>
      </c>
      <c r="AJ577">
        <v>583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</row>
    <row r="578" spans="1:44" x14ac:dyDescent="0.2">
      <c r="A578">
        <f>ROW(Source!A833)</f>
        <v>833</v>
      </c>
      <c r="B578">
        <v>31142975</v>
      </c>
      <c r="C578">
        <v>31142972</v>
      </c>
      <c r="D578">
        <v>30906820</v>
      </c>
      <c r="E578">
        <v>1</v>
      </c>
      <c r="F578">
        <v>1</v>
      </c>
      <c r="G578">
        <v>28875167</v>
      </c>
      <c r="H578">
        <v>2</v>
      </c>
      <c r="I578" t="s">
        <v>574</v>
      </c>
      <c r="J578" t="s">
        <v>575</v>
      </c>
      <c r="K578" t="s">
        <v>576</v>
      </c>
      <c r="L578">
        <v>1368</v>
      </c>
      <c r="N578">
        <v>1011</v>
      </c>
      <c r="O578" t="s">
        <v>397</v>
      </c>
      <c r="P578" t="s">
        <v>397</v>
      </c>
      <c r="Q578">
        <v>1</v>
      </c>
      <c r="X578">
        <v>20.25</v>
      </c>
      <c r="Y578">
        <v>0</v>
      </c>
      <c r="Z578">
        <v>5.25</v>
      </c>
      <c r="AA578">
        <v>0.85</v>
      </c>
      <c r="AB578">
        <v>0</v>
      </c>
      <c r="AC578">
        <v>0</v>
      </c>
      <c r="AD578">
        <v>1</v>
      </c>
      <c r="AE578">
        <v>0</v>
      </c>
      <c r="AF578" t="s">
        <v>0</v>
      </c>
      <c r="AG578">
        <v>20.25</v>
      </c>
      <c r="AH578">
        <v>2</v>
      </c>
      <c r="AI578">
        <v>31142975</v>
      </c>
      <c r="AJ578">
        <v>584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</row>
    <row r="579" spans="1:44" x14ac:dyDescent="0.2">
      <c r="A579">
        <f>ROW(Source!A833)</f>
        <v>833</v>
      </c>
      <c r="B579">
        <v>31142976</v>
      </c>
      <c r="C579">
        <v>31142972</v>
      </c>
      <c r="D579">
        <v>30907959</v>
      </c>
      <c r="E579">
        <v>1</v>
      </c>
      <c r="F579">
        <v>1</v>
      </c>
      <c r="G579">
        <v>28875167</v>
      </c>
      <c r="H579">
        <v>3</v>
      </c>
      <c r="I579" t="s">
        <v>862</v>
      </c>
      <c r="J579" t="s">
        <v>863</v>
      </c>
      <c r="K579" t="s">
        <v>864</v>
      </c>
      <c r="L579">
        <v>1355</v>
      </c>
      <c r="N579">
        <v>1010</v>
      </c>
      <c r="O579" t="s">
        <v>79</v>
      </c>
      <c r="P579" t="s">
        <v>79</v>
      </c>
      <c r="Q579">
        <v>100</v>
      </c>
      <c r="X579">
        <v>18</v>
      </c>
      <c r="Y579">
        <v>15.86</v>
      </c>
      <c r="Z579">
        <v>0</v>
      </c>
      <c r="AA579">
        <v>0</v>
      </c>
      <c r="AB579">
        <v>0</v>
      </c>
      <c r="AC579">
        <v>0</v>
      </c>
      <c r="AD579">
        <v>1</v>
      </c>
      <c r="AE579">
        <v>0</v>
      </c>
      <c r="AF579" t="s">
        <v>0</v>
      </c>
      <c r="AG579">
        <v>18</v>
      </c>
      <c r="AH579">
        <v>2</v>
      </c>
      <c r="AI579">
        <v>31142976</v>
      </c>
      <c r="AJ579">
        <v>585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</row>
    <row r="580" spans="1:44" x14ac:dyDescent="0.2">
      <c r="A580">
        <f>ROW(Source!A833)</f>
        <v>833</v>
      </c>
      <c r="B580">
        <v>31142977</v>
      </c>
      <c r="C580">
        <v>31142972</v>
      </c>
      <c r="D580">
        <v>30907100</v>
      </c>
      <c r="E580">
        <v>1</v>
      </c>
      <c r="F580">
        <v>1</v>
      </c>
      <c r="G580">
        <v>28875167</v>
      </c>
      <c r="H580">
        <v>3</v>
      </c>
      <c r="I580" t="s">
        <v>865</v>
      </c>
      <c r="J580" t="s">
        <v>866</v>
      </c>
      <c r="K580" t="s">
        <v>867</v>
      </c>
      <c r="L580">
        <v>1327</v>
      </c>
      <c r="N580">
        <v>1005</v>
      </c>
      <c r="O580" t="s">
        <v>441</v>
      </c>
      <c r="P580" t="s">
        <v>441</v>
      </c>
      <c r="Q580">
        <v>1</v>
      </c>
      <c r="X580">
        <v>116</v>
      </c>
      <c r="Y580">
        <v>51.55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F580" t="s">
        <v>0</v>
      </c>
      <c r="AG580">
        <v>116</v>
      </c>
      <c r="AH580">
        <v>2</v>
      </c>
      <c r="AI580">
        <v>31142977</v>
      </c>
      <c r="AJ580">
        <v>586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</row>
    <row r="581" spans="1:44" x14ac:dyDescent="0.2">
      <c r="A581">
        <f>ROW(Source!A833)</f>
        <v>833</v>
      </c>
      <c r="B581">
        <v>31142978</v>
      </c>
      <c r="C581">
        <v>31142972</v>
      </c>
      <c r="D581">
        <v>30910436</v>
      </c>
      <c r="E581">
        <v>1</v>
      </c>
      <c r="F581">
        <v>1</v>
      </c>
      <c r="G581">
        <v>28875167</v>
      </c>
      <c r="H581">
        <v>3</v>
      </c>
      <c r="I581" t="s">
        <v>868</v>
      </c>
      <c r="J581" t="s">
        <v>869</v>
      </c>
      <c r="K581" t="s">
        <v>870</v>
      </c>
      <c r="L581">
        <v>1301</v>
      </c>
      <c r="N581">
        <v>1003</v>
      </c>
      <c r="O581" t="s">
        <v>358</v>
      </c>
      <c r="P581" t="s">
        <v>358</v>
      </c>
      <c r="Q581">
        <v>1</v>
      </c>
      <c r="X581">
        <v>270</v>
      </c>
      <c r="Y581">
        <v>96.14</v>
      </c>
      <c r="Z581">
        <v>0</v>
      </c>
      <c r="AA581">
        <v>0</v>
      </c>
      <c r="AB581">
        <v>0</v>
      </c>
      <c r="AC581">
        <v>0</v>
      </c>
      <c r="AD581">
        <v>1</v>
      </c>
      <c r="AE581">
        <v>0</v>
      </c>
      <c r="AF581" t="s">
        <v>0</v>
      </c>
      <c r="AG581">
        <v>270</v>
      </c>
      <c r="AH581">
        <v>2</v>
      </c>
      <c r="AI581">
        <v>31142978</v>
      </c>
      <c r="AJ581">
        <v>587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</row>
    <row r="582" spans="1:44" x14ac:dyDescent="0.2">
      <c r="A582">
        <f>ROW(Source!A834)</f>
        <v>834</v>
      </c>
      <c r="B582">
        <v>31142984</v>
      </c>
      <c r="C582">
        <v>31142979</v>
      </c>
      <c r="D582">
        <v>30895155</v>
      </c>
      <c r="E582">
        <v>28875167</v>
      </c>
      <c r="F582">
        <v>1</v>
      </c>
      <c r="G582">
        <v>28875167</v>
      </c>
      <c r="H582">
        <v>1</v>
      </c>
      <c r="I582" t="s">
        <v>391</v>
      </c>
      <c r="J582" t="s">
        <v>0</v>
      </c>
      <c r="K582" t="s">
        <v>392</v>
      </c>
      <c r="L582">
        <v>1191</v>
      </c>
      <c r="N582">
        <v>1013</v>
      </c>
      <c r="O582" t="s">
        <v>393</v>
      </c>
      <c r="P582" t="s">
        <v>393</v>
      </c>
      <c r="Q582">
        <v>1</v>
      </c>
      <c r="X582">
        <v>14.45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1</v>
      </c>
      <c r="AE582">
        <v>1</v>
      </c>
      <c r="AF582" t="s">
        <v>0</v>
      </c>
      <c r="AG582">
        <v>14.45</v>
      </c>
      <c r="AH582">
        <v>2</v>
      </c>
      <c r="AI582">
        <v>31142980</v>
      </c>
      <c r="AJ582">
        <v>588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</row>
    <row r="583" spans="1:44" x14ac:dyDescent="0.2">
      <c r="A583">
        <f>ROW(Source!A834)</f>
        <v>834</v>
      </c>
      <c r="B583">
        <v>31142985</v>
      </c>
      <c r="C583">
        <v>31142979</v>
      </c>
      <c r="D583">
        <v>30907714</v>
      </c>
      <c r="E583">
        <v>1</v>
      </c>
      <c r="F583">
        <v>1</v>
      </c>
      <c r="G583">
        <v>28875167</v>
      </c>
      <c r="H583">
        <v>3</v>
      </c>
      <c r="I583" t="s">
        <v>676</v>
      </c>
      <c r="J583" t="s">
        <v>677</v>
      </c>
      <c r="K583" t="s">
        <v>678</v>
      </c>
      <c r="L583">
        <v>1348</v>
      </c>
      <c r="N583">
        <v>1009</v>
      </c>
      <c r="O583" t="s">
        <v>150</v>
      </c>
      <c r="P583" t="s">
        <v>150</v>
      </c>
      <c r="Q583">
        <v>1000</v>
      </c>
      <c r="X583">
        <v>0.27700000000000002</v>
      </c>
      <c r="Y583">
        <v>50407.79</v>
      </c>
      <c r="Z583">
        <v>0</v>
      </c>
      <c r="AA583">
        <v>0</v>
      </c>
      <c r="AB583">
        <v>0</v>
      </c>
      <c r="AC583">
        <v>0</v>
      </c>
      <c r="AD583">
        <v>1</v>
      </c>
      <c r="AE583">
        <v>0</v>
      </c>
      <c r="AF583" t="s">
        <v>0</v>
      </c>
      <c r="AG583">
        <v>0.27700000000000002</v>
      </c>
      <c r="AH583">
        <v>2</v>
      </c>
      <c r="AI583">
        <v>31142981</v>
      </c>
      <c r="AJ583">
        <v>589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</row>
    <row r="584" spans="1:44" x14ac:dyDescent="0.2">
      <c r="A584">
        <f>ROW(Source!A834)</f>
        <v>834</v>
      </c>
      <c r="B584">
        <v>31142986</v>
      </c>
      <c r="C584">
        <v>31142979</v>
      </c>
      <c r="D584">
        <v>30907876</v>
      </c>
      <c r="E584">
        <v>1</v>
      </c>
      <c r="F584">
        <v>1</v>
      </c>
      <c r="G584">
        <v>28875167</v>
      </c>
      <c r="H584">
        <v>3</v>
      </c>
      <c r="I584" t="s">
        <v>667</v>
      </c>
      <c r="J584" t="s">
        <v>668</v>
      </c>
      <c r="K584" t="s">
        <v>669</v>
      </c>
      <c r="L584">
        <v>1348</v>
      </c>
      <c r="N584">
        <v>1009</v>
      </c>
      <c r="O584" t="s">
        <v>150</v>
      </c>
      <c r="P584" t="s">
        <v>150</v>
      </c>
      <c r="Q584">
        <v>1000</v>
      </c>
      <c r="X584">
        <v>1E-3</v>
      </c>
      <c r="Y584">
        <v>45454.3</v>
      </c>
      <c r="Z584">
        <v>0</v>
      </c>
      <c r="AA584">
        <v>0</v>
      </c>
      <c r="AB584">
        <v>0</v>
      </c>
      <c r="AC584">
        <v>0</v>
      </c>
      <c r="AD584">
        <v>1</v>
      </c>
      <c r="AE584">
        <v>0</v>
      </c>
      <c r="AF584" t="s">
        <v>0</v>
      </c>
      <c r="AG584">
        <v>1E-3</v>
      </c>
      <c r="AH584">
        <v>2</v>
      </c>
      <c r="AI584">
        <v>31142982</v>
      </c>
      <c r="AJ584">
        <v>590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</row>
    <row r="585" spans="1:44" x14ac:dyDescent="0.2">
      <c r="A585">
        <f>ROW(Source!A834)</f>
        <v>834</v>
      </c>
      <c r="B585">
        <v>31142987</v>
      </c>
      <c r="C585">
        <v>31142979</v>
      </c>
      <c r="D585">
        <v>30907913</v>
      </c>
      <c r="E585">
        <v>1</v>
      </c>
      <c r="F585">
        <v>1</v>
      </c>
      <c r="G585">
        <v>28875167</v>
      </c>
      <c r="H585">
        <v>3</v>
      </c>
      <c r="I585" t="s">
        <v>730</v>
      </c>
      <c r="J585" t="s">
        <v>731</v>
      </c>
      <c r="K585" t="s">
        <v>732</v>
      </c>
      <c r="L585">
        <v>1348</v>
      </c>
      <c r="N585">
        <v>1009</v>
      </c>
      <c r="O585" t="s">
        <v>150</v>
      </c>
      <c r="P585" t="s">
        <v>150</v>
      </c>
      <c r="Q585">
        <v>1000</v>
      </c>
      <c r="X585">
        <v>0.127</v>
      </c>
      <c r="Y585">
        <v>44312.57</v>
      </c>
      <c r="Z585">
        <v>0</v>
      </c>
      <c r="AA585">
        <v>0</v>
      </c>
      <c r="AB585">
        <v>0</v>
      </c>
      <c r="AC585">
        <v>0</v>
      </c>
      <c r="AD585">
        <v>1</v>
      </c>
      <c r="AE585">
        <v>0</v>
      </c>
      <c r="AF585" t="s">
        <v>0</v>
      </c>
      <c r="AG585">
        <v>0.127</v>
      </c>
      <c r="AH585">
        <v>2</v>
      </c>
      <c r="AI585">
        <v>31142983</v>
      </c>
      <c r="AJ585">
        <v>591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</row>
    <row r="586" spans="1:44" x14ac:dyDescent="0.2">
      <c r="A586">
        <f>ROW(Source!A835)</f>
        <v>835</v>
      </c>
      <c r="B586">
        <v>31142995</v>
      </c>
      <c r="C586">
        <v>31142988</v>
      </c>
      <c r="D586">
        <v>30895155</v>
      </c>
      <c r="E586">
        <v>28875167</v>
      </c>
      <c r="F586">
        <v>1</v>
      </c>
      <c r="G586">
        <v>28875167</v>
      </c>
      <c r="H586">
        <v>1</v>
      </c>
      <c r="I586" t="s">
        <v>391</v>
      </c>
      <c r="J586" t="s">
        <v>0</v>
      </c>
      <c r="K586" t="s">
        <v>392</v>
      </c>
      <c r="L586">
        <v>1191</v>
      </c>
      <c r="N586">
        <v>1013</v>
      </c>
      <c r="O586" t="s">
        <v>393</v>
      </c>
      <c r="P586" t="s">
        <v>393</v>
      </c>
      <c r="Q586">
        <v>1</v>
      </c>
      <c r="X586">
        <v>14.52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1</v>
      </c>
      <c r="AE586">
        <v>1</v>
      </c>
      <c r="AF586" t="s">
        <v>0</v>
      </c>
      <c r="AG586">
        <v>14.52</v>
      </c>
      <c r="AH586">
        <v>2</v>
      </c>
      <c r="AI586">
        <v>31142989</v>
      </c>
      <c r="AJ586">
        <v>592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</row>
    <row r="587" spans="1:44" x14ac:dyDescent="0.2">
      <c r="A587">
        <f>ROW(Source!A835)</f>
        <v>835</v>
      </c>
      <c r="B587">
        <v>31142996</v>
      </c>
      <c r="C587">
        <v>31142988</v>
      </c>
      <c r="D587">
        <v>30906858</v>
      </c>
      <c r="E587">
        <v>1</v>
      </c>
      <c r="F587">
        <v>1</v>
      </c>
      <c r="G587">
        <v>28875167</v>
      </c>
      <c r="H587">
        <v>2</v>
      </c>
      <c r="I587" t="s">
        <v>471</v>
      </c>
      <c r="J587" t="s">
        <v>472</v>
      </c>
      <c r="K587" t="s">
        <v>473</v>
      </c>
      <c r="L587">
        <v>1368</v>
      </c>
      <c r="N587">
        <v>1011</v>
      </c>
      <c r="O587" t="s">
        <v>397</v>
      </c>
      <c r="P587" t="s">
        <v>397</v>
      </c>
      <c r="Q587">
        <v>1</v>
      </c>
      <c r="X587">
        <v>2.59</v>
      </c>
      <c r="Y587">
        <v>0</v>
      </c>
      <c r="Z587">
        <v>7.36</v>
      </c>
      <c r="AA587">
        <v>0.74</v>
      </c>
      <c r="AB587">
        <v>0</v>
      </c>
      <c r="AC587">
        <v>0</v>
      </c>
      <c r="AD587">
        <v>1</v>
      </c>
      <c r="AE587">
        <v>0</v>
      </c>
      <c r="AF587" t="s">
        <v>0</v>
      </c>
      <c r="AG587">
        <v>2.59</v>
      </c>
      <c r="AH587">
        <v>2</v>
      </c>
      <c r="AI587">
        <v>31142990</v>
      </c>
      <c r="AJ587">
        <v>593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</row>
    <row r="588" spans="1:44" x14ac:dyDescent="0.2">
      <c r="A588">
        <f>ROW(Source!A835)</f>
        <v>835</v>
      </c>
      <c r="B588">
        <v>31142997</v>
      </c>
      <c r="C588">
        <v>31142988</v>
      </c>
      <c r="D588">
        <v>30906820</v>
      </c>
      <c r="E588">
        <v>1</v>
      </c>
      <c r="F588">
        <v>1</v>
      </c>
      <c r="G588">
        <v>28875167</v>
      </c>
      <c r="H588">
        <v>2</v>
      </c>
      <c r="I588" t="s">
        <v>574</v>
      </c>
      <c r="J588" t="s">
        <v>575</v>
      </c>
      <c r="K588" t="s">
        <v>576</v>
      </c>
      <c r="L588">
        <v>1368</v>
      </c>
      <c r="N588">
        <v>1011</v>
      </c>
      <c r="O588" t="s">
        <v>397</v>
      </c>
      <c r="P588" t="s">
        <v>397</v>
      </c>
      <c r="Q588">
        <v>1</v>
      </c>
      <c r="X588">
        <v>1.01</v>
      </c>
      <c r="Y588">
        <v>0</v>
      </c>
      <c r="Z588">
        <v>5.25</v>
      </c>
      <c r="AA588">
        <v>0.85</v>
      </c>
      <c r="AB588">
        <v>0</v>
      </c>
      <c r="AC588">
        <v>0</v>
      </c>
      <c r="AD588">
        <v>1</v>
      </c>
      <c r="AE588">
        <v>0</v>
      </c>
      <c r="AF588" t="s">
        <v>0</v>
      </c>
      <c r="AG588">
        <v>1.01</v>
      </c>
      <c r="AH588">
        <v>2</v>
      </c>
      <c r="AI588">
        <v>31142991</v>
      </c>
      <c r="AJ588">
        <v>594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</row>
    <row r="589" spans="1:44" x14ac:dyDescent="0.2">
      <c r="A589">
        <f>ROW(Source!A835)</f>
        <v>835</v>
      </c>
      <c r="B589">
        <v>31142998</v>
      </c>
      <c r="C589">
        <v>31142988</v>
      </c>
      <c r="D589">
        <v>30907717</v>
      </c>
      <c r="E589">
        <v>1</v>
      </c>
      <c r="F589">
        <v>1</v>
      </c>
      <c r="G589">
        <v>28875167</v>
      </c>
      <c r="H589">
        <v>3</v>
      </c>
      <c r="I589" t="s">
        <v>736</v>
      </c>
      <c r="J589" t="s">
        <v>737</v>
      </c>
      <c r="K589" t="s">
        <v>738</v>
      </c>
      <c r="L589">
        <v>1348</v>
      </c>
      <c r="N589">
        <v>1009</v>
      </c>
      <c r="O589" t="s">
        <v>150</v>
      </c>
      <c r="P589" t="s">
        <v>150</v>
      </c>
      <c r="Q589">
        <v>1000</v>
      </c>
      <c r="X589">
        <v>4.0000000000000001E-3</v>
      </c>
      <c r="Y589">
        <v>47211.72</v>
      </c>
      <c r="Z589">
        <v>0</v>
      </c>
      <c r="AA589">
        <v>0</v>
      </c>
      <c r="AB589">
        <v>0</v>
      </c>
      <c r="AC589">
        <v>0</v>
      </c>
      <c r="AD589">
        <v>1</v>
      </c>
      <c r="AE589">
        <v>0</v>
      </c>
      <c r="AF589" t="s">
        <v>0</v>
      </c>
      <c r="AG589">
        <v>4.0000000000000001E-3</v>
      </c>
      <c r="AH589">
        <v>2</v>
      </c>
      <c r="AI589">
        <v>31142992</v>
      </c>
      <c r="AJ589">
        <v>595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</row>
    <row r="590" spans="1:44" x14ac:dyDescent="0.2">
      <c r="A590">
        <f>ROW(Source!A835)</f>
        <v>835</v>
      </c>
      <c r="B590">
        <v>31142999</v>
      </c>
      <c r="C590">
        <v>31142988</v>
      </c>
      <c r="D590">
        <v>30907949</v>
      </c>
      <c r="E590">
        <v>1</v>
      </c>
      <c r="F590">
        <v>1</v>
      </c>
      <c r="G590">
        <v>28875167</v>
      </c>
      <c r="H590">
        <v>3</v>
      </c>
      <c r="I590" t="s">
        <v>739</v>
      </c>
      <c r="J590" t="s">
        <v>740</v>
      </c>
      <c r="K590" t="s">
        <v>741</v>
      </c>
      <c r="L590">
        <v>1348</v>
      </c>
      <c r="N590">
        <v>1009</v>
      </c>
      <c r="O590" t="s">
        <v>150</v>
      </c>
      <c r="P590" t="s">
        <v>150</v>
      </c>
      <c r="Q590">
        <v>1000</v>
      </c>
      <c r="X590">
        <v>7.5000000000000002E-4</v>
      </c>
      <c r="Y590">
        <v>132427.31</v>
      </c>
      <c r="Z590">
        <v>0</v>
      </c>
      <c r="AA590">
        <v>0</v>
      </c>
      <c r="AB590">
        <v>0</v>
      </c>
      <c r="AC590">
        <v>0</v>
      </c>
      <c r="AD590">
        <v>1</v>
      </c>
      <c r="AE590">
        <v>0</v>
      </c>
      <c r="AF590" t="s">
        <v>0</v>
      </c>
      <c r="AG590">
        <v>7.5000000000000002E-4</v>
      </c>
      <c r="AH590">
        <v>2</v>
      </c>
      <c r="AI590">
        <v>31142993</v>
      </c>
      <c r="AJ590">
        <v>596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</row>
    <row r="591" spans="1:44" x14ac:dyDescent="0.2">
      <c r="A591">
        <f>ROW(Source!A835)</f>
        <v>835</v>
      </c>
      <c r="B591">
        <v>31143000</v>
      </c>
      <c r="C591">
        <v>31142988</v>
      </c>
      <c r="D591">
        <v>30910981</v>
      </c>
      <c r="E591">
        <v>1</v>
      </c>
      <c r="F591">
        <v>1</v>
      </c>
      <c r="G591">
        <v>28875167</v>
      </c>
      <c r="H591">
        <v>3</v>
      </c>
      <c r="I591" t="s">
        <v>742</v>
      </c>
      <c r="J591" t="s">
        <v>743</v>
      </c>
      <c r="K591" t="s">
        <v>744</v>
      </c>
      <c r="L591">
        <v>1301</v>
      </c>
      <c r="N591">
        <v>1003</v>
      </c>
      <c r="O591" t="s">
        <v>358</v>
      </c>
      <c r="P591" t="s">
        <v>358</v>
      </c>
      <c r="Q591">
        <v>1</v>
      </c>
      <c r="X591">
        <v>102</v>
      </c>
      <c r="Y591">
        <v>104.32</v>
      </c>
      <c r="Z591">
        <v>0</v>
      </c>
      <c r="AA591">
        <v>0</v>
      </c>
      <c r="AB591">
        <v>0</v>
      </c>
      <c r="AC591">
        <v>0</v>
      </c>
      <c r="AD591">
        <v>1</v>
      </c>
      <c r="AE591">
        <v>0</v>
      </c>
      <c r="AF591" t="s">
        <v>0</v>
      </c>
      <c r="AG591">
        <v>102</v>
      </c>
      <c r="AH591">
        <v>2</v>
      </c>
      <c r="AI591">
        <v>31142994</v>
      </c>
      <c r="AJ591">
        <v>597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</row>
    <row r="592" spans="1:44" x14ac:dyDescent="0.2">
      <c r="A592">
        <f>ROW(Source!A836)</f>
        <v>836</v>
      </c>
      <c r="B592">
        <v>31142890</v>
      </c>
      <c r="C592">
        <v>31142880</v>
      </c>
      <c r="D592">
        <v>30895155</v>
      </c>
      <c r="E592">
        <v>28875167</v>
      </c>
      <c r="F592">
        <v>1</v>
      </c>
      <c r="G592">
        <v>28875167</v>
      </c>
      <c r="H592">
        <v>1</v>
      </c>
      <c r="I592" t="s">
        <v>391</v>
      </c>
      <c r="J592" t="s">
        <v>0</v>
      </c>
      <c r="K592" t="s">
        <v>392</v>
      </c>
      <c r="L592">
        <v>1191</v>
      </c>
      <c r="N592">
        <v>1013</v>
      </c>
      <c r="O592" t="s">
        <v>393</v>
      </c>
      <c r="P592" t="s">
        <v>393</v>
      </c>
      <c r="Q592">
        <v>1</v>
      </c>
      <c r="X592">
        <v>67.459999999999994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1</v>
      </c>
      <c r="AF592" t="s">
        <v>0</v>
      </c>
      <c r="AG592">
        <v>67.459999999999994</v>
      </c>
      <c r="AH592">
        <v>2</v>
      </c>
      <c r="AI592">
        <v>31142881</v>
      </c>
      <c r="AJ592">
        <v>598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</row>
    <row r="593" spans="1:44" x14ac:dyDescent="0.2">
      <c r="A593">
        <f>ROW(Source!A836)</f>
        <v>836</v>
      </c>
      <c r="B593">
        <v>31142891</v>
      </c>
      <c r="C593">
        <v>31142880</v>
      </c>
      <c r="D593">
        <v>30906778</v>
      </c>
      <c r="E593">
        <v>1</v>
      </c>
      <c r="F593">
        <v>1</v>
      </c>
      <c r="G593">
        <v>28875167</v>
      </c>
      <c r="H593">
        <v>2</v>
      </c>
      <c r="I593" t="s">
        <v>468</v>
      </c>
      <c r="J593" t="s">
        <v>469</v>
      </c>
      <c r="K593" t="s">
        <v>470</v>
      </c>
      <c r="L593">
        <v>1368</v>
      </c>
      <c r="N593">
        <v>1011</v>
      </c>
      <c r="O593" t="s">
        <v>397</v>
      </c>
      <c r="P593" t="s">
        <v>397</v>
      </c>
      <c r="Q593">
        <v>1</v>
      </c>
      <c r="X593">
        <v>32.5</v>
      </c>
      <c r="Y593">
        <v>0</v>
      </c>
      <c r="Z593">
        <v>5.45</v>
      </c>
      <c r="AA593">
        <v>2.25</v>
      </c>
      <c r="AB593">
        <v>0</v>
      </c>
      <c r="AC593">
        <v>0</v>
      </c>
      <c r="AD593">
        <v>1</v>
      </c>
      <c r="AE593">
        <v>0</v>
      </c>
      <c r="AF593" t="s">
        <v>0</v>
      </c>
      <c r="AG593">
        <v>32.5</v>
      </c>
      <c r="AH593">
        <v>2</v>
      </c>
      <c r="AI593">
        <v>31142882</v>
      </c>
      <c r="AJ593">
        <v>599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</row>
    <row r="594" spans="1:44" x14ac:dyDescent="0.2">
      <c r="A594">
        <f>ROW(Source!A836)</f>
        <v>836</v>
      </c>
      <c r="B594">
        <v>31142892</v>
      </c>
      <c r="C594">
        <v>31142880</v>
      </c>
      <c r="D594">
        <v>30907562</v>
      </c>
      <c r="E594">
        <v>1</v>
      </c>
      <c r="F594">
        <v>1</v>
      </c>
      <c r="G594">
        <v>28875167</v>
      </c>
      <c r="H594">
        <v>3</v>
      </c>
      <c r="I594" t="s">
        <v>826</v>
      </c>
      <c r="J594" t="s">
        <v>827</v>
      </c>
      <c r="K594" t="s">
        <v>828</v>
      </c>
      <c r="L594">
        <v>1348</v>
      </c>
      <c r="N594">
        <v>1009</v>
      </c>
      <c r="O594" t="s">
        <v>150</v>
      </c>
      <c r="P594" t="s">
        <v>150</v>
      </c>
      <c r="Q594">
        <v>1000</v>
      </c>
      <c r="X594">
        <v>2.06E-2</v>
      </c>
      <c r="Y594">
        <v>42581.03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0</v>
      </c>
      <c r="AF594" t="s">
        <v>0</v>
      </c>
      <c r="AG594">
        <v>2.06E-2</v>
      </c>
      <c r="AH594">
        <v>2</v>
      </c>
      <c r="AI594">
        <v>31142883</v>
      </c>
      <c r="AJ594">
        <v>600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</row>
    <row r="595" spans="1:44" x14ac:dyDescent="0.2">
      <c r="A595">
        <f>ROW(Source!A836)</f>
        <v>836</v>
      </c>
      <c r="B595">
        <v>31142893</v>
      </c>
      <c r="C595">
        <v>31142880</v>
      </c>
      <c r="D595">
        <v>30907958</v>
      </c>
      <c r="E595">
        <v>1</v>
      </c>
      <c r="F595">
        <v>1</v>
      </c>
      <c r="G595">
        <v>28875167</v>
      </c>
      <c r="H595">
        <v>3</v>
      </c>
      <c r="I595" t="s">
        <v>829</v>
      </c>
      <c r="J595" t="s">
        <v>830</v>
      </c>
      <c r="K595" t="s">
        <v>831</v>
      </c>
      <c r="L595">
        <v>1346</v>
      </c>
      <c r="N595">
        <v>1009</v>
      </c>
      <c r="O595" t="s">
        <v>422</v>
      </c>
      <c r="P595" t="s">
        <v>422</v>
      </c>
      <c r="Q595">
        <v>1</v>
      </c>
      <c r="X595">
        <v>1.333</v>
      </c>
      <c r="Y595">
        <v>100.26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0</v>
      </c>
      <c r="AF595" t="s">
        <v>0</v>
      </c>
      <c r="AG595">
        <v>1.333</v>
      </c>
      <c r="AH595">
        <v>2</v>
      </c>
      <c r="AI595">
        <v>31142884</v>
      </c>
      <c r="AJ595">
        <v>601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</row>
    <row r="596" spans="1:44" x14ac:dyDescent="0.2">
      <c r="A596">
        <f>ROW(Source!A836)</f>
        <v>836</v>
      </c>
      <c r="B596">
        <v>31142894</v>
      </c>
      <c r="C596">
        <v>31142880</v>
      </c>
      <c r="D596">
        <v>30908028</v>
      </c>
      <c r="E596">
        <v>1</v>
      </c>
      <c r="F596">
        <v>1</v>
      </c>
      <c r="G596">
        <v>28875167</v>
      </c>
      <c r="H596">
        <v>3</v>
      </c>
      <c r="I596" t="s">
        <v>832</v>
      </c>
      <c r="J596" t="s">
        <v>833</v>
      </c>
      <c r="K596" t="s">
        <v>834</v>
      </c>
      <c r="L596">
        <v>1354</v>
      </c>
      <c r="N596">
        <v>1010</v>
      </c>
      <c r="O596" t="s">
        <v>84</v>
      </c>
      <c r="P596" t="s">
        <v>84</v>
      </c>
      <c r="Q596">
        <v>1</v>
      </c>
      <c r="X596">
        <v>800</v>
      </c>
      <c r="Y596">
        <v>0.86</v>
      </c>
      <c r="Z596">
        <v>0</v>
      </c>
      <c r="AA596">
        <v>0</v>
      </c>
      <c r="AB596">
        <v>0</v>
      </c>
      <c r="AC596">
        <v>0</v>
      </c>
      <c r="AD596">
        <v>1</v>
      </c>
      <c r="AE596">
        <v>0</v>
      </c>
      <c r="AF596" t="s">
        <v>0</v>
      </c>
      <c r="AG596">
        <v>800</v>
      </c>
      <c r="AH596">
        <v>2</v>
      </c>
      <c r="AI596">
        <v>31142885</v>
      </c>
      <c r="AJ596">
        <v>602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</row>
    <row r="597" spans="1:44" x14ac:dyDescent="0.2">
      <c r="A597">
        <f>ROW(Source!A836)</f>
        <v>836</v>
      </c>
      <c r="B597">
        <v>31142895</v>
      </c>
      <c r="C597">
        <v>31142880</v>
      </c>
      <c r="D597">
        <v>30912165</v>
      </c>
      <c r="E597">
        <v>1</v>
      </c>
      <c r="F597">
        <v>1</v>
      </c>
      <c r="G597">
        <v>28875167</v>
      </c>
      <c r="H597">
        <v>3</v>
      </c>
      <c r="I597" t="s">
        <v>835</v>
      </c>
      <c r="J597" t="s">
        <v>836</v>
      </c>
      <c r="K597" t="s">
        <v>837</v>
      </c>
      <c r="L597">
        <v>1301</v>
      </c>
      <c r="N597">
        <v>1003</v>
      </c>
      <c r="O597" t="s">
        <v>358</v>
      </c>
      <c r="P597" t="s">
        <v>358</v>
      </c>
      <c r="Q597">
        <v>1</v>
      </c>
      <c r="X597">
        <v>102</v>
      </c>
      <c r="Y597">
        <v>6.25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 t="s">
        <v>0</v>
      </c>
      <c r="AG597">
        <v>102</v>
      </c>
      <c r="AH597">
        <v>2</v>
      </c>
      <c r="AI597">
        <v>31142886</v>
      </c>
      <c r="AJ597">
        <v>603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</row>
    <row r="598" spans="1:44" x14ac:dyDescent="0.2">
      <c r="A598">
        <f>ROW(Source!A836)</f>
        <v>836</v>
      </c>
      <c r="B598">
        <v>31142896</v>
      </c>
      <c r="C598">
        <v>31142880</v>
      </c>
      <c r="D598">
        <v>30914929</v>
      </c>
      <c r="E598">
        <v>1</v>
      </c>
      <c r="F598">
        <v>1</v>
      </c>
      <c r="G598">
        <v>28875167</v>
      </c>
      <c r="H598">
        <v>3</v>
      </c>
      <c r="I598" t="s">
        <v>838</v>
      </c>
      <c r="J598" t="s">
        <v>839</v>
      </c>
      <c r="K598" t="s">
        <v>840</v>
      </c>
      <c r="L598">
        <v>1354</v>
      </c>
      <c r="N598">
        <v>1010</v>
      </c>
      <c r="O598" t="s">
        <v>84</v>
      </c>
      <c r="P598" t="s">
        <v>84</v>
      </c>
      <c r="Q598">
        <v>1</v>
      </c>
      <c r="X598">
        <v>400</v>
      </c>
      <c r="Y598">
        <v>1.84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 t="s">
        <v>0</v>
      </c>
      <c r="AG598">
        <v>400</v>
      </c>
      <c r="AH598">
        <v>2</v>
      </c>
      <c r="AI598">
        <v>31142887</v>
      </c>
      <c r="AJ598">
        <v>604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</row>
    <row r="599" spans="1:44" x14ac:dyDescent="0.2">
      <c r="A599">
        <f>ROW(Source!A836)</f>
        <v>836</v>
      </c>
      <c r="B599">
        <v>31142897</v>
      </c>
      <c r="C599">
        <v>31142880</v>
      </c>
      <c r="D599">
        <v>30914692</v>
      </c>
      <c r="E599">
        <v>1</v>
      </c>
      <c r="F599">
        <v>1</v>
      </c>
      <c r="G599">
        <v>28875167</v>
      </c>
      <c r="H599">
        <v>3</v>
      </c>
      <c r="I599" t="s">
        <v>841</v>
      </c>
      <c r="J599" t="s">
        <v>842</v>
      </c>
      <c r="K599" t="s">
        <v>843</v>
      </c>
      <c r="L599">
        <v>1354</v>
      </c>
      <c r="N599">
        <v>1010</v>
      </c>
      <c r="O599" t="s">
        <v>84</v>
      </c>
      <c r="P599" t="s">
        <v>84</v>
      </c>
      <c r="Q599">
        <v>1</v>
      </c>
      <c r="X599">
        <v>10</v>
      </c>
      <c r="Y599">
        <v>18.09</v>
      </c>
      <c r="Z599">
        <v>0</v>
      </c>
      <c r="AA599">
        <v>0</v>
      </c>
      <c r="AB599">
        <v>0</v>
      </c>
      <c r="AC599">
        <v>0</v>
      </c>
      <c r="AD599">
        <v>1</v>
      </c>
      <c r="AE599">
        <v>0</v>
      </c>
      <c r="AF599" t="s">
        <v>0</v>
      </c>
      <c r="AG599">
        <v>10</v>
      </c>
      <c r="AH599">
        <v>2</v>
      </c>
      <c r="AI599">
        <v>31142888</v>
      </c>
      <c r="AJ599">
        <v>605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x14ac:dyDescent="0.2">
      <c r="A600">
        <f>ROW(Source!A836)</f>
        <v>836</v>
      </c>
      <c r="B600">
        <v>31142898</v>
      </c>
      <c r="C600">
        <v>31142880</v>
      </c>
      <c r="D600">
        <v>30910500</v>
      </c>
      <c r="E600">
        <v>1</v>
      </c>
      <c r="F600">
        <v>1</v>
      </c>
      <c r="G600">
        <v>28875167</v>
      </c>
      <c r="H600">
        <v>3</v>
      </c>
      <c r="I600" t="s">
        <v>844</v>
      </c>
      <c r="J600" t="s">
        <v>845</v>
      </c>
      <c r="K600" t="s">
        <v>846</v>
      </c>
      <c r="L600">
        <v>1354</v>
      </c>
      <c r="N600">
        <v>1010</v>
      </c>
      <c r="O600" t="s">
        <v>84</v>
      </c>
      <c r="P600" t="s">
        <v>84</v>
      </c>
      <c r="Q600">
        <v>1</v>
      </c>
      <c r="X600">
        <v>10</v>
      </c>
      <c r="Y600">
        <v>273.17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0</v>
      </c>
      <c r="AF600" t="s">
        <v>0</v>
      </c>
      <c r="AG600">
        <v>10</v>
      </c>
      <c r="AH600">
        <v>2</v>
      </c>
      <c r="AI600">
        <v>31142889</v>
      </c>
      <c r="AJ600">
        <v>606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</row>
    <row r="601" spans="1:44" x14ac:dyDescent="0.2">
      <c r="A601">
        <f>ROW(Source!A837)</f>
        <v>837</v>
      </c>
      <c r="B601">
        <v>31142909</v>
      </c>
      <c r="C601">
        <v>31142899</v>
      </c>
      <c r="D601">
        <v>30895155</v>
      </c>
      <c r="E601">
        <v>28875167</v>
      </c>
      <c r="F601">
        <v>1</v>
      </c>
      <c r="G601">
        <v>28875167</v>
      </c>
      <c r="H601">
        <v>1</v>
      </c>
      <c r="I601" t="s">
        <v>391</v>
      </c>
      <c r="J601" t="s">
        <v>0</v>
      </c>
      <c r="K601" t="s">
        <v>392</v>
      </c>
      <c r="L601">
        <v>1191</v>
      </c>
      <c r="N601">
        <v>1013</v>
      </c>
      <c r="O601" t="s">
        <v>393</v>
      </c>
      <c r="P601" t="s">
        <v>393</v>
      </c>
      <c r="Q601">
        <v>1</v>
      </c>
      <c r="X601">
        <v>3.55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1</v>
      </c>
      <c r="AF601" t="s">
        <v>0</v>
      </c>
      <c r="AG601">
        <v>3.55</v>
      </c>
      <c r="AH601">
        <v>2</v>
      </c>
      <c r="AI601">
        <v>31142900</v>
      </c>
      <c r="AJ601">
        <v>607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</row>
    <row r="602" spans="1:44" x14ac:dyDescent="0.2">
      <c r="A602">
        <f>ROW(Source!A837)</f>
        <v>837</v>
      </c>
      <c r="B602">
        <v>31142910</v>
      </c>
      <c r="C602">
        <v>31142899</v>
      </c>
      <c r="D602">
        <v>30908607</v>
      </c>
      <c r="E602">
        <v>1</v>
      </c>
      <c r="F602">
        <v>1</v>
      </c>
      <c r="G602">
        <v>28875167</v>
      </c>
      <c r="H602">
        <v>3</v>
      </c>
      <c r="I602" t="s">
        <v>505</v>
      </c>
      <c r="J602" t="s">
        <v>506</v>
      </c>
      <c r="K602" t="s">
        <v>507</v>
      </c>
      <c r="L602">
        <v>1346</v>
      </c>
      <c r="N602">
        <v>1009</v>
      </c>
      <c r="O602" t="s">
        <v>422</v>
      </c>
      <c r="P602" t="s">
        <v>422</v>
      </c>
      <c r="Q602">
        <v>1</v>
      </c>
      <c r="X602">
        <v>0.16</v>
      </c>
      <c r="Y602">
        <v>135.63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</v>
      </c>
      <c r="AF602" t="s">
        <v>0</v>
      </c>
      <c r="AG602">
        <v>0.16</v>
      </c>
      <c r="AH602">
        <v>2</v>
      </c>
      <c r="AI602">
        <v>31142901</v>
      </c>
      <c r="AJ602">
        <v>608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</row>
    <row r="603" spans="1:44" x14ac:dyDescent="0.2">
      <c r="A603">
        <f>ROW(Source!A837)</f>
        <v>837</v>
      </c>
      <c r="B603">
        <v>31142911</v>
      </c>
      <c r="C603">
        <v>31142899</v>
      </c>
      <c r="D603">
        <v>30914742</v>
      </c>
      <c r="E603">
        <v>1</v>
      </c>
      <c r="F603">
        <v>1</v>
      </c>
      <c r="G603">
        <v>28875167</v>
      </c>
      <c r="H603">
        <v>3</v>
      </c>
      <c r="I603" t="s">
        <v>508</v>
      </c>
      <c r="J603" t="s">
        <v>509</v>
      </c>
      <c r="K603" t="s">
        <v>510</v>
      </c>
      <c r="L603">
        <v>1301</v>
      </c>
      <c r="N603">
        <v>1003</v>
      </c>
      <c r="O603" t="s">
        <v>358</v>
      </c>
      <c r="P603" t="s">
        <v>358</v>
      </c>
      <c r="Q603">
        <v>1</v>
      </c>
      <c r="X603">
        <v>5</v>
      </c>
      <c r="Y603">
        <v>3.23</v>
      </c>
      <c r="Z603">
        <v>0</v>
      </c>
      <c r="AA603">
        <v>0</v>
      </c>
      <c r="AB603">
        <v>0</v>
      </c>
      <c r="AC603">
        <v>0</v>
      </c>
      <c r="AD603">
        <v>1</v>
      </c>
      <c r="AE603">
        <v>0</v>
      </c>
      <c r="AF603" t="s">
        <v>0</v>
      </c>
      <c r="AG603">
        <v>5</v>
      </c>
      <c r="AH603">
        <v>2</v>
      </c>
      <c r="AI603">
        <v>31142902</v>
      </c>
      <c r="AJ603">
        <v>609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</row>
    <row r="604" spans="1:44" x14ac:dyDescent="0.2">
      <c r="A604">
        <f>ROW(Source!A837)</f>
        <v>837</v>
      </c>
      <c r="B604">
        <v>31142912</v>
      </c>
      <c r="C604">
        <v>31142899</v>
      </c>
      <c r="D604">
        <v>30914639</v>
      </c>
      <c r="E604">
        <v>1</v>
      </c>
      <c r="F604">
        <v>1</v>
      </c>
      <c r="G604">
        <v>28875167</v>
      </c>
      <c r="H604">
        <v>3</v>
      </c>
      <c r="I604" t="s">
        <v>511</v>
      </c>
      <c r="J604" t="s">
        <v>512</v>
      </c>
      <c r="K604" t="s">
        <v>513</v>
      </c>
      <c r="L604">
        <v>1356</v>
      </c>
      <c r="N604">
        <v>1010</v>
      </c>
      <c r="O604" t="s">
        <v>486</v>
      </c>
      <c r="P604" t="s">
        <v>486</v>
      </c>
      <c r="Q604">
        <v>1000</v>
      </c>
      <c r="X604">
        <v>5.0000000000000001E-3</v>
      </c>
      <c r="Y604">
        <v>313.43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F604" t="s">
        <v>0</v>
      </c>
      <c r="AG604">
        <v>5.0000000000000001E-3</v>
      </c>
      <c r="AH604">
        <v>2</v>
      </c>
      <c r="AI604">
        <v>31142903</v>
      </c>
      <c r="AJ604">
        <v>610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</row>
    <row r="605" spans="1:44" x14ac:dyDescent="0.2">
      <c r="A605">
        <f>ROW(Source!A837)</f>
        <v>837</v>
      </c>
      <c r="B605">
        <v>31142913</v>
      </c>
      <c r="C605">
        <v>31142899</v>
      </c>
      <c r="D605">
        <v>30914923</v>
      </c>
      <c r="E605">
        <v>1</v>
      </c>
      <c r="F605">
        <v>1</v>
      </c>
      <c r="G605">
        <v>28875167</v>
      </c>
      <c r="H605">
        <v>3</v>
      </c>
      <c r="I605" t="s">
        <v>514</v>
      </c>
      <c r="J605" t="s">
        <v>515</v>
      </c>
      <c r="K605" t="s">
        <v>516</v>
      </c>
      <c r="L605">
        <v>1354</v>
      </c>
      <c r="N605">
        <v>1010</v>
      </c>
      <c r="O605" t="s">
        <v>84</v>
      </c>
      <c r="P605" t="s">
        <v>84</v>
      </c>
      <c r="Q605">
        <v>1</v>
      </c>
      <c r="X605">
        <v>10</v>
      </c>
      <c r="Y605">
        <v>11.94</v>
      </c>
      <c r="Z605">
        <v>0</v>
      </c>
      <c r="AA605">
        <v>0</v>
      </c>
      <c r="AB605">
        <v>0</v>
      </c>
      <c r="AC605">
        <v>0</v>
      </c>
      <c r="AD605">
        <v>1</v>
      </c>
      <c r="AE605">
        <v>0</v>
      </c>
      <c r="AF605" t="s">
        <v>0</v>
      </c>
      <c r="AG605">
        <v>10</v>
      </c>
      <c r="AH605">
        <v>2</v>
      </c>
      <c r="AI605">
        <v>31142904</v>
      </c>
      <c r="AJ605">
        <v>611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</row>
    <row r="606" spans="1:44" x14ac:dyDescent="0.2">
      <c r="A606">
        <f>ROW(Source!A837)</f>
        <v>837</v>
      </c>
      <c r="B606">
        <v>31142914</v>
      </c>
      <c r="C606">
        <v>31142899</v>
      </c>
      <c r="D606">
        <v>30914954</v>
      </c>
      <c r="E606">
        <v>1</v>
      </c>
      <c r="F606">
        <v>1</v>
      </c>
      <c r="G606">
        <v>28875167</v>
      </c>
      <c r="H606">
        <v>3</v>
      </c>
      <c r="I606" t="s">
        <v>517</v>
      </c>
      <c r="J606" t="s">
        <v>518</v>
      </c>
      <c r="K606" t="s">
        <v>519</v>
      </c>
      <c r="L606">
        <v>1355</v>
      </c>
      <c r="N606">
        <v>1010</v>
      </c>
      <c r="O606" t="s">
        <v>79</v>
      </c>
      <c r="P606" t="s">
        <v>79</v>
      </c>
      <c r="Q606">
        <v>100</v>
      </c>
      <c r="X606">
        <v>0.26</v>
      </c>
      <c r="Y606">
        <v>95.09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0</v>
      </c>
      <c r="AF606" t="s">
        <v>0</v>
      </c>
      <c r="AG606">
        <v>0.26</v>
      </c>
      <c r="AH606">
        <v>2</v>
      </c>
      <c r="AI606">
        <v>31142905</v>
      </c>
      <c r="AJ606">
        <v>612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</row>
    <row r="607" spans="1:44" x14ac:dyDescent="0.2">
      <c r="A607">
        <f>ROW(Source!A837)</f>
        <v>837</v>
      </c>
      <c r="B607">
        <v>31142915</v>
      </c>
      <c r="C607">
        <v>31142899</v>
      </c>
      <c r="D607">
        <v>30914676</v>
      </c>
      <c r="E607">
        <v>1</v>
      </c>
      <c r="F607">
        <v>1</v>
      </c>
      <c r="G607">
        <v>28875167</v>
      </c>
      <c r="H607">
        <v>3</v>
      </c>
      <c r="I607" t="s">
        <v>520</v>
      </c>
      <c r="J607" t="s">
        <v>521</v>
      </c>
      <c r="K607" t="s">
        <v>522</v>
      </c>
      <c r="L607">
        <v>1356</v>
      </c>
      <c r="N607">
        <v>1010</v>
      </c>
      <c r="O607" t="s">
        <v>486</v>
      </c>
      <c r="P607" t="s">
        <v>486</v>
      </c>
      <c r="Q607">
        <v>1000</v>
      </c>
      <c r="X607">
        <v>0.02</v>
      </c>
      <c r="Y607">
        <v>145.29</v>
      </c>
      <c r="Z607">
        <v>0</v>
      </c>
      <c r="AA607">
        <v>0</v>
      </c>
      <c r="AB607">
        <v>0</v>
      </c>
      <c r="AC607">
        <v>0</v>
      </c>
      <c r="AD607">
        <v>1</v>
      </c>
      <c r="AE607">
        <v>0</v>
      </c>
      <c r="AF607" t="s">
        <v>0</v>
      </c>
      <c r="AG607">
        <v>0.02</v>
      </c>
      <c r="AH607">
        <v>2</v>
      </c>
      <c r="AI607">
        <v>31142906</v>
      </c>
      <c r="AJ607">
        <v>613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</row>
    <row r="608" spans="1:44" x14ac:dyDescent="0.2">
      <c r="A608">
        <f>ROW(Source!A837)</f>
        <v>837</v>
      </c>
      <c r="B608">
        <v>31142916</v>
      </c>
      <c r="C608">
        <v>31142899</v>
      </c>
      <c r="D608">
        <v>30915862</v>
      </c>
      <c r="E608">
        <v>1</v>
      </c>
      <c r="F608">
        <v>1</v>
      </c>
      <c r="G608">
        <v>28875167</v>
      </c>
      <c r="H608">
        <v>3</v>
      </c>
      <c r="I608" t="s">
        <v>68</v>
      </c>
      <c r="J608" t="s">
        <v>71</v>
      </c>
      <c r="K608" t="s">
        <v>69</v>
      </c>
      <c r="L608">
        <v>1303</v>
      </c>
      <c r="N608">
        <v>1003</v>
      </c>
      <c r="O608" t="s">
        <v>70</v>
      </c>
      <c r="P608" t="s">
        <v>70</v>
      </c>
      <c r="Q608">
        <v>1000</v>
      </c>
      <c r="X608">
        <v>0.10299999999999999</v>
      </c>
      <c r="Y608">
        <v>46307.35</v>
      </c>
      <c r="Z608">
        <v>0</v>
      </c>
      <c r="AA608">
        <v>0</v>
      </c>
      <c r="AB608">
        <v>0</v>
      </c>
      <c r="AC608">
        <v>0</v>
      </c>
      <c r="AD608">
        <v>1</v>
      </c>
      <c r="AE608">
        <v>0</v>
      </c>
      <c r="AF608" t="s">
        <v>0</v>
      </c>
      <c r="AG608">
        <v>0.10299999999999999</v>
      </c>
      <c r="AH608">
        <v>2</v>
      </c>
      <c r="AI608">
        <v>31142907</v>
      </c>
      <c r="AJ608">
        <v>614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</row>
    <row r="609" spans="1:44" x14ac:dyDescent="0.2">
      <c r="A609">
        <f>ROW(Source!A840)</f>
        <v>840</v>
      </c>
      <c r="B609">
        <v>31142923</v>
      </c>
      <c r="C609">
        <v>31142919</v>
      </c>
      <c r="D609">
        <v>30895155</v>
      </c>
      <c r="E609">
        <v>28875167</v>
      </c>
      <c r="F609">
        <v>1</v>
      </c>
      <c r="G609">
        <v>28875167</v>
      </c>
      <c r="H609">
        <v>1</v>
      </c>
      <c r="I609" t="s">
        <v>391</v>
      </c>
      <c r="J609" t="s">
        <v>0</v>
      </c>
      <c r="K609" t="s">
        <v>392</v>
      </c>
      <c r="L609">
        <v>1191</v>
      </c>
      <c r="N609">
        <v>1013</v>
      </c>
      <c r="O609" t="s">
        <v>393</v>
      </c>
      <c r="P609" t="s">
        <v>393</v>
      </c>
      <c r="Q609">
        <v>1</v>
      </c>
      <c r="X609">
        <v>88.32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1</v>
      </c>
      <c r="AE609">
        <v>1</v>
      </c>
      <c r="AF609" t="s">
        <v>0</v>
      </c>
      <c r="AG609">
        <v>88.32</v>
      </c>
      <c r="AH609">
        <v>2</v>
      </c>
      <c r="AI609">
        <v>31142920</v>
      </c>
      <c r="AJ609">
        <v>616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</row>
    <row r="610" spans="1:44" x14ac:dyDescent="0.2">
      <c r="A610">
        <f>ROW(Source!A840)</f>
        <v>840</v>
      </c>
      <c r="B610">
        <v>31142924</v>
      </c>
      <c r="C610">
        <v>31142919</v>
      </c>
      <c r="D610">
        <v>30906858</v>
      </c>
      <c r="E610">
        <v>1</v>
      </c>
      <c r="F610">
        <v>1</v>
      </c>
      <c r="G610">
        <v>28875167</v>
      </c>
      <c r="H610">
        <v>2</v>
      </c>
      <c r="I610" t="s">
        <v>471</v>
      </c>
      <c r="J610" t="s">
        <v>472</v>
      </c>
      <c r="K610" t="s">
        <v>473</v>
      </c>
      <c r="L610">
        <v>1368</v>
      </c>
      <c r="N610">
        <v>1011</v>
      </c>
      <c r="O610" t="s">
        <v>397</v>
      </c>
      <c r="P610" t="s">
        <v>397</v>
      </c>
      <c r="Q610">
        <v>1</v>
      </c>
      <c r="X610">
        <v>27.6</v>
      </c>
      <c r="Y610">
        <v>0</v>
      </c>
      <c r="Z610">
        <v>7.36</v>
      </c>
      <c r="AA610">
        <v>0.74</v>
      </c>
      <c r="AB610">
        <v>0</v>
      </c>
      <c r="AC610">
        <v>0</v>
      </c>
      <c r="AD610">
        <v>1</v>
      </c>
      <c r="AE610">
        <v>0</v>
      </c>
      <c r="AF610" t="s">
        <v>0</v>
      </c>
      <c r="AG610">
        <v>27.6</v>
      </c>
      <c r="AH610">
        <v>2</v>
      </c>
      <c r="AI610">
        <v>31142921</v>
      </c>
      <c r="AJ610">
        <v>617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</row>
    <row r="611" spans="1:44" x14ac:dyDescent="0.2">
      <c r="A611">
        <f>ROW(Source!A893)</f>
        <v>893</v>
      </c>
      <c r="B611">
        <v>31143084</v>
      </c>
      <c r="C611">
        <v>31143079</v>
      </c>
      <c r="D611">
        <v>30895155</v>
      </c>
      <c r="E611">
        <v>28875167</v>
      </c>
      <c r="F611">
        <v>1</v>
      </c>
      <c r="G611">
        <v>28875167</v>
      </c>
      <c r="H611">
        <v>1</v>
      </c>
      <c r="I611" t="s">
        <v>391</v>
      </c>
      <c r="J611" t="s">
        <v>0</v>
      </c>
      <c r="K611" t="s">
        <v>392</v>
      </c>
      <c r="L611">
        <v>1191</v>
      </c>
      <c r="N611">
        <v>1013</v>
      </c>
      <c r="O611" t="s">
        <v>393</v>
      </c>
      <c r="P611" t="s">
        <v>393</v>
      </c>
      <c r="Q611">
        <v>1</v>
      </c>
      <c r="X611">
        <v>24.6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1</v>
      </c>
      <c r="AE611">
        <v>1</v>
      </c>
      <c r="AF611" t="s">
        <v>0</v>
      </c>
      <c r="AG611">
        <v>24.6</v>
      </c>
      <c r="AH611">
        <v>2</v>
      </c>
      <c r="AI611">
        <v>31143080</v>
      </c>
      <c r="AJ611">
        <v>619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</row>
    <row r="612" spans="1:44" x14ac:dyDescent="0.2">
      <c r="A612">
        <f>ROW(Source!A893)</f>
        <v>893</v>
      </c>
      <c r="B612">
        <v>31143085</v>
      </c>
      <c r="C612">
        <v>31143079</v>
      </c>
      <c r="D612">
        <v>30906400</v>
      </c>
      <c r="E612">
        <v>1</v>
      </c>
      <c r="F612">
        <v>1</v>
      </c>
      <c r="G612">
        <v>28875167</v>
      </c>
      <c r="H612">
        <v>2</v>
      </c>
      <c r="I612" t="s">
        <v>769</v>
      </c>
      <c r="J612" t="s">
        <v>770</v>
      </c>
      <c r="K612" t="s">
        <v>771</v>
      </c>
      <c r="L612">
        <v>1368</v>
      </c>
      <c r="N612">
        <v>1011</v>
      </c>
      <c r="O612" t="s">
        <v>397</v>
      </c>
      <c r="P612" t="s">
        <v>397</v>
      </c>
      <c r="Q612">
        <v>1</v>
      </c>
      <c r="X612">
        <v>10.4</v>
      </c>
      <c r="Y612">
        <v>0</v>
      </c>
      <c r="Z612">
        <v>6.98</v>
      </c>
      <c r="AA612">
        <v>0.03</v>
      </c>
      <c r="AB612">
        <v>0</v>
      </c>
      <c r="AC612">
        <v>0</v>
      </c>
      <c r="AD612">
        <v>1</v>
      </c>
      <c r="AE612">
        <v>0</v>
      </c>
      <c r="AF612" t="s">
        <v>0</v>
      </c>
      <c r="AG612">
        <v>10.4</v>
      </c>
      <c r="AH612">
        <v>2</v>
      </c>
      <c r="AI612">
        <v>31143081</v>
      </c>
      <c r="AJ612">
        <v>620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</row>
    <row r="613" spans="1:44" x14ac:dyDescent="0.2">
      <c r="A613">
        <f>ROW(Source!A893)</f>
        <v>893</v>
      </c>
      <c r="B613">
        <v>31143086</v>
      </c>
      <c r="C613">
        <v>31143079</v>
      </c>
      <c r="D613">
        <v>30906818</v>
      </c>
      <c r="E613">
        <v>1</v>
      </c>
      <c r="F613">
        <v>1</v>
      </c>
      <c r="G613">
        <v>28875167</v>
      </c>
      <c r="H613">
        <v>2</v>
      </c>
      <c r="I613" t="s">
        <v>772</v>
      </c>
      <c r="J613" t="s">
        <v>773</v>
      </c>
      <c r="K613" t="s">
        <v>774</v>
      </c>
      <c r="L613">
        <v>1368</v>
      </c>
      <c r="N613">
        <v>1011</v>
      </c>
      <c r="O613" t="s">
        <v>397</v>
      </c>
      <c r="P613" t="s">
        <v>397</v>
      </c>
      <c r="Q613">
        <v>1</v>
      </c>
      <c r="X613">
        <v>10.4</v>
      </c>
      <c r="Y613">
        <v>0</v>
      </c>
      <c r="Z613">
        <v>4.97</v>
      </c>
      <c r="AA613">
        <v>0.85</v>
      </c>
      <c r="AB613">
        <v>0</v>
      </c>
      <c r="AC613">
        <v>0</v>
      </c>
      <c r="AD613">
        <v>1</v>
      </c>
      <c r="AE613">
        <v>0</v>
      </c>
      <c r="AF613" t="s">
        <v>0</v>
      </c>
      <c r="AG613">
        <v>10.4</v>
      </c>
      <c r="AH613">
        <v>2</v>
      </c>
      <c r="AI613">
        <v>31143082</v>
      </c>
      <c r="AJ613">
        <v>621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</row>
    <row r="614" spans="1:44" x14ac:dyDescent="0.2">
      <c r="A614">
        <f>ROW(Source!A893)</f>
        <v>893</v>
      </c>
      <c r="B614">
        <v>31143087</v>
      </c>
      <c r="C614">
        <v>31143079</v>
      </c>
      <c r="D614">
        <v>30896783</v>
      </c>
      <c r="E614">
        <v>28875167</v>
      </c>
      <c r="F614">
        <v>1</v>
      </c>
      <c r="G614">
        <v>28875167</v>
      </c>
      <c r="H614">
        <v>3</v>
      </c>
      <c r="I614" t="s">
        <v>448</v>
      </c>
      <c r="J614" t="s">
        <v>0</v>
      </c>
      <c r="K614" t="s">
        <v>449</v>
      </c>
      <c r="L614">
        <v>1348</v>
      </c>
      <c r="N614">
        <v>1009</v>
      </c>
      <c r="O614" t="s">
        <v>150</v>
      </c>
      <c r="P614" t="s">
        <v>150</v>
      </c>
      <c r="Q614">
        <v>1000</v>
      </c>
      <c r="X614">
        <v>6.6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1</v>
      </c>
      <c r="AE614">
        <v>0</v>
      </c>
      <c r="AF614" t="s">
        <v>0</v>
      </c>
      <c r="AG614">
        <v>6.6</v>
      </c>
      <c r="AH614">
        <v>2</v>
      </c>
      <c r="AI614">
        <v>31143083</v>
      </c>
      <c r="AJ614">
        <v>622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</row>
    <row r="615" spans="1:44" x14ac:dyDescent="0.2">
      <c r="A615">
        <f>ROW(Source!A894)</f>
        <v>894</v>
      </c>
      <c r="B615">
        <v>31143091</v>
      </c>
      <c r="C615">
        <v>31143088</v>
      </c>
      <c r="D615">
        <v>30895155</v>
      </c>
      <c r="E615">
        <v>28875167</v>
      </c>
      <c r="F615">
        <v>1</v>
      </c>
      <c r="G615">
        <v>28875167</v>
      </c>
      <c r="H615">
        <v>1</v>
      </c>
      <c r="I615" t="s">
        <v>391</v>
      </c>
      <c r="J615" t="s">
        <v>0</v>
      </c>
      <c r="K615" t="s">
        <v>392</v>
      </c>
      <c r="L615">
        <v>1191</v>
      </c>
      <c r="N615">
        <v>1013</v>
      </c>
      <c r="O615" t="s">
        <v>393</v>
      </c>
      <c r="P615" t="s">
        <v>393</v>
      </c>
      <c r="Q615">
        <v>1</v>
      </c>
      <c r="X615">
        <v>10.49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1</v>
      </c>
      <c r="AE615">
        <v>1</v>
      </c>
      <c r="AF615" t="s">
        <v>0</v>
      </c>
      <c r="AG615">
        <v>10.49</v>
      </c>
      <c r="AH615">
        <v>2</v>
      </c>
      <c r="AI615">
        <v>31143089</v>
      </c>
      <c r="AJ615">
        <v>623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</row>
    <row r="616" spans="1:44" x14ac:dyDescent="0.2">
      <c r="A616">
        <f>ROW(Source!A894)</f>
        <v>894</v>
      </c>
      <c r="B616">
        <v>31143092</v>
      </c>
      <c r="C616">
        <v>31143088</v>
      </c>
      <c r="D616">
        <v>30896783</v>
      </c>
      <c r="E616">
        <v>28875167</v>
      </c>
      <c r="F616">
        <v>1</v>
      </c>
      <c r="G616">
        <v>28875167</v>
      </c>
      <c r="H616">
        <v>3</v>
      </c>
      <c r="I616" t="s">
        <v>448</v>
      </c>
      <c r="J616" t="s">
        <v>0</v>
      </c>
      <c r="K616" t="s">
        <v>449</v>
      </c>
      <c r="L616">
        <v>1348</v>
      </c>
      <c r="N616">
        <v>1009</v>
      </c>
      <c r="O616" t="s">
        <v>150</v>
      </c>
      <c r="P616" t="s">
        <v>150</v>
      </c>
      <c r="Q616">
        <v>1000</v>
      </c>
      <c r="X616">
        <v>0.52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 t="s">
        <v>0</v>
      </c>
      <c r="AG616">
        <v>0.52</v>
      </c>
      <c r="AH616">
        <v>2</v>
      </c>
      <c r="AI616">
        <v>31143090</v>
      </c>
      <c r="AJ616">
        <v>624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</row>
    <row r="617" spans="1:44" x14ac:dyDescent="0.2">
      <c r="A617">
        <f>ROW(Source!A921)</f>
        <v>921</v>
      </c>
      <c r="B617">
        <v>31143156</v>
      </c>
      <c r="C617">
        <v>31143153</v>
      </c>
      <c r="D617">
        <v>30895155</v>
      </c>
      <c r="E617">
        <v>28875167</v>
      </c>
      <c r="F617">
        <v>1</v>
      </c>
      <c r="G617">
        <v>28875167</v>
      </c>
      <c r="H617">
        <v>1</v>
      </c>
      <c r="I617" t="s">
        <v>391</v>
      </c>
      <c r="J617" t="s">
        <v>0</v>
      </c>
      <c r="K617" t="s">
        <v>392</v>
      </c>
      <c r="L617">
        <v>1191</v>
      </c>
      <c r="N617">
        <v>1013</v>
      </c>
      <c r="O617" t="s">
        <v>393</v>
      </c>
      <c r="P617" t="s">
        <v>393</v>
      </c>
      <c r="Q617">
        <v>1</v>
      </c>
      <c r="X617">
        <v>16.559999999999999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1</v>
      </c>
      <c r="AF617" t="s">
        <v>0</v>
      </c>
      <c r="AG617">
        <v>16.559999999999999</v>
      </c>
      <c r="AH617">
        <v>2</v>
      </c>
      <c r="AI617">
        <v>31143154</v>
      </c>
      <c r="AJ617">
        <v>625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</row>
    <row r="618" spans="1:44" x14ac:dyDescent="0.2">
      <c r="A618">
        <f>ROW(Source!A921)</f>
        <v>921</v>
      </c>
      <c r="B618">
        <v>31143157</v>
      </c>
      <c r="C618">
        <v>31143153</v>
      </c>
      <c r="D618">
        <v>30907279</v>
      </c>
      <c r="E618">
        <v>1</v>
      </c>
      <c r="F618">
        <v>1</v>
      </c>
      <c r="G618">
        <v>28875167</v>
      </c>
      <c r="H618">
        <v>3</v>
      </c>
      <c r="I618" t="s">
        <v>853</v>
      </c>
      <c r="J618" t="s">
        <v>854</v>
      </c>
      <c r="K618" t="s">
        <v>855</v>
      </c>
      <c r="L618">
        <v>1348</v>
      </c>
      <c r="N618">
        <v>1009</v>
      </c>
      <c r="O618" t="s">
        <v>150</v>
      </c>
      <c r="P618" t="s">
        <v>150</v>
      </c>
      <c r="Q618">
        <v>1000</v>
      </c>
      <c r="X618">
        <v>4.4999999999999997E-3</v>
      </c>
      <c r="Y618">
        <v>43224.84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0</v>
      </c>
      <c r="AF618" t="s">
        <v>0</v>
      </c>
      <c r="AG618">
        <v>4.4999999999999997E-3</v>
      </c>
      <c r="AH618">
        <v>2</v>
      </c>
      <c r="AI618">
        <v>31143155</v>
      </c>
      <c r="AJ618">
        <v>626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</row>
    <row r="619" spans="1:44" x14ac:dyDescent="0.2">
      <c r="A619">
        <f>ROW(Source!A922)</f>
        <v>922</v>
      </c>
      <c r="B619">
        <v>31143161</v>
      </c>
      <c r="C619">
        <v>31143158</v>
      </c>
      <c r="D619">
        <v>30895155</v>
      </c>
      <c r="E619">
        <v>28875167</v>
      </c>
      <c r="F619">
        <v>1</v>
      </c>
      <c r="G619">
        <v>28875167</v>
      </c>
      <c r="H619">
        <v>1</v>
      </c>
      <c r="I619" t="s">
        <v>391</v>
      </c>
      <c r="J619" t="s">
        <v>0</v>
      </c>
      <c r="K619" t="s">
        <v>392</v>
      </c>
      <c r="L619">
        <v>1191</v>
      </c>
      <c r="N619">
        <v>1013</v>
      </c>
      <c r="O619" t="s">
        <v>393</v>
      </c>
      <c r="P619" t="s">
        <v>393</v>
      </c>
      <c r="Q619">
        <v>1</v>
      </c>
      <c r="X619">
        <v>0.14000000000000001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1</v>
      </c>
      <c r="AE619">
        <v>1</v>
      </c>
      <c r="AF619" t="s">
        <v>0</v>
      </c>
      <c r="AG619">
        <v>0.14000000000000001</v>
      </c>
      <c r="AH619">
        <v>2</v>
      </c>
      <c r="AI619">
        <v>31143159</v>
      </c>
      <c r="AJ619">
        <v>627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</row>
    <row r="620" spans="1:44" x14ac:dyDescent="0.2">
      <c r="A620">
        <f>ROW(Source!A922)</f>
        <v>922</v>
      </c>
      <c r="B620">
        <v>31143162</v>
      </c>
      <c r="C620">
        <v>31143158</v>
      </c>
      <c r="D620">
        <v>30907454</v>
      </c>
      <c r="E620">
        <v>1</v>
      </c>
      <c r="F620">
        <v>1</v>
      </c>
      <c r="G620">
        <v>28875167</v>
      </c>
      <c r="H620">
        <v>3</v>
      </c>
      <c r="I620" t="s">
        <v>856</v>
      </c>
      <c r="J620" t="s">
        <v>857</v>
      </c>
      <c r="K620" t="s">
        <v>858</v>
      </c>
      <c r="L620">
        <v>1339</v>
      </c>
      <c r="N620">
        <v>1007</v>
      </c>
      <c r="O620" t="s">
        <v>16</v>
      </c>
      <c r="P620" t="s">
        <v>16</v>
      </c>
      <c r="Q620">
        <v>1</v>
      </c>
      <c r="X620">
        <v>4.0000000000000001E-3</v>
      </c>
      <c r="Y620">
        <v>22400.7</v>
      </c>
      <c r="Z620">
        <v>0</v>
      </c>
      <c r="AA620">
        <v>0</v>
      </c>
      <c r="AB620">
        <v>0</v>
      </c>
      <c r="AC620">
        <v>0</v>
      </c>
      <c r="AD620">
        <v>1</v>
      </c>
      <c r="AE620">
        <v>0</v>
      </c>
      <c r="AF620" t="s">
        <v>0</v>
      </c>
      <c r="AG620">
        <v>4.0000000000000001E-3</v>
      </c>
      <c r="AH620">
        <v>2</v>
      </c>
      <c r="AI620">
        <v>31143160</v>
      </c>
      <c r="AJ620">
        <v>628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</row>
    <row r="621" spans="1:44" x14ac:dyDescent="0.2">
      <c r="A621">
        <f>ROW(Source!A923)</f>
        <v>923</v>
      </c>
      <c r="B621">
        <v>31143168</v>
      </c>
      <c r="C621">
        <v>31143163</v>
      </c>
      <c r="D621">
        <v>30895155</v>
      </c>
      <c r="E621">
        <v>28875167</v>
      </c>
      <c r="F621">
        <v>1</v>
      </c>
      <c r="G621">
        <v>28875167</v>
      </c>
      <c r="H621">
        <v>1</v>
      </c>
      <c r="I621" t="s">
        <v>391</v>
      </c>
      <c r="J621" t="s">
        <v>0</v>
      </c>
      <c r="K621" t="s">
        <v>392</v>
      </c>
      <c r="L621">
        <v>1191</v>
      </c>
      <c r="N621">
        <v>1013</v>
      </c>
      <c r="O621" t="s">
        <v>393</v>
      </c>
      <c r="P621" t="s">
        <v>393</v>
      </c>
      <c r="Q621">
        <v>1</v>
      </c>
      <c r="X621">
        <v>8.0399999999999991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1</v>
      </c>
      <c r="AE621">
        <v>1</v>
      </c>
      <c r="AF621" t="s">
        <v>0</v>
      </c>
      <c r="AG621">
        <v>8.0399999999999991</v>
      </c>
      <c r="AH621">
        <v>2</v>
      </c>
      <c r="AI621">
        <v>31143164</v>
      </c>
      <c r="AJ621">
        <v>629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</row>
    <row r="622" spans="1:44" x14ac:dyDescent="0.2">
      <c r="A622">
        <f>ROW(Source!A923)</f>
        <v>923</v>
      </c>
      <c r="B622">
        <v>31143169</v>
      </c>
      <c r="C622">
        <v>31143163</v>
      </c>
      <c r="D622">
        <v>30906858</v>
      </c>
      <c r="E622">
        <v>1</v>
      </c>
      <c r="F622">
        <v>1</v>
      </c>
      <c r="G622">
        <v>28875167</v>
      </c>
      <c r="H622">
        <v>2</v>
      </c>
      <c r="I622" t="s">
        <v>471</v>
      </c>
      <c r="J622" t="s">
        <v>472</v>
      </c>
      <c r="K622" t="s">
        <v>473</v>
      </c>
      <c r="L622">
        <v>1368</v>
      </c>
      <c r="N622">
        <v>1011</v>
      </c>
      <c r="O622" t="s">
        <v>397</v>
      </c>
      <c r="P622" t="s">
        <v>397</v>
      </c>
      <c r="Q622">
        <v>1</v>
      </c>
      <c r="X622">
        <v>0.08</v>
      </c>
      <c r="Y622">
        <v>0</v>
      </c>
      <c r="Z622">
        <v>7.36</v>
      </c>
      <c r="AA622">
        <v>0.74</v>
      </c>
      <c r="AB622">
        <v>0</v>
      </c>
      <c r="AC622">
        <v>0</v>
      </c>
      <c r="AD622">
        <v>1</v>
      </c>
      <c r="AE622">
        <v>0</v>
      </c>
      <c r="AF622" t="s">
        <v>0</v>
      </c>
      <c r="AG622">
        <v>0.08</v>
      </c>
      <c r="AH622">
        <v>2</v>
      </c>
      <c r="AI622">
        <v>31143165</v>
      </c>
      <c r="AJ622">
        <v>630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</row>
    <row r="623" spans="1:44" x14ac:dyDescent="0.2">
      <c r="A623">
        <f>ROW(Source!A923)</f>
        <v>923</v>
      </c>
      <c r="B623">
        <v>31143170</v>
      </c>
      <c r="C623">
        <v>31143163</v>
      </c>
      <c r="D623">
        <v>30907876</v>
      </c>
      <c r="E623">
        <v>1</v>
      </c>
      <c r="F623">
        <v>1</v>
      </c>
      <c r="G623">
        <v>28875167</v>
      </c>
      <c r="H623">
        <v>3</v>
      </c>
      <c r="I623" t="s">
        <v>667</v>
      </c>
      <c r="J623" t="s">
        <v>668</v>
      </c>
      <c r="K623" t="s">
        <v>669</v>
      </c>
      <c r="L623">
        <v>1348</v>
      </c>
      <c r="N623">
        <v>1009</v>
      </c>
      <c r="O623" t="s">
        <v>150</v>
      </c>
      <c r="P623" t="s">
        <v>150</v>
      </c>
      <c r="Q623">
        <v>1000</v>
      </c>
      <c r="X623">
        <v>3.5E-4</v>
      </c>
      <c r="Y623">
        <v>45454.3</v>
      </c>
      <c r="Z623">
        <v>0</v>
      </c>
      <c r="AA623">
        <v>0</v>
      </c>
      <c r="AB623">
        <v>0</v>
      </c>
      <c r="AC623">
        <v>0</v>
      </c>
      <c r="AD623">
        <v>1</v>
      </c>
      <c r="AE623">
        <v>0</v>
      </c>
      <c r="AF623" t="s">
        <v>0</v>
      </c>
      <c r="AG623">
        <v>3.5E-4</v>
      </c>
      <c r="AH623">
        <v>2</v>
      </c>
      <c r="AI623">
        <v>31143166</v>
      </c>
      <c r="AJ623">
        <v>631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</row>
    <row r="624" spans="1:44" x14ac:dyDescent="0.2">
      <c r="A624">
        <f>ROW(Source!A923)</f>
        <v>923</v>
      </c>
      <c r="B624">
        <v>31143171</v>
      </c>
      <c r="C624">
        <v>31143163</v>
      </c>
      <c r="D624">
        <v>30911436</v>
      </c>
      <c r="E624">
        <v>1</v>
      </c>
      <c r="F624">
        <v>1</v>
      </c>
      <c r="G624">
        <v>28875167</v>
      </c>
      <c r="H624">
        <v>3</v>
      </c>
      <c r="I624" t="s">
        <v>356</v>
      </c>
      <c r="J624" t="s">
        <v>359</v>
      </c>
      <c r="K624" t="s">
        <v>357</v>
      </c>
      <c r="L624">
        <v>1301</v>
      </c>
      <c r="N624">
        <v>1003</v>
      </c>
      <c r="O624" t="s">
        <v>358</v>
      </c>
      <c r="P624" t="s">
        <v>358</v>
      </c>
      <c r="Q624">
        <v>1</v>
      </c>
      <c r="X624">
        <v>110</v>
      </c>
      <c r="Y624">
        <v>38.049999999999997</v>
      </c>
      <c r="Z624">
        <v>0</v>
      </c>
      <c r="AA624">
        <v>0</v>
      </c>
      <c r="AB624">
        <v>0</v>
      </c>
      <c r="AC624">
        <v>0</v>
      </c>
      <c r="AD624">
        <v>1</v>
      </c>
      <c r="AE624">
        <v>0</v>
      </c>
      <c r="AF624" t="s">
        <v>0</v>
      </c>
      <c r="AG624">
        <v>110</v>
      </c>
      <c r="AH624">
        <v>2</v>
      </c>
      <c r="AI624">
        <v>31143167</v>
      </c>
      <c r="AJ624">
        <v>633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</row>
    <row r="625" spans="1:44" x14ac:dyDescent="0.2">
      <c r="A625">
        <f>ROW(Source!A926)</f>
        <v>926</v>
      </c>
      <c r="B625">
        <v>31143313</v>
      </c>
      <c r="C625">
        <v>31143312</v>
      </c>
      <c r="D625">
        <v>30895155</v>
      </c>
      <c r="E625">
        <v>28875167</v>
      </c>
      <c r="F625">
        <v>1</v>
      </c>
      <c r="G625">
        <v>28875167</v>
      </c>
      <c r="H625">
        <v>1</v>
      </c>
      <c r="I625" t="s">
        <v>391</v>
      </c>
      <c r="J625" t="s">
        <v>0</v>
      </c>
      <c r="K625" t="s">
        <v>392</v>
      </c>
      <c r="L625">
        <v>1191</v>
      </c>
      <c r="N625">
        <v>1013</v>
      </c>
      <c r="O625" t="s">
        <v>393</v>
      </c>
      <c r="P625" t="s">
        <v>393</v>
      </c>
      <c r="Q625">
        <v>1</v>
      </c>
      <c r="X625">
        <v>74.099999999999994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1</v>
      </c>
      <c r="AF625" t="s">
        <v>0</v>
      </c>
      <c r="AG625">
        <v>74.099999999999994</v>
      </c>
      <c r="AH625">
        <v>2</v>
      </c>
      <c r="AI625">
        <v>31143313</v>
      </c>
      <c r="AJ625">
        <v>634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</row>
    <row r="626" spans="1:44" x14ac:dyDescent="0.2">
      <c r="A626">
        <f>ROW(Source!A926)</f>
        <v>926</v>
      </c>
      <c r="B626">
        <v>31143314</v>
      </c>
      <c r="C626">
        <v>31143312</v>
      </c>
      <c r="D626">
        <v>30907258</v>
      </c>
      <c r="E626">
        <v>1</v>
      </c>
      <c r="F626">
        <v>1</v>
      </c>
      <c r="G626">
        <v>28875167</v>
      </c>
      <c r="H626">
        <v>3</v>
      </c>
      <c r="I626" t="s">
        <v>880</v>
      </c>
      <c r="J626" t="s">
        <v>881</v>
      </c>
      <c r="K626" t="s">
        <v>882</v>
      </c>
      <c r="L626">
        <v>1348</v>
      </c>
      <c r="N626">
        <v>1009</v>
      </c>
      <c r="O626" t="s">
        <v>150</v>
      </c>
      <c r="P626" t="s">
        <v>150</v>
      </c>
      <c r="Q626">
        <v>1000</v>
      </c>
      <c r="X626">
        <v>1.6E-2</v>
      </c>
      <c r="Y626">
        <v>63430.02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0</v>
      </c>
      <c r="AF626" t="s">
        <v>0</v>
      </c>
      <c r="AG626">
        <v>1.6E-2</v>
      </c>
      <c r="AH626">
        <v>2</v>
      </c>
      <c r="AI626">
        <v>31143314</v>
      </c>
      <c r="AJ626">
        <v>635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</row>
    <row r="627" spans="1:44" x14ac:dyDescent="0.2">
      <c r="A627">
        <f>ROW(Source!A926)</f>
        <v>926</v>
      </c>
      <c r="B627">
        <v>31143315</v>
      </c>
      <c r="C627">
        <v>31143312</v>
      </c>
      <c r="D627">
        <v>30907301</v>
      </c>
      <c r="E627">
        <v>1</v>
      </c>
      <c r="F627">
        <v>1</v>
      </c>
      <c r="G627">
        <v>28875167</v>
      </c>
      <c r="H627">
        <v>3</v>
      </c>
      <c r="I627" t="s">
        <v>751</v>
      </c>
      <c r="J627" t="s">
        <v>752</v>
      </c>
      <c r="K627" t="s">
        <v>753</v>
      </c>
      <c r="L627">
        <v>1346</v>
      </c>
      <c r="N627">
        <v>1009</v>
      </c>
      <c r="O627" t="s">
        <v>422</v>
      </c>
      <c r="P627" t="s">
        <v>422</v>
      </c>
      <c r="Q627">
        <v>1</v>
      </c>
      <c r="X627">
        <v>8.9</v>
      </c>
      <c r="Y627">
        <v>67.64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 t="s">
        <v>0</v>
      </c>
      <c r="AG627">
        <v>8.9</v>
      </c>
      <c r="AH627">
        <v>2</v>
      </c>
      <c r="AI627">
        <v>31143315</v>
      </c>
      <c r="AJ627">
        <v>636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</row>
    <row r="628" spans="1:44" x14ac:dyDescent="0.2">
      <c r="A628">
        <f>ROW(Source!A927)</f>
        <v>927</v>
      </c>
      <c r="B628">
        <v>31202684</v>
      </c>
      <c r="C628">
        <v>31202683</v>
      </c>
      <c r="D628">
        <v>30895155</v>
      </c>
      <c r="E628">
        <v>28875167</v>
      </c>
      <c r="F628">
        <v>1</v>
      </c>
      <c r="G628">
        <v>28875167</v>
      </c>
      <c r="H628">
        <v>1</v>
      </c>
      <c r="I628" t="s">
        <v>391</v>
      </c>
      <c r="J628" t="s">
        <v>0</v>
      </c>
      <c r="K628" t="s">
        <v>392</v>
      </c>
      <c r="L628">
        <v>1191</v>
      </c>
      <c r="N628">
        <v>1013</v>
      </c>
      <c r="O628" t="s">
        <v>393</v>
      </c>
      <c r="P628" t="s">
        <v>393</v>
      </c>
      <c r="Q628">
        <v>1</v>
      </c>
      <c r="X628">
        <v>14.8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1</v>
      </c>
      <c r="AE628">
        <v>1</v>
      </c>
      <c r="AF628" t="s">
        <v>0</v>
      </c>
      <c r="AG628">
        <v>14.8</v>
      </c>
      <c r="AH628">
        <v>2</v>
      </c>
      <c r="AI628">
        <v>31202684</v>
      </c>
      <c r="AJ628">
        <v>637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</row>
    <row r="629" spans="1:44" x14ac:dyDescent="0.2">
      <c r="A629">
        <f>ROW(Source!A927)</f>
        <v>927</v>
      </c>
      <c r="B629">
        <v>31202685</v>
      </c>
      <c r="C629">
        <v>31202683</v>
      </c>
      <c r="D629">
        <v>30906167</v>
      </c>
      <c r="E629">
        <v>1</v>
      </c>
      <c r="F629">
        <v>1</v>
      </c>
      <c r="G629">
        <v>28875167</v>
      </c>
      <c r="H629">
        <v>2</v>
      </c>
      <c r="I629" t="s">
        <v>583</v>
      </c>
      <c r="J629" t="s">
        <v>584</v>
      </c>
      <c r="K629" t="s">
        <v>585</v>
      </c>
      <c r="L629">
        <v>1368</v>
      </c>
      <c r="N629">
        <v>1011</v>
      </c>
      <c r="O629" t="s">
        <v>397</v>
      </c>
      <c r="P629" t="s">
        <v>397</v>
      </c>
      <c r="Q629">
        <v>1</v>
      </c>
      <c r="X629">
        <v>0.01</v>
      </c>
      <c r="Y629">
        <v>0</v>
      </c>
      <c r="Z629">
        <v>14.92</v>
      </c>
      <c r="AA629">
        <v>12.31</v>
      </c>
      <c r="AB629">
        <v>0</v>
      </c>
      <c r="AC629">
        <v>0</v>
      </c>
      <c r="AD629">
        <v>1</v>
      </c>
      <c r="AE629">
        <v>0</v>
      </c>
      <c r="AF629" t="s">
        <v>0</v>
      </c>
      <c r="AG629">
        <v>0.01</v>
      </c>
      <c r="AH629">
        <v>2</v>
      </c>
      <c r="AI629">
        <v>31202685</v>
      </c>
      <c r="AJ629">
        <v>638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</row>
    <row r="630" spans="1:44" x14ac:dyDescent="0.2">
      <c r="A630">
        <f>ROW(Source!A927)</f>
        <v>927</v>
      </c>
      <c r="B630">
        <v>31202686</v>
      </c>
      <c r="C630">
        <v>31202683</v>
      </c>
      <c r="D630">
        <v>30907258</v>
      </c>
      <c r="E630">
        <v>1</v>
      </c>
      <c r="F630">
        <v>1</v>
      </c>
      <c r="G630">
        <v>28875167</v>
      </c>
      <c r="H630">
        <v>3</v>
      </c>
      <c r="I630" t="s">
        <v>880</v>
      </c>
      <c r="J630" t="s">
        <v>881</v>
      </c>
      <c r="K630" t="s">
        <v>882</v>
      </c>
      <c r="L630">
        <v>1348</v>
      </c>
      <c r="N630">
        <v>1009</v>
      </c>
      <c r="O630" t="s">
        <v>150</v>
      </c>
      <c r="P630" t="s">
        <v>150</v>
      </c>
      <c r="Q630">
        <v>1000</v>
      </c>
      <c r="X630">
        <v>1.5599999999999999E-2</v>
      </c>
      <c r="Y630">
        <v>63430.02</v>
      </c>
      <c r="Z630">
        <v>0</v>
      </c>
      <c r="AA630">
        <v>0</v>
      </c>
      <c r="AB630">
        <v>0</v>
      </c>
      <c r="AC630">
        <v>0</v>
      </c>
      <c r="AD630">
        <v>1</v>
      </c>
      <c r="AE630">
        <v>0</v>
      </c>
      <c r="AF630" t="s">
        <v>0</v>
      </c>
      <c r="AG630">
        <v>1.5599999999999999E-2</v>
      </c>
      <c r="AH630">
        <v>2</v>
      </c>
      <c r="AI630">
        <v>31202686</v>
      </c>
      <c r="AJ630">
        <v>639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</row>
    <row r="631" spans="1:44" x14ac:dyDescent="0.2">
      <c r="A631">
        <f>ROW(Source!A927)</f>
        <v>927</v>
      </c>
      <c r="B631">
        <v>31202687</v>
      </c>
      <c r="C631">
        <v>31202683</v>
      </c>
      <c r="D631">
        <v>30907301</v>
      </c>
      <c r="E631">
        <v>1</v>
      </c>
      <c r="F631">
        <v>1</v>
      </c>
      <c r="G631">
        <v>28875167</v>
      </c>
      <c r="H631">
        <v>3</v>
      </c>
      <c r="I631" t="s">
        <v>751</v>
      </c>
      <c r="J631" t="s">
        <v>752</v>
      </c>
      <c r="K631" t="s">
        <v>753</v>
      </c>
      <c r="L631">
        <v>1346</v>
      </c>
      <c r="N631">
        <v>1009</v>
      </c>
      <c r="O631" t="s">
        <v>422</v>
      </c>
      <c r="P631" t="s">
        <v>422</v>
      </c>
      <c r="Q631">
        <v>1</v>
      </c>
      <c r="X631">
        <v>3.98</v>
      </c>
      <c r="Y631">
        <v>67.64</v>
      </c>
      <c r="Z631">
        <v>0</v>
      </c>
      <c r="AA631">
        <v>0</v>
      </c>
      <c r="AB631">
        <v>0</v>
      </c>
      <c r="AC631">
        <v>0</v>
      </c>
      <c r="AD631">
        <v>1</v>
      </c>
      <c r="AE631">
        <v>0</v>
      </c>
      <c r="AF631" t="s">
        <v>0</v>
      </c>
      <c r="AG631">
        <v>3.98</v>
      </c>
      <c r="AH631">
        <v>2</v>
      </c>
      <c r="AI631">
        <v>31202687</v>
      </c>
      <c r="AJ631">
        <v>640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</row>
    <row r="632" spans="1:44" x14ac:dyDescent="0.2">
      <c r="A632">
        <f>ROW(Source!A928)</f>
        <v>928</v>
      </c>
      <c r="B632">
        <v>31143330</v>
      </c>
      <c r="C632">
        <v>31143329</v>
      </c>
      <c r="D632">
        <v>30895155</v>
      </c>
      <c r="E632">
        <v>28875167</v>
      </c>
      <c r="F632">
        <v>1</v>
      </c>
      <c r="G632">
        <v>28875167</v>
      </c>
      <c r="H632">
        <v>1</v>
      </c>
      <c r="I632" t="s">
        <v>391</v>
      </c>
      <c r="J632" t="s">
        <v>0</v>
      </c>
      <c r="K632" t="s">
        <v>392</v>
      </c>
      <c r="L632">
        <v>1191</v>
      </c>
      <c r="N632">
        <v>1013</v>
      </c>
      <c r="O632" t="s">
        <v>393</v>
      </c>
      <c r="P632" t="s">
        <v>393</v>
      </c>
      <c r="Q632">
        <v>1</v>
      </c>
      <c r="X632">
        <v>85.11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1</v>
      </c>
      <c r="AE632">
        <v>1</v>
      </c>
      <c r="AF632" t="s">
        <v>0</v>
      </c>
      <c r="AG632">
        <v>85.11</v>
      </c>
      <c r="AH632">
        <v>2</v>
      </c>
      <c r="AI632">
        <v>31143330</v>
      </c>
      <c r="AJ632">
        <v>641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</row>
    <row r="633" spans="1:44" x14ac:dyDescent="0.2">
      <c r="A633">
        <f>ROW(Source!A928)</f>
        <v>928</v>
      </c>
      <c r="B633">
        <v>31143331</v>
      </c>
      <c r="C633">
        <v>31143329</v>
      </c>
      <c r="D633">
        <v>30906794</v>
      </c>
      <c r="E633">
        <v>1</v>
      </c>
      <c r="F633">
        <v>1</v>
      </c>
      <c r="G633">
        <v>28875167</v>
      </c>
      <c r="H633">
        <v>2</v>
      </c>
      <c r="I633" t="s">
        <v>571</v>
      </c>
      <c r="J633" t="s">
        <v>572</v>
      </c>
      <c r="K633" t="s">
        <v>573</v>
      </c>
      <c r="L633">
        <v>1368</v>
      </c>
      <c r="N633">
        <v>1011</v>
      </c>
      <c r="O633" t="s">
        <v>397</v>
      </c>
      <c r="P633" t="s">
        <v>397</v>
      </c>
      <c r="Q633">
        <v>1</v>
      </c>
      <c r="X633">
        <v>1.96</v>
      </c>
      <c r="Y633">
        <v>0</v>
      </c>
      <c r="Z633">
        <v>3.83</v>
      </c>
      <c r="AA633">
        <v>0.87</v>
      </c>
      <c r="AB633">
        <v>0</v>
      </c>
      <c r="AC633">
        <v>0</v>
      </c>
      <c r="AD633">
        <v>1</v>
      </c>
      <c r="AE633">
        <v>0</v>
      </c>
      <c r="AF633" t="s">
        <v>0</v>
      </c>
      <c r="AG633">
        <v>1.96</v>
      </c>
      <c r="AH633">
        <v>2</v>
      </c>
      <c r="AI633">
        <v>31143331</v>
      </c>
      <c r="AJ633">
        <v>642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</row>
    <row r="634" spans="1:44" x14ac:dyDescent="0.2">
      <c r="A634">
        <f>ROW(Source!A928)</f>
        <v>928</v>
      </c>
      <c r="B634">
        <v>31143332</v>
      </c>
      <c r="C634">
        <v>31143329</v>
      </c>
      <c r="D634">
        <v>30906820</v>
      </c>
      <c r="E634">
        <v>1</v>
      </c>
      <c r="F634">
        <v>1</v>
      </c>
      <c r="G634">
        <v>28875167</v>
      </c>
      <c r="H634">
        <v>2</v>
      </c>
      <c r="I634" t="s">
        <v>574</v>
      </c>
      <c r="J634" t="s">
        <v>575</v>
      </c>
      <c r="K634" t="s">
        <v>576</v>
      </c>
      <c r="L634">
        <v>1368</v>
      </c>
      <c r="N634">
        <v>1011</v>
      </c>
      <c r="O634" t="s">
        <v>397</v>
      </c>
      <c r="P634" t="s">
        <v>397</v>
      </c>
      <c r="Q634">
        <v>1</v>
      </c>
      <c r="X634">
        <v>20.25</v>
      </c>
      <c r="Y634">
        <v>0</v>
      </c>
      <c r="Z634">
        <v>5.25</v>
      </c>
      <c r="AA634">
        <v>0.85</v>
      </c>
      <c r="AB634">
        <v>0</v>
      </c>
      <c r="AC634">
        <v>0</v>
      </c>
      <c r="AD634">
        <v>1</v>
      </c>
      <c r="AE634">
        <v>0</v>
      </c>
      <c r="AF634" t="s">
        <v>0</v>
      </c>
      <c r="AG634">
        <v>20.25</v>
      </c>
      <c r="AH634">
        <v>2</v>
      </c>
      <c r="AI634">
        <v>31143332</v>
      </c>
      <c r="AJ634">
        <v>643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</row>
    <row r="635" spans="1:44" x14ac:dyDescent="0.2">
      <c r="A635">
        <f>ROW(Source!A928)</f>
        <v>928</v>
      </c>
      <c r="B635">
        <v>31143333</v>
      </c>
      <c r="C635">
        <v>31143329</v>
      </c>
      <c r="D635">
        <v>30907959</v>
      </c>
      <c r="E635">
        <v>1</v>
      </c>
      <c r="F635">
        <v>1</v>
      </c>
      <c r="G635">
        <v>28875167</v>
      </c>
      <c r="H635">
        <v>3</v>
      </c>
      <c r="I635" t="s">
        <v>862</v>
      </c>
      <c r="J635" t="s">
        <v>863</v>
      </c>
      <c r="K635" t="s">
        <v>864</v>
      </c>
      <c r="L635">
        <v>1355</v>
      </c>
      <c r="N635">
        <v>1010</v>
      </c>
      <c r="O635" t="s">
        <v>79</v>
      </c>
      <c r="P635" t="s">
        <v>79</v>
      </c>
      <c r="Q635">
        <v>100</v>
      </c>
      <c r="X635">
        <v>18</v>
      </c>
      <c r="Y635">
        <v>15.86</v>
      </c>
      <c r="Z635">
        <v>0</v>
      </c>
      <c r="AA635">
        <v>0</v>
      </c>
      <c r="AB635">
        <v>0</v>
      </c>
      <c r="AC635">
        <v>0</v>
      </c>
      <c r="AD635">
        <v>1</v>
      </c>
      <c r="AE635">
        <v>0</v>
      </c>
      <c r="AF635" t="s">
        <v>0</v>
      </c>
      <c r="AG635">
        <v>18</v>
      </c>
      <c r="AH635">
        <v>2</v>
      </c>
      <c r="AI635">
        <v>31143333</v>
      </c>
      <c r="AJ635">
        <v>644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</row>
    <row r="636" spans="1:44" x14ac:dyDescent="0.2">
      <c r="A636">
        <f>ROW(Source!A928)</f>
        <v>928</v>
      </c>
      <c r="B636">
        <v>31143334</v>
      </c>
      <c r="C636">
        <v>31143329</v>
      </c>
      <c r="D636">
        <v>30907100</v>
      </c>
      <c r="E636">
        <v>1</v>
      </c>
      <c r="F636">
        <v>1</v>
      </c>
      <c r="G636">
        <v>28875167</v>
      </c>
      <c r="H636">
        <v>3</v>
      </c>
      <c r="I636" t="s">
        <v>865</v>
      </c>
      <c r="J636" t="s">
        <v>866</v>
      </c>
      <c r="K636" t="s">
        <v>867</v>
      </c>
      <c r="L636">
        <v>1327</v>
      </c>
      <c r="N636">
        <v>1005</v>
      </c>
      <c r="O636" t="s">
        <v>441</v>
      </c>
      <c r="P636" t="s">
        <v>441</v>
      </c>
      <c r="Q636">
        <v>1</v>
      </c>
      <c r="X636">
        <v>116</v>
      </c>
      <c r="Y636">
        <v>51.55</v>
      </c>
      <c r="Z636">
        <v>0</v>
      </c>
      <c r="AA636">
        <v>0</v>
      </c>
      <c r="AB636">
        <v>0</v>
      </c>
      <c r="AC636">
        <v>0</v>
      </c>
      <c r="AD636">
        <v>1</v>
      </c>
      <c r="AE636">
        <v>0</v>
      </c>
      <c r="AF636" t="s">
        <v>0</v>
      </c>
      <c r="AG636">
        <v>116</v>
      </c>
      <c r="AH636">
        <v>2</v>
      </c>
      <c r="AI636">
        <v>31143334</v>
      </c>
      <c r="AJ636">
        <v>645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</row>
    <row r="637" spans="1:44" x14ac:dyDescent="0.2">
      <c r="A637">
        <f>ROW(Source!A928)</f>
        <v>928</v>
      </c>
      <c r="B637">
        <v>31143335</v>
      </c>
      <c r="C637">
        <v>31143329</v>
      </c>
      <c r="D637">
        <v>30910436</v>
      </c>
      <c r="E637">
        <v>1</v>
      </c>
      <c r="F637">
        <v>1</v>
      </c>
      <c r="G637">
        <v>28875167</v>
      </c>
      <c r="H637">
        <v>3</v>
      </c>
      <c r="I637" t="s">
        <v>868</v>
      </c>
      <c r="J637" t="s">
        <v>869</v>
      </c>
      <c r="K637" t="s">
        <v>870</v>
      </c>
      <c r="L637">
        <v>1301</v>
      </c>
      <c r="N637">
        <v>1003</v>
      </c>
      <c r="O637" t="s">
        <v>358</v>
      </c>
      <c r="P637" t="s">
        <v>358</v>
      </c>
      <c r="Q637">
        <v>1</v>
      </c>
      <c r="X637">
        <v>270</v>
      </c>
      <c r="Y637">
        <v>96.14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0</v>
      </c>
      <c r="AF637" t="s">
        <v>0</v>
      </c>
      <c r="AG637">
        <v>270</v>
      </c>
      <c r="AH637">
        <v>2</v>
      </c>
      <c r="AI637">
        <v>31143335</v>
      </c>
      <c r="AJ637">
        <v>646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</row>
    <row r="638" spans="1:44" x14ac:dyDescent="0.2">
      <c r="A638">
        <f>ROW(Source!A929)</f>
        <v>929</v>
      </c>
      <c r="B638">
        <v>31143248</v>
      </c>
      <c r="C638">
        <v>31143243</v>
      </c>
      <c r="D638">
        <v>30895155</v>
      </c>
      <c r="E638">
        <v>28875167</v>
      </c>
      <c r="F638">
        <v>1</v>
      </c>
      <c r="G638">
        <v>28875167</v>
      </c>
      <c r="H638">
        <v>1</v>
      </c>
      <c r="I638" t="s">
        <v>391</v>
      </c>
      <c r="J638" t="s">
        <v>0</v>
      </c>
      <c r="K638" t="s">
        <v>392</v>
      </c>
      <c r="L638">
        <v>1191</v>
      </c>
      <c r="N638">
        <v>1013</v>
      </c>
      <c r="O638" t="s">
        <v>393</v>
      </c>
      <c r="P638" t="s">
        <v>393</v>
      </c>
      <c r="Q638">
        <v>1</v>
      </c>
      <c r="X638">
        <v>14.45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1</v>
      </c>
      <c r="AE638">
        <v>1</v>
      </c>
      <c r="AF638" t="s">
        <v>0</v>
      </c>
      <c r="AG638">
        <v>14.45</v>
      </c>
      <c r="AH638">
        <v>2</v>
      </c>
      <c r="AI638">
        <v>31143244</v>
      </c>
      <c r="AJ638">
        <v>647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</row>
    <row r="639" spans="1:44" x14ac:dyDescent="0.2">
      <c r="A639">
        <f>ROW(Source!A929)</f>
        <v>929</v>
      </c>
      <c r="B639">
        <v>31143249</v>
      </c>
      <c r="C639">
        <v>31143243</v>
      </c>
      <c r="D639">
        <v>30907714</v>
      </c>
      <c r="E639">
        <v>1</v>
      </c>
      <c r="F639">
        <v>1</v>
      </c>
      <c r="G639">
        <v>28875167</v>
      </c>
      <c r="H639">
        <v>3</v>
      </c>
      <c r="I639" t="s">
        <v>676</v>
      </c>
      <c r="J639" t="s">
        <v>677</v>
      </c>
      <c r="K639" t="s">
        <v>678</v>
      </c>
      <c r="L639">
        <v>1348</v>
      </c>
      <c r="N639">
        <v>1009</v>
      </c>
      <c r="O639" t="s">
        <v>150</v>
      </c>
      <c r="P639" t="s">
        <v>150</v>
      </c>
      <c r="Q639">
        <v>1000</v>
      </c>
      <c r="X639">
        <v>0.27700000000000002</v>
      </c>
      <c r="Y639">
        <v>50407.79</v>
      </c>
      <c r="Z639">
        <v>0</v>
      </c>
      <c r="AA639">
        <v>0</v>
      </c>
      <c r="AB639">
        <v>0</v>
      </c>
      <c r="AC639">
        <v>0</v>
      </c>
      <c r="AD639">
        <v>1</v>
      </c>
      <c r="AE639">
        <v>0</v>
      </c>
      <c r="AF639" t="s">
        <v>0</v>
      </c>
      <c r="AG639">
        <v>0.27700000000000002</v>
      </c>
      <c r="AH639">
        <v>2</v>
      </c>
      <c r="AI639">
        <v>31143245</v>
      </c>
      <c r="AJ639">
        <v>648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</row>
    <row r="640" spans="1:44" x14ac:dyDescent="0.2">
      <c r="A640">
        <f>ROW(Source!A929)</f>
        <v>929</v>
      </c>
      <c r="B640">
        <v>31143250</v>
      </c>
      <c r="C640">
        <v>31143243</v>
      </c>
      <c r="D640">
        <v>30907876</v>
      </c>
      <c r="E640">
        <v>1</v>
      </c>
      <c r="F640">
        <v>1</v>
      </c>
      <c r="G640">
        <v>28875167</v>
      </c>
      <c r="H640">
        <v>3</v>
      </c>
      <c r="I640" t="s">
        <v>667</v>
      </c>
      <c r="J640" t="s">
        <v>668</v>
      </c>
      <c r="K640" t="s">
        <v>669</v>
      </c>
      <c r="L640">
        <v>1348</v>
      </c>
      <c r="N640">
        <v>1009</v>
      </c>
      <c r="O640" t="s">
        <v>150</v>
      </c>
      <c r="P640" t="s">
        <v>150</v>
      </c>
      <c r="Q640">
        <v>1000</v>
      </c>
      <c r="X640">
        <v>1E-3</v>
      </c>
      <c r="Y640">
        <v>45454.3</v>
      </c>
      <c r="Z640">
        <v>0</v>
      </c>
      <c r="AA640">
        <v>0</v>
      </c>
      <c r="AB640">
        <v>0</v>
      </c>
      <c r="AC640">
        <v>0</v>
      </c>
      <c r="AD640">
        <v>1</v>
      </c>
      <c r="AE640">
        <v>0</v>
      </c>
      <c r="AF640" t="s">
        <v>0</v>
      </c>
      <c r="AG640">
        <v>1E-3</v>
      </c>
      <c r="AH640">
        <v>2</v>
      </c>
      <c r="AI640">
        <v>31143246</v>
      </c>
      <c r="AJ640">
        <v>649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</row>
    <row r="641" spans="1:44" x14ac:dyDescent="0.2">
      <c r="A641">
        <f>ROW(Source!A929)</f>
        <v>929</v>
      </c>
      <c r="B641">
        <v>31143251</v>
      </c>
      <c r="C641">
        <v>31143243</v>
      </c>
      <c r="D641">
        <v>30907913</v>
      </c>
      <c r="E641">
        <v>1</v>
      </c>
      <c r="F641">
        <v>1</v>
      </c>
      <c r="G641">
        <v>28875167</v>
      </c>
      <c r="H641">
        <v>3</v>
      </c>
      <c r="I641" t="s">
        <v>730</v>
      </c>
      <c r="J641" t="s">
        <v>731</v>
      </c>
      <c r="K641" t="s">
        <v>732</v>
      </c>
      <c r="L641">
        <v>1348</v>
      </c>
      <c r="N641">
        <v>1009</v>
      </c>
      <c r="O641" t="s">
        <v>150</v>
      </c>
      <c r="P641" t="s">
        <v>150</v>
      </c>
      <c r="Q641">
        <v>1000</v>
      </c>
      <c r="X641">
        <v>0.127</v>
      </c>
      <c r="Y641">
        <v>44312.57</v>
      </c>
      <c r="Z641">
        <v>0</v>
      </c>
      <c r="AA641">
        <v>0</v>
      </c>
      <c r="AB641">
        <v>0</v>
      </c>
      <c r="AC641">
        <v>0</v>
      </c>
      <c r="AD641">
        <v>1</v>
      </c>
      <c r="AE641">
        <v>0</v>
      </c>
      <c r="AF641" t="s">
        <v>0</v>
      </c>
      <c r="AG641">
        <v>0.127</v>
      </c>
      <c r="AH641">
        <v>2</v>
      </c>
      <c r="AI641">
        <v>31143247</v>
      </c>
      <c r="AJ641">
        <v>650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</row>
    <row r="642" spans="1:44" x14ac:dyDescent="0.2">
      <c r="A642">
        <f>ROW(Source!A930)</f>
        <v>930</v>
      </c>
      <c r="B642">
        <v>31143259</v>
      </c>
      <c r="C642">
        <v>31143252</v>
      </c>
      <c r="D642">
        <v>30895155</v>
      </c>
      <c r="E642">
        <v>28875167</v>
      </c>
      <c r="F642">
        <v>1</v>
      </c>
      <c r="G642">
        <v>28875167</v>
      </c>
      <c r="H642">
        <v>1</v>
      </c>
      <c r="I642" t="s">
        <v>391</v>
      </c>
      <c r="J642" t="s">
        <v>0</v>
      </c>
      <c r="K642" t="s">
        <v>392</v>
      </c>
      <c r="L642">
        <v>1191</v>
      </c>
      <c r="N642">
        <v>1013</v>
      </c>
      <c r="O642" t="s">
        <v>393</v>
      </c>
      <c r="P642" t="s">
        <v>393</v>
      </c>
      <c r="Q642">
        <v>1</v>
      </c>
      <c r="X642">
        <v>14.52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1</v>
      </c>
      <c r="AF642" t="s">
        <v>0</v>
      </c>
      <c r="AG642">
        <v>14.52</v>
      </c>
      <c r="AH642">
        <v>2</v>
      </c>
      <c r="AI642">
        <v>31143253</v>
      </c>
      <c r="AJ642">
        <v>651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</row>
    <row r="643" spans="1:44" x14ac:dyDescent="0.2">
      <c r="A643">
        <f>ROW(Source!A930)</f>
        <v>930</v>
      </c>
      <c r="B643">
        <v>31143260</v>
      </c>
      <c r="C643">
        <v>31143252</v>
      </c>
      <c r="D643">
        <v>30906858</v>
      </c>
      <c r="E643">
        <v>1</v>
      </c>
      <c r="F643">
        <v>1</v>
      </c>
      <c r="G643">
        <v>28875167</v>
      </c>
      <c r="H643">
        <v>2</v>
      </c>
      <c r="I643" t="s">
        <v>471</v>
      </c>
      <c r="J643" t="s">
        <v>472</v>
      </c>
      <c r="K643" t="s">
        <v>473</v>
      </c>
      <c r="L643">
        <v>1368</v>
      </c>
      <c r="N643">
        <v>1011</v>
      </c>
      <c r="O643" t="s">
        <v>397</v>
      </c>
      <c r="P643" t="s">
        <v>397</v>
      </c>
      <c r="Q643">
        <v>1</v>
      </c>
      <c r="X643">
        <v>2.59</v>
      </c>
      <c r="Y643">
        <v>0</v>
      </c>
      <c r="Z643">
        <v>7.36</v>
      </c>
      <c r="AA643">
        <v>0.74</v>
      </c>
      <c r="AB643">
        <v>0</v>
      </c>
      <c r="AC643">
        <v>0</v>
      </c>
      <c r="AD643">
        <v>1</v>
      </c>
      <c r="AE643">
        <v>0</v>
      </c>
      <c r="AF643" t="s">
        <v>0</v>
      </c>
      <c r="AG643">
        <v>2.59</v>
      </c>
      <c r="AH643">
        <v>2</v>
      </c>
      <c r="AI643">
        <v>31143254</v>
      </c>
      <c r="AJ643">
        <v>652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</row>
    <row r="644" spans="1:44" x14ac:dyDescent="0.2">
      <c r="A644">
        <f>ROW(Source!A930)</f>
        <v>930</v>
      </c>
      <c r="B644">
        <v>31143261</v>
      </c>
      <c r="C644">
        <v>31143252</v>
      </c>
      <c r="D644">
        <v>30906820</v>
      </c>
      <c r="E644">
        <v>1</v>
      </c>
      <c r="F644">
        <v>1</v>
      </c>
      <c r="G644">
        <v>28875167</v>
      </c>
      <c r="H644">
        <v>2</v>
      </c>
      <c r="I644" t="s">
        <v>574</v>
      </c>
      <c r="J644" t="s">
        <v>575</v>
      </c>
      <c r="K644" t="s">
        <v>576</v>
      </c>
      <c r="L644">
        <v>1368</v>
      </c>
      <c r="N644">
        <v>1011</v>
      </c>
      <c r="O644" t="s">
        <v>397</v>
      </c>
      <c r="P644" t="s">
        <v>397</v>
      </c>
      <c r="Q644">
        <v>1</v>
      </c>
      <c r="X644">
        <v>1.01</v>
      </c>
      <c r="Y644">
        <v>0</v>
      </c>
      <c r="Z644">
        <v>5.25</v>
      </c>
      <c r="AA644">
        <v>0.85</v>
      </c>
      <c r="AB644">
        <v>0</v>
      </c>
      <c r="AC644">
        <v>0</v>
      </c>
      <c r="AD644">
        <v>1</v>
      </c>
      <c r="AE644">
        <v>0</v>
      </c>
      <c r="AF644" t="s">
        <v>0</v>
      </c>
      <c r="AG644">
        <v>1.01</v>
      </c>
      <c r="AH644">
        <v>2</v>
      </c>
      <c r="AI644">
        <v>31143255</v>
      </c>
      <c r="AJ644">
        <v>653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</row>
    <row r="645" spans="1:44" x14ac:dyDescent="0.2">
      <c r="A645">
        <f>ROW(Source!A930)</f>
        <v>930</v>
      </c>
      <c r="B645">
        <v>31143262</v>
      </c>
      <c r="C645">
        <v>31143252</v>
      </c>
      <c r="D645">
        <v>30907717</v>
      </c>
      <c r="E645">
        <v>1</v>
      </c>
      <c r="F645">
        <v>1</v>
      </c>
      <c r="G645">
        <v>28875167</v>
      </c>
      <c r="H645">
        <v>3</v>
      </c>
      <c r="I645" t="s">
        <v>736</v>
      </c>
      <c r="J645" t="s">
        <v>737</v>
      </c>
      <c r="K645" t="s">
        <v>738</v>
      </c>
      <c r="L645">
        <v>1348</v>
      </c>
      <c r="N645">
        <v>1009</v>
      </c>
      <c r="O645" t="s">
        <v>150</v>
      </c>
      <c r="P645" t="s">
        <v>150</v>
      </c>
      <c r="Q645">
        <v>1000</v>
      </c>
      <c r="X645">
        <v>4.0000000000000001E-3</v>
      </c>
      <c r="Y645">
        <v>47211.72</v>
      </c>
      <c r="Z645">
        <v>0</v>
      </c>
      <c r="AA645">
        <v>0</v>
      </c>
      <c r="AB645">
        <v>0</v>
      </c>
      <c r="AC645">
        <v>0</v>
      </c>
      <c r="AD645">
        <v>1</v>
      </c>
      <c r="AE645">
        <v>0</v>
      </c>
      <c r="AF645" t="s">
        <v>0</v>
      </c>
      <c r="AG645">
        <v>4.0000000000000001E-3</v>
      </c>
      <c r="AH645">
        <v>2</v>
      </c>
      <c r="AI645">
        <v>31143256</v>
      </c>
      <c r="AJ645">
        <v>654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</row>
    <row r="646" spans="1:44" x14ac:dyDescent="0.2">
      <c r="A646">
        <f>ROW(Source!A930)</f>
        <v>930</v>
      </c>
      <c r="B646">
        <v>31143263</v>
      </c>
      <c r="C646">
        <v>31143252</v>
      </c>
      <c r="D646">
        <v>30907949</v>
      </c>
      <c r="E646">
        <v>1</v>
      </c>
      <c r="F646">
        <v>1</v>
      </c>
      <c r="G646">
        <v>28875167</v>
      </c>
      <c r="H646">
        <v>3</v>
      </c>
      <c r="I646" t="s">
        <v>739</v>
      </c>
      <c r="J646" t="s">
        <v>740</v>
      </c>
      <c r="K646" t="s">
        <v>741</v>
      </c>
      <c r="L646">
        <v>1348</v>
      </c>
      <c r="N646">
        <v>1009</v>
      </c>
      <c r="O646" t="s">
        <v>150</v>
      </c>
      <c r="P646" t="s">
        <v>150</v>
      </c>
      <c r="Q646">
        <v>1000</v>
      </c>
      <c r="X646">
        <v>7.5000000000000002E-4</v>
      </c>
      <c r="Y646">
        <v>132427.31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0</v>
      </c>
      <c r="AF646" t="s">
        <v>0</v>
      </c>
      <c r="AG646">
        <v>7.5000000000000002E-4</v>
      </c>
      <c r="AH646">
        <v>2</v>
      </c>
      <c r="AI646">
        <v>31143257</v>
      </c>
      <c r="AJ646">
        <v>655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</row>
    <row r="647" spans="1:44" x14ac:dyDescent="0.2">
      <c r="A647">
        <f>ROW(Source!A930)</f>
        <v>930</v>
      </c>
      <c r="B647">
        <v>31143264</v>
      </c>
      <c r="C647">
        <v>31143252</v>
      </c>
      <c r="D647">
        <v>30910981</v>
      </c>
      <c r="E647">
        <v>1</v>
      </c>
      <c r="F647">
        <v>1</v>
      </c>
      <c r="G647">
        <v>28875167</v>
      </c>
      <c r="H647">
        <v>3</v>
      </c>
      <c r="I647" t="s">
        <v>742</v>
      </c>
      <c r="J647" t="s">
        <v>743</v>
      </c>
      <c r="K647" t="s">
        <v>744</v>
      </c>
      <c r="L647">
        <v>1301</v>
      </c>
      <c r="N647">
        <v>1003</v>
      </c>
      <c r="O647" t="s">
        <v>358</v>
      </c>
      <c r="P647" t="s">
        <v>358</v>
      </c>
      <c r="Q647">
        <v>1</v>
      </c>
      <c r="X647">
        <v>102</v>
      </c>
      <c r="Y647">
        <v>104.32</v>
      </c>
      <c r="Z647">
        <v>0</v>
      </c>
      <c r="AA647">
        <v>0</v>
      </c>
      <c r="AB647">
        <v>0</v>
      </c>
      <c r="AC647">
        <v>0</v>
      </c>
      <c r="AD647">
        <v>1</v>
      </c>
      <c r="AE647">
        <v>0</v>
      </c>
      <c r="AF647" t="s">
        <v>0</v>
      </c>
      <c r="AG647">
        <v>102</v>
      </c>
      <c r="AH647">
        <v>2</v>
      </c>
      <c r="AI647">
        <v>31143258</v>
      </c>
      <c r="AJ647">
        <v>656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</row>
    <row r="648" spans="1:44" x14ac:dyDescent="0.2">
      <c r="A648">
        <f>ROW(Source!A931)</f>
        <v>931</v>
      </c>
      <c r="B648">
        <v>31143338</v>
      </c>
      <c r="C648">
        <v>31143337</v>
      </c>
      <c r="D648">
        <v>30895155</v>
      </c>
      <c r="E648">
        <v>28875167</v>
      </c>
      <c r="F648">
        <v>1</v>
      </c>
      <c r="G648">
        <v>28875167</v>
      </c>
      <c r="H648">
        <v>1</v>
      </c>
      <c r="I648" t="s">
        <v>391</v>
      </c>
      <c r="J648" t="s">
        <v>0</v>
      </c>
      <c r="K648" t="s">
        <v>392</v>
      </c>
      <c r="L648">
        <v>1191</v>
      </c>
      <c r="N648">
        <v>1013</v>
      </c>
      <c r="O648" t="s">
        <v>393</v>
      </c>
      <c r="P648" t="s">
        <v>393</v>
      </c>
      <c r="Q648">
        <v>1</v>
      </c>
      <c r="X648">
        <v>26.83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1</v>
      </c>
      <c r="AE648">
        <v>1</v>
      </c>
      <c r="AF648" t="s">
        <v>0</v>
      </c>
      <c r="AG648">
        <v>26.83</v>
      </c>
      <c r="AH648">
        <v>2</v>
      </c>
      <c r="AI648">
        <v>31143338</v>
      </c>
      <c r="AJ648">
        <v>657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</row>
    <row r="649" spans="1:44" x14ac:dyDescent="0.2">
      <c r="A649">
        <f>ROW(Source!A931)</f>
        <v>931</v>
      </c>
      <c r="B649">
        <v>31143339</v>
      </c>
      <c r="C649">
        <v>31143337</v>
      </c>
      <c r="D649">
        <v>30906318</v>
      </c>
      <c r="E649">
        <v>1</v>
      </c>
      <c r="F649">
        <v>1</v>
      </c>
      <c r="G649">
        <v>28875167</v>
      </c>
      <c r="H649">
        <v>2</v>
      </c>
      <c r="I649" t="s">
        <v>432</v>
      </c>
      <c r="J649" t="s">
        <v>433</v>
      </c>
      <c r="K649" t="s">
        <v>434</v>
      </c>
      <c r="L649">
        <v>1368</v>
      </c>
      <c r="N649">
        <v>1011</v>
      </c>
      <c r="O649" t="s">
        <v>397</v>
      </c>
      <c r="P649" t="s">
        <v>397</v>
      </c>
      <c r="Q649">
        <v>1</v>
      </c>
      <c r="X649">
        <v>9.7799999999999994</v>
      </c>
      <c r="Y649">
        <v>0</v>
      </c>
      <c r="Z649">
        <v>2.13</v>
      </c>
      <c r="AA649">
        <v>0.22</v>
      </c>
      <c r="AB649">
        <v>0</v>
      </c>
      <c r="AC649">
        <v>0</v>
      </c>
      <c r="AD649">
        <v>1</v>
      </c>
      <c r="AE649">
        <v>0</v>
      </c>
      <c r="AF649" t="s">
        <v>0</v>
      </c>
      <c r="AG649">
        <v>9.7799999999999994</v>
      </c>
      <c r="AH649">
        <v>2</v>
      </c>
      <c r="AI649">
        <v>31143339</v>
      </c>
      <c r="AJ649">
        <v>658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</row>
    <row r="650" spans="1:44" x14ac:dyDescent="0.2">
      <c r="A650">
        <f>ROW(Source!A931)</f>
        <v>931</v>
      </c>
      <c r="B650">
        <v>31143340</v>
      </c>
      <c r="C650">
        <v>31143337</v>
      </c>
      <c r="D650">
        <v>30908781</v>
      </c>
      <c r="E650">
        <v>1</v>
      </c>
      <c r="F650">
        <v>1</v>
      </c>
      <c r="G650">
        <v>28875167</v>
      </c>
      <c r="H650">
        <v>3</v>
      </c>
      <c r="I650" t="s">
        <v>407</v>
      </c>
      <c r="J650" t="s">
        <v>408</v>
      </c>
      <c r="K650" t="s">
        <v>409</v>
      </c>
      <c r="L650">
        <v>1339</v>
      </c>
      <c r="N650">
        <v>1007</v>
      </c>
      <c r="O650" t="s">
        <v>16</v>
      </c>
      <c r="P650" t="s">
        <v>16</v>
      </c>
      <c r="Q650">
        <v>1</v>
      </c>
      <c r="X650">
        <v>3.5</v>
      </c>
      <c r="Y650">
        <v>29.98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v>0</v>
      </c>
      <c r="AF650" t="s">
        <v>0</v>
      </c>
      <c r="AG650">
        <v>3.5</v>
      </c>
      <c r="AH650">
        <v>2</v>
      </c>
      <c r="AI650">
        <v>31143340</v>
      </c>
      <c r="AJ650">
        <v>659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</row>
    <row r="651" spans="1:44" x14ac:dyDescent="0.2">
      <c r="A651">
        <f>ROW(Source!A931)</f>
        <v>931</v>
      </c>
      <c r="B651">
        <v>31143341</v>
      </c>
      <c r="C651">
        <v>31143337</v>
      </c>
      <c r="D651">
        <v>30909713</v>
      </c>
      <c r="E651">
        <v>1</v>
      </c>
      <c r="F651">
        <v>1</v>
      </c>
      <c r="G651">
        <v>28875167</v>
      </c>
      <c r="H651">
        <v>3</v>
      </c>
      <c r="I651" t="s">
        <v>435</v>
      </c>
      <c r="J651" t="s">
        <v>436</v>
      </c>
      <c r="K651" t="s">
        <v>437</v>
      </c>
      <c r="L651">
        <v>1339</v>
      </c>
      <c r="N651">
        <v>1007</v>
      </c>
      <c r="O651" t="s">
        <v>16</v>
      </c>
      <c r="P651" t="s">
        <v>16</v>
      </c>
      <c r="Q651">
        <v>1</v>
      </c>
      <c r="X651">
        <v>2.04</v>
      </c>
      <c r="Y651">
        <v>3079.71</v>
      </c>
      <c r="Z651">
        <v>0</v>
      </c>
      <c r="AA651">
        <v>0</v>
      </c>
      <c r="AB651">
        <v>0</v>
      </c>
      <c r="AC651">
        <v>0</v>
      </c>
      <c r="AD651">
        <v>1</v>
      </c>
      <c r="AE651">
        <v>0</v>
      </c>
      <c r="AF651" t="s">
        <v>0</v>
      </c>
      <c r="AG651">
        <v>2.04</v>
      </c>
      <c r="AH651">
        <v>2</v>
      </c>
      <c r="AI651">
        <v>31143341</v>
      </c>
      <c r="AJ651">
        <v>660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</row>
    <row r="652" spans="1:44" x14ac:dyDescent="0.2">
      <c r="A652">
        <f>ROW(Source!A932)</f>
        <v>932</v>
      </c>
      <c r="B652">
        <v>31143351</v>
      </c>
      <c r="C652">
        <v>31143342</v>
      </c>
      <c r="D652">
        <v>30895155</v>
      </c>
      <c r="E652">
        <v>28875167</v>
      </c>
      <c r="F652">
        <v>1</v>
      </c>
      <c r="G652">
        <v>28875167</v>
      </c>
      <c r="H652">
        <v>1</v>
      </c>
      <c r="I652" t="s">
        <v>391</v>
      </c>
      <c r="J652" t="s">
        <v>0</v>
      </c>
      <c r="K652" t="s">
        <v>392</v>
      </c>
      <c r="L652">
        <v>1191</v>
      </c>
      <c r="N652">
        <v>1013</v>
      </c>
      <c r="O652" t="s">
        <v>393</v>
      </c>
      <c r="P652" t="s">
        <v>393</v>
      </c>
      <c r="Q652">
        <v>1</v>
      </c>
      <c r="X652">
        <v>107.1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1</v>
      </c>
      <c r="AE652">
        <v>1</v>
      </c>
      <c r="AF652" t="s">
        <v>0</v>
      </c>
      <c r="AG652">
        <v>107.1</v>
      </c>
      <c r="AH652">
        <v>2</v>
      </c>
      <c r="AI652">
        <v>31143343</v>
      </c>
      <c r="AJ652">
        <v>661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</row>
    <row r="653" spans="1:44" x14ac:dyDescent="0.2">
      <c r="A653">
        <f>ROW(Source!A932)</f>
        <v>932</v>
      </c>
      <c r="B653">
        <v>31143352</v>
      </c>
      <c r="C653">
        <v>31143342</v>
      </c>
      <c r="D653">
        <v>30906858</v>
      </c>
      <c r="E653">
        <v>1</v>
      </c>
      <c r="F653">
        <v>1</v>
      </c>
      <c r="G653">
        <v>28875167</v>
      </c>
      <c r="H653">
        <v>2</v>
      </c>
      <c r="I653" t="s">
        <v>471</v>
      </c>
      <c r="J653" t="s">
        <v>472</v>
      </c>
      <c r="K653" t="s">
        <v>473</v>
      </c>
      <c r="L653">
        <v>1368</v>
      </c>
      <c r="N653">
        <v>1011</v>
      </c>
      <c r="O653" t="s">
        <v>397</v>
      </c>
      <c r="P653" t="s">
        <v>397</v>
      </c>
      <c r="Q653">
        <v>1</v>
      </c>
      <c r="X653">
        <v>44.34</v>
      </c>
      <c r="Y653">
        <v>0</v>
      </c>
      <c r="Z653">
        <v>7.36</v>
      </c>
      <c r="AA653">
        <v>0.74</v>
      </c>
      <c r="AB653">
        <v>0</v>
      </c>
      <c r="AC653">
        <v>0</v>
      </c>
      <c r="AD653">
        <v>1</v>
      </c>
      <c r="AE653">
        <v>0</v>
      </c>
      <c r="AF653" t="s">
        <v>0</v>
      </c>
      <c r="AG653">
        <v>44.34</v>
      </c>
      <c r="AH653">
        <v>2</v>
      </c>
      <c r="AI653">
        <v>31143344</v>
      </c>
      <c r="AJ653">
        <v>662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</row>
    <row r="654" spans="1:44" x14ac:dyDescent="0.2">
      <c r="A654">
        <f>ROW(Source!A932)</f>
        <v>932</v>
      </c>
      <c r="B654">
        <v>31143353</v>
      </c>
      <c r="C654">
        <v>31143342</v>
      </c>
      <c r="D654">
        <v>30906836</v>
      </c>
      <c r="E654">
        <v>1</v>
      </c>
      <c r="F654">
        <v>1</v>
      </c>
      <c r="G654">
        <v>28875167</v>
      </c>
      <c r="H654">
        <v>2</v>
      </c>
      <c r="I654" t="s">
        <v>775</v>
      </c>
      <c r="J654" t="s">
        <v>776</v>
      </c>
      <c r="K654" t="s">
        <v>777</v>
      </c>
      <c r="L654">
        <v>1368</v>
      </c>
      <c r="N654">
        <v>1011</v>
      </c>
      <c r="O654" t="s">
        <v>397</v>
      </c>
      <c r="P654" t="s">
        <v>397</v>
      </c>
      <c r="Q654">
        <v>1</v>
      </c>
      <c r="X654">
        <v>0.39</v>
      </c>
      <c r="Y654">
        <v>0</v>
      </c>
      <c r="Z654">
        <v>386.3</v>
      </c>
      <c r="AA654">
        <v>303.31</v>
      </c>
      <c r="AB654">
        <v>0</v>
      </c>
      <c r="AC654">
        <v>0</v>
      </c>
      <c r="AD654">
        <v>1</v>
      </c>
      <c r="AE654">
        <v>0</v>
      </c>
      <c r="AF654" t="s">
        <v>0</v>
      </c>
      <c r="AG654">
        <v>0.39</v>
      </c>
      <c r="AH654">
        <v>2</v>
      </c>
      <c r="AI654">
        <v>31143345</v>
      </c>
      <c r="AJ654">
        <v>663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</row>
    <row r="655" spans="1:44" x14ac:dyDescent="0.2">
      <c r="A655">
        <f>ROW(Source!A932)</f>
        <v>932</v>
      </c>
      <c r="B655">
        <v>31143354</v>
      </c>
      <c r="C655">
        <v>31143342</v>
      </c>
      <c r="D655">
        <v>30908781</v>
      </c>
      <c r="E655">
        <v>1</v>
      </c>
      <c r="F655">
        <v>1</v>
      </c>
      <c r="G655">
        <v>28875167</v>
      </c>
      <c r="H655">
        <v>3</v>
      </c>
      <c r="I655" t="s">
        <v>407</v>
      </c>
      <c r="J655" t="s">
        <v>408</v>
      </c>
      <c r="K655" t="s">
        <v>409</v>
      </c>
      <c r="L655">
        <v>1339</v>
      </c>
      <c r="N655">
        <v>1007</v>
      </c>
      <c r="O655" t="s">
        <v>16</v>
      </c>
      <c r="P655" t="s">
        <v>16</v>
      </c>
      <c r="Q655">
        <v>1</v>
      </c>
      <c r="X655">
        <v>0.16600000000000001</v>
      </c>
      <c r="Y655">
        <v>29.98</v>
      </c>
      <c r="Z655">
        <v>0</v>
      </c>
      <c r="AA655">
        <v>0</v>
      </c>
      <c r="AB655">
        <v>0</v>
      </c>
      <c r="AC655">
        <v>0</v>
      </c>
      <c r="AD655">
        <v>1</v>
      </c>
      <c r="AE655">
        <v>0</v>
      </c>
      <c r="AF655" t="s">
        <v>0</v>
      </c>
      <c r="AG655">
        <v>0.16600000000000001</v>
      </c>
      <c r="AH655">
        <v>2</v>
      </c>
      <c r="AI655">
        <v>31143346</v>
      </c>
      <c r="AJ655">
        <v>664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</row>
    <row r="656" spans="1:44" x14ac:dyDescent="0.2">
      <c r="A656">
        <f>ROW(Source!A932)</f>
        <v>932</v>
      </c>
      <c r="B656">
        <v>31143355</v>
      </c>
      <c r="C656">
        <v>31143342</v>
      </c>
      <c r="D656">
        <v>30907179</v>
      </c>
      <c r="E656">
        <v>1</v>
      </c>
      <c r="F656">
        <v>1</v>
      </c>
      <c r="G656">
        <v>28875167</v>
      </c>
      <c r="H656">
        <v>3</v>
      </c>
      <c r="I656" t="s">
        <v>784</v>
      </c>
      <c r="J656" t="s">
        <v>785</v>
      </c>
      <c r="K656" t="s">
        <v>786</v>
      </c>
      <c r="L656">
        <v>1327</v>
      </c>
      <c r="N656">
        <v>1005</v>
      </c>
      <c r="O656" t="s">
        <v>441</v>
      </c>
      <c r="P656" t="s">
        <v>441</v>
      </c>
      <c r="Q656">
        <v>1</v>
      </c>
      <c r="X656">
        <v>102</v>
      </c>
      <c r="Y656">
        <v>633.91</v>
      </c>
      <c r="Z656">
        <v>0</v>
      </c>
      <c r="AA656">
        <v>0</v>
      </c>
      <c r="AB656">
        <v>0</v>
      </c>
      <c r="AC656">
        <v>0</v>
      </c>
      <c r="AD656">
        <v>1</v>
      </c>
      <c r="AE656">
        <v>0</v>
      </c>
      <c r="AF656" t="s">
        <v>0</v>
      </c>
      <c r="AG656">
        <v>102</v>
      </c>
      <c r="AH656">
        <v>2</v>
      </c>
      <c r="AI656">
        <v>31143347</v>
      </c>
      <c r="AJ656">
        <v>665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</row>
    <row r="657" spans="1:44" x14ac:dyDescent="0.2">
      <c r="A657">
        <f>ROW(Source!A932)</f>
        <v>932</v>
      </c>
      <c r="B657">
        <v>31143356</v>
      </c>
      <c r="C657">
        <v>31143342</v>
      </c>
      <c r="D657">
        <v>30907225</v>
      </c>
      <c r="E657">
        <v>1</v>
      </c>
      <c r="F657">
        <v>1</v>
      </c>
      <c r="G657">
        <v>28875167</v>
      </c>
      <c r="H657">
        <v>3</v>
      </c>
      <c r="I657" t="s">
        <v>859</v>
      </c>
      <c r="J657" t="s">
        <v>860</v>
      </c>
      <c r="K657" t="s">
        <v>861</v>
      </c>
      <c r="L657">
        <v>1348</v>
      </c>
      <c r="N657">
        <v>1009</v>
      </c>
      <c r="O657" t="s">
        <v>150</v>
      </c>
      <c r="P657" t="s">
        <v>150</v>
      </c>
      <c r="Q657">
        <v>1000</v>
      </c>
      <c r="X657">
        <v>0.01</v>
      </c>
      <c r="Y657">
        <v>108319.66</v>
      </c>
      <c r="Z657">
        <v>0</v>
      </c>
      <c r="AA657">
        <v>0</v>
      </c>
      <c r="AB657">
        <v>0</v>
      </c>
      <c r="AC657">
        <v>0</v>
      </c>
      <c r="AD657">
        <v>1</v>
      </c>
      <c r="AE657">
        <v>0</v>
      </c>
      <c r="AF657" t="s">
        <v>0</v>
      </c>
      <c r="AG657">
        <v>0.01</v>
      </c>
      <c r="AH657">
        <v>2</v>
      </c>
      <c r="AI657">
        <v>31143348</v>
      </c>
      <c r="AJ657">
        <v>666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</row>
    <row r="658" spans="1:44" x14ac:dyDescent="0.2">
      <c r="A658">
        <f>ROW(Source!A932)</f>
        <v>932</v>
      </c>
      <c r="B658">
        <v>31143357</v>
      </c>
      <c r="C658">
        <v>31143342</v>
      </c>
      <c r="D658">
        <v>30909798</v>
      </c>
      <c r="E658">
        <v>1</v>
      </c>
      <c r="F658">
        <v>1</v>
      </c>
      <c r="G658">
        <v>28875167</v>
      </c>
      <c r="H658">
        <v>3</v>
      </c>
      <c r="I658" t="s">
        <v>790</v>
      </c>
      <c r="J658" t="s">
        <v>791</v>
      </c>
      <c r="K658" t="s">
        <v>792</v>
      </c>
      <c r="L658">
        <v>1348</v>
      </c>
      <c r="N658">
        <v>1009</v>
      </c>
      <c r="O658" t="s">
        <v>150</v>
      </c>
      <c r="P658" t="s">
        <v>150</v>
      </c>
      <c r="Q658">
        <v>1000</v>
      </c>
      <c r="X658">
        <v>0.59</v>
      </c>
      <c r="Y658">
        <v>8102.61</v>
      </c>
      <c r="Z658">
        <v>0</v>
      </c>
      <c r="AA658">
        <v>0</v>
      </c>
      <c r="AB658">
        <v>0</v>
      </c>
      <c r="AC658">
        <v>0</v>
      </c>
      <c r="AD658">
        <v>1</v>
      </c>
      <c r="AE658">
        <v>0</v>
      </c>
      <c r="AF658" t="s">
        <v>0</v>
      </c>
      <c r="AG658">
        <v>0.59</v>
      </c>
      <c r="AH658">
        <v>2</v>
      </c>
      <c r="AI658">
        <v>31143349</v>
      </c>
      <c r="AJ658">
        <v>667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</row>
    <row r="659" spans="1:44" x14ac:dyDescent="0.2">
      <c r="A659">
        <f>ROW(Source!A932)</f>
        <v>932</v>
      </c>
      <c r="B659">
        <v>31143358</v>
      </c>
      <c r="C659">
        <v>31143342</v>
      </c>
      <c r="D659">
        <v>30909800</v>
      </c>
      <c r="E659">
        <v>1</v>
      </c>
      <c r="F659">
        <v>1</v>
      </c>
      <c r="G659">
        <v>28875167</v>
      </c>
      <c r="H659">
        <v>3</v>
      </c>
      <c r="I659" t="s">
        <v>793</v>
      </c>
      <c r="J659" t="s">
        <v>794</v>
      </c>
      <c r="K659" t="s">
        <v>795</v>
      </c>
      <c r="L659">
        <v>1348</v>
      </c>
      <c r="N659">
        <v>1009</v>
      </c>
      <c r="O659" t="s">
        <v>150</v>
      </c>
      <c r="P659" t="s">
        <v>150</v>
      </c>
      <c r="Q659">
        <v>1000</v>
      </c>
      <c r="X659">
        <v>4.8000000000000001E-2</v>
      </c>
      <c r="Y659">
        <v>22088.45</v>
      </c>
      <c r="Z659">
        <v>0</v>
      </c>
      <c r="AA659">
        <v>0</v>
      </c>
      <c r="AB659">
        <v>0</v>
      </c>
      <c r="AC659">
        <v>0</v>
      </c>
      <c r="AD659">
        <v>1</v>
      </c>
      <c r="AE659">
        <v>0</v>
      </c>
      <c r="AF659" t="s">
        <v>0</v>
      </c>
      <c r="AG659">
        <v>4.8000000000000001E-2</v>
      </c>
      <c r="AH659">
        <v>2</v>
      </c>
      <c r="AI659">
        <v>31143350</v>
      </c>
      <c r="AJ659">
        <v>668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</row>
    <row r="660" spans="1:44" x14ac:dyDescent="0.2">
      <c r="A660">
        <f>ROW(Source!A933)</f>
        <v>933</v>
      </c>
      <c r="B660">
        <v>31143361</v>
      </c>
      <c r="C660">
        <v>31143360</v>
      </c>
      <c r="D660">
        <v>30895155</v>
      </c>
      <c r="E660">
        <v>28875167</v>
      </c>
      <c r="F660">
        <v>1</v>
      </c>
      <c r="G660">
        <v>28875167</v>
      </c>
      <c r="H660">
        <v>1</v>
      </c>
      <c r="I660" t="s">
        <v>391</v>
      </c>
      <c r="J660" t="s">
        <v>0</v>
      </c>
      <c r="K660" t="s">
        <v>392</v>
      </c>
      <c r="L660">
        <v>1191</v>
      </c>
      <c r="N660">
        <v>1013</v>
      </c>
      <c r="O660" t="s">
        <v>393</v>
      </c>
      <c r="P660" t="s">
        <v>393</v>
      </c>
      <c r="Q660">
        <v>1</v>
      </c>
      <c r="X660">
        <v>70.260000000000005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1</v>
      </c>
      <c r="AE660">
        <v>1</v>
      </c>
      <c r="AF660" t="s">
        <v>0</v>
      </c>
      <c r="AG660">
        <v>70.260000000000005</v>
      </c>
      <c r="AH660">
        <v>2</v>
      </c>
      <c r="AI660">
        <v>31143361</v>
      </c>
      <c r="AJ660">
        <v>669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</row>
    <row r="661" spans="1:44" x14ac:dyDescent="0.2">
      <c r="A661">
        <f>ROW(Source!A933)</f>
        <v>933</v>
      </c>
      <c r="B661">
        <v>31143362</v>
      </c>
      <c r="C661">
        <v>31143360</v>
      </c>
      <c r="D661">
        <v>30906308</v>
      </c>
      <c r="E661">
        <v>1</v>
      </c>
      <c r="F661">
        <v>1</v>
      </c>
      <c r="G661">
        <v>28875167</v>
      </c>
      <c r="H661">
        <v>2</v>
      </c>
      <c r="I661" t="s">
        <v>883</v>
      </c>
      <c r="J661" t="s">
        <v>884</v>
      </c>
      <c r="K661" t="s">
        <v>885</v>
      </c>
      <c r="L661">
        <v>1368</v>
      </c>
      <c r="N661">
        <v>1011</v>
      </c>
      <c r="O661" t="s">
        <v>397</v>
      </c>
      <c r="P661" t="s">
        <v>397</v>
      </c>
      <c r="Q661">
        <v>1</v>
      </c>
      <c r="X661">
        <v>3</v>
      </c>
      <c r="Y661">
        <v>0</v>
      </c>
      <c r="Z661">
        <v>505.38</v>
      </c>
      <c r="AA661">
        <v>245.29</v>
      </c>
      <c r="AB661">
        <v>0</v>
      </c>
      <c r="AC661">
        <v>0</v>
      </c>
      <c r="AD661">
        <v>1</v>
      </c>
      <c r="AE661">
        <v>0</v>
      </c>
      <c r="AF661" t="s">
        <v>0</v>
      </c>
      <c r="AG661">
        <v>3</v>
      </c>
      <c r="AH661">
        <v>2</v>
      </c>
      <c r="AI661">
        <v>31143362</v>
      </c>
      <c r="AJ661">
        <v>670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</row>
    <row r="662" spans="1:44" x14ac:dyDescent="0.2">
      <c r="A662">
        <f>ROW(Source!A933)</f>
        <v>933</v>
      </c>
      <c r="B662">
        <v>31143363</v>
      </c>
      <c r="C662">
        <v>31143360</v>
      </c>
      <c r="D662">
        <v>30908781</v>
      </c>
      <c r="E662">
        <v>1</v>
      </c>
      <c r="F662">
        <v>1</v>
      </c>
      <c r="G662">
        <v>28875167</v>
      </c>
      <c r="H662">
        <v>3</v>
      </c>
      <c r="I662" t="s">
        <v>407</v>
      </c>
      <c r="J662" t="s">
        <v>408</v>
      </c>
      <c r="K662" t="s">
        <v>409</v>
      </c>
      <c r="L662">
        <v>1339</v>
      </c>
      <c r="N662">
        <v>1007</v>
      </c>
      <c r="O662" t="s">
        <v>16</v>
      </c>
      <c r="P662" t="s">
        <v>16</v>
      </c>
      <c r="Q662">
        <v>1</v>
      </c>
      <c r="X662">
        <v>0.10584</v>
      </c>
      <c r="Y662">
        <v>29.98</v>
      </c>
      <c r="Z662">
        <v>0</v>
      </c>
      <c r="AA662">
        <v>0</v>
      </c>
      <c r="AB662">
        <v>0</v>
      </c>
      <c r="AC662">
        <v>0</v>
      </c>
      <c r="AD662">
        <v>1</v>
      </c>
      <c r="AE662">
        <v>0</v>
      </c>
      <c r="AF662" t="s">
        <v>0</v>
      </c>
      <c r="AG662">
        <v>0.10584</v>
      </c>
      <c r="AH662">
        <v>2</v>
      </c>
      <c r="AI662">
        <v>31143363</v>
      </c>
      <c r="AJ662">
        <v>671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</row>
    <row r="663" spans="1:44" x14ac:dyDescent="0.2">
      <c r="A663">
        <f>ROW(Source!A933)</f>
        <v>933</v>
      </c>
      <c r="B663">
        <v>31143364</v>
      </c>
      <c r="C663">
        <v>31143360</v>
      </c>
      <c r="D663">
        <v>30909707</v>
      </c>
      <c r="E663">
        <v>1</v>
      </c>
      <c r="F663">
        <v>1</v>
      </c>
      <c r="G663">
        <v>28875167</v>
      </c>
      <c r="H663">
        <v>3</v>
      </c>
      <c r="I663" t="s">
        <v>562</v>
      </c>
      <c r="J663" t="s">
        <v>563</v>
      </c>
      <c r="K663" t="s">
        <v>564</v>
      </c>
      <c r="L663">
        <v>1339</v>
      </c>
      <c r="N663">
        <v>1007</v>
      </c>
      <c r="O663" t="s">
        <v>16</v>
      </c>
      <c r="P663" t="s">
        <v>16</v>
      </c>
      <c r="Q663">
        <v>1</v>
      </c>
      <c r="X663">
        <v>1.512</v>
      </c>
      <c r="Y663">
        <v>3455.09</v>
      </c>
      <c r="Z663">
        <v>0</v>
      </c>
      <c r="AA663">
        <v>0</v>
      </c>
      <c r="AB663">
        <v>0</v>
      </c>
      <c r="AC663">
        <v>0</v>
      </c>
      <c r="AD663">
        <v>1</v>
      </c>
      <c r="AE663">
        <v>0</v>
      </c>
      <c r="AF663" t="s">
        <v>0</v>
      </c>
      <c r="AG663">
        <v>1.512</v>
      </c>
      <c r="AH663">
        <v>2</v>
      </c>
      <c r="AI663">
        <v>31143364</v>
      </c>
      <c r="AJ663">
        <v>672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</row>
    <row r="664" spans="1:44" x14ac:dyDescent="0.2">
      <c r="A664">
        <f>ROW(Source!A933)</f>
        <v>933</v>
      </c>
      <c r="B664">
        <v>31143365</v>
      </c>
      <c r="C664">
        <v>31143360</v>
      </c>
      <c r="D664">
        <v>30909789</v>
      </c>
      <c r="E664">
        <v>1</v>
      </c>
      <c r="F664">
        <v>1</v>
      </c>
      <c r="G664">
        <v>28875167</v>
      </c>
      <c r="H664">
        <v>3</v>
      </c>
      <c r="I664" t="s">
        <v>568</v>
      </c>
      <c r="J664" t="s">
        <v>569</v>
      </c>
      <c r="K664" t="s">
        <v>570</v>
      </c>
      <c r="L664">
        <v>1348</v>
      </c>
      <c r="N664">
        <v>1009</v>
      </c>
      <c r="O664" t="s">
        <v>150</v>
      </c>
      <c r="P664" t="s">
        <v>150</v>
      </c>
      <c r="Q664">
        <v>1000</v>
      </c>
      <c r="X664">
        <v>0.6048</v>
      </c>
      <c r="Y664">
        <v>6209.74</v>
      </c>
      <c r="Z664">
        <v>0</v>
      </c>
      <c r="AA664">
        <v>0</v>
      </c>
      <c r="AB664">
        <v>0</v>
      </c>
      <c r="AC664">
        <v>0</v>
      </c>
      <c r="AD664">
        <v>1</v>
      </c>
      <c r="AE664">
        <v>0</v>
      </c>
      <c r="AF664" t="s">
        <v>0</v>
      </c>
      <c r="AG664">
        <v>0.6048</v>
      </c>
      <c r="AH664">
        <v>2</v>
      </c>
      <c r="AI664">
        <v>31143365</v>
      </c>
      <c r="AJ664">
        <v>673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</row>
    <row r="665" spans="1:44" x14ac:dyDescent="0.2">
      <c r="A665">
        <f>ROW(Source!A934)</f>
        <v>934</v>
      </c>
      <c r="B665">
        <v>31143275</v>
      </c>
      <c r="C665">
        <v>31143265</v>
      </c>
      <c r="D665">
        <v>30895155</v>
      </c>
      <c r="E665">
        <v>28875167</v>
      </c>
      <c r="F665">
        <v>1</v>
      </c>
      <c r="G665">
        <v>28875167</v>
      </c>
      <c r="H665">
        <v>1</v>
      </c>
      <c r="I665" t="s">
        <v>391</v>
      </c>
      <c r="J665" t="s">
        <v>0</v>
      </c>
      <c r="K665" t="s">
        <v>392</v>
      </c>
      <c r="L665">
        <v>1191</v>
      </c>
      <c r="N665">
        <v>1013</v>
      </c>
      <c r="O665" t="s">
        <v>393</v>
      </c>
      <c r="P665" t="s">
        <v>393</v>
      </c>
      <c r="Q665">
        <v>1</v>
      </c>
      <c r="X665">
        <v>67.459999999999994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1</v>
      </c>
      <c r="AE665">
        <v>1</v>
      </c>
      <c r="AF665" t="s">
        <v>0</v>
      </c>
      <c r="AG665">
        <v>67.459999999999994</v>
      </c>
      <c r="AH665">
        <v>2</v>
      </c>
      <c r="AI665">
        <v>31143266</v>
      </c>
      <c r="AJ665">
        <v>674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</row>
    <row r="666" spans="1:44" x14ac:dyDescent="0.2">
      <c r="A666">
        <f>ROW(Source!A934)</f>
        <v>934</v>
      </c>
      <c r="B666">
        <v>31143276</v>
      </c>
      <c r="C666">
        <v>31143265</v>
      </c>
      <c r="D666">
        <v>30906778</v>
      </c>
      <c r="E666">
        <v>1</v>
      </c>
      <c r="F666">
        <v>1</v>
      </c>
      <c r="G666">
        <v>28875167</v>
      </c>
      <c r="H666">
        <v>2</v>
      </c>
      <c r="I666" t="s">
        <v>468</v>
      </c>
      <c r="J666" t="s">
        <v>469</v>
      </c>
      <c r="K666" t="s">
        <v>470</v>
      </c>
      <c r="L666">
        <v>1368</v>
      </c>
      <c r="N666">
        <v>1011</v>
      </c>
      <c r="O666" t="s">
        <v>397</v>
      </c>
      <c r="P666" t="s">
        <v>397</v>
      </c>
      <c r="Q666">
        <v>1</v>
      </c>
      <c r="X666">
        <v>32.5</v>
      </c>
      <c r="Y666">
        <v>0</v>
      </c>
      <c r="Z666">
        <v>5.45</v>
      </c>
      <c r="AA666">
        <v>2.25</v>
      </c>
      <c r="AB666">
        <v>0</v>
      </c>
      <c r="AC666">
        <v>0</v>
      </c>
      <c r="AD666">
        <v>1</v>
      </c>
      <c r="AE666">
        <v>0</v>
      </c>
      <c r="AF666" t="s">
        <v>0</v>
      </c>
      <c r="AG666">
        <v>32.5</v>
      </c>
      <c r="AH666">
        <v>2</v>
      </c>
      <c r="AI666">
        <v>31143267</v>
      </c>
      <c r="AJ666">
        <v>675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</row>
    <row r="667" spans="1:44" x14ac:dyDescent="0.2">
      <c r="A667">
        <f>ROW(Source!A934)</f>
        <v>934</v>
      </c>
      <c r="B667">
        <v>31143277</v>
      </c>
      <c r="C667">
        <v>31143265</v>
      </c>
      <c r="D667">
        <v>30907562</v>
      </c>
      <c r="E667">
        <v>1</v>
      </c>
      <c r="F667">
        <v>1</v>
      </c>
      <c r="G667">
        <v>28875167</v>
      </c>
      <c r="H667">
        <v>3</v>
      </c>
      <c r="I667" t="s">
        <v>826</v>
      </c>
      <c r="J667" t="s">
        <v>827</v>
      </c>
      <c r="K667" t="s">
        <v>828</v>
      </c>
      <c r="L667">
        <v>1348</v>
      </c>
      <c r="N667">
        <v>1009</v>
      </c>
      <c r="O667" t="s">
        <v>150</v>
      </c>
      <c r="P667" t="s">
        <v>150</v>
      </c>
      <c r="Q667">
        <v>1000</v>
      </c>
      <c r="X667">
        <v>2.06E-2</v>
      </c>
      <c r="Y667">
        <v>42581.03</v>
      </c>
      <c r="Z667">
        <v>0</v>
      </c>
      <c r="AA667">
        <v>0</v>
      </c>
      <c r="AB667">
        <v>0</v>
      </c>
      <c r="AC667">
        <v>0</v>
      </c>
      <c r="AD667">
        <v>1</v>
      </c>
      <c r="AE667">
        <v>0</v>
      </c>
      <c r="AF667" t="s">
        <v>0</v>
      </c>
      <c r="AG667">
        <v>2.06E-2</v>
      </c>
      <c r="AH667">
        <v>2</v>
      </c>
      <c r="AI667">
        <v>31143268</v>
      </c>
      <c r="AJ667">
        <v>676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</row>
    <row r="668" spans="1:44" x14ac:dyDescent="0.2">
      <c r="A668">
        <f>ROW(Source!A934)</f>
        <v>934</v>
      </c>
      <c r="B668">
        <v>31143278</v>
      </c>
      <c r="C668">
        <v>31143265</v>
      </c>
      <c r="D668">
        <v>30907958</v>
      </c>
      <c r="E668">
        <v>1</v>
      </c>
      <c r="F668">
        <v>1</v>
      </c>
      <c r="G668">
        <v>28875167</v>
      </c>
      <c r="H668">
        <v>3</v>
      </c>
      <c r="I668" t="s">
        <v>829</v>
      </c>
      <c r="J668" t="s">
        <v>830</v>
      </c>
      <c r="K668" t="s">
        <v>831</v>
      </c>
      <c r="L668">
        <v>1346</v>
      </c>
      <c r="N668">
        <v>1009</v>
      </c>
      <c r="O668" t="s">
        <v>422</v>
      </c>
      <c r="P668" t="s">
        <v>422</v>
      </c>
      <c r="Q668">
        <v>1</v>
      </c>
      <c r="X668">
        <v>1.333</v>
      </c>
      <c r="Y668">
        <v>100.26</v>
      </c>
      <c r="Z668">
        <v>0</v>
      </c>
      <c r="AA668">
        <v>0</v>
      </c>
      <c r="AB668">
        <v>0</v>
      </c>
      <c r="AC668">
        <v>0</v>
      </c>
      <c r="AD668">
        <v>1</v>
      </c>
      <c r="AE668">
        <v>0</v>
      </c>
      <c r="AF668" t="s">
        <v>0</v>
      </c>
      <c r="AG668">
        <v>1.333</v>
      </c>
      <c r="AH668">
        <v>2</v>
      </c>
      <c r="AI668">
        <v>31143269</v>
      </c>
      <c r="AJ668">
        <v>677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</row>
    <row r="669" spans="1:44" x14ac:dyDescent="0.2">
      <c r="A669">
        <f>ROW(Source!A934)</f>
        <v>934</v>
      </c>
      <c r="B669">
        <v>31143279</v>
      </c>
      <c r="C669">
        <v>31143265</v>
      </c>
      <c r="D669">
        <v>30908028</v>
      </c>
      <c r="E669">
        <v>1</v>
      </c>
      <c r="F669">
        <v>1</v>
      </c>
      <c r="G669">
        <v>28875167</v>
      </c>
      <c r="H669">
        <v>3</v>
      </c>
      <c r="I669" t="s">
        <v>832</v>
      </c>
      <c r="J669" t="s">
        <v>833</v>
      </c>
      <c r="K669" t="s">
        <v>834</v>
      </c>
      <c r="L669">
        <v>1354</v>
      </c>
      <c r="N669">
        <v>1010</v>
      </c>
      <c r="O669" t="s">
        <v>84</v>
      </c>
      <c r="P669" t="s">
        <v>84</v>
      </c>
      <c r="Q669">
        <v>1</v>
      </c>
      <c r="X669">
        <v>800</v>
      </c>
      <c r="Y669">
        <v>0.86</v>
      </c>
      <c r="Z669">
        <v>0</v>
      </c>
      <c r="AA669">
        <v>0</v>
      </c>
      <c r="AB669">
        <v>0</v>
      </c>
      <c r="AC669">
        <v>0</v>
      </c>
      <c r="AD669">
        <v>1</v>
      </c>
      <c r="AE669">
        <v>0</v>
      </c>
      <c r="AF669" t="s">
        <v>0</v>
      </c>
      <c r="AG669">
        <v>800</v>
      </c>
      <c r="AH669">
        <v>2</v>
      </c>
      <c r="AI669">
        <v>31143270</v>
      </c>
      <c r="AJ669">
        <v>678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</row>
    <row r="670" spans="1:44" x14ac:dyDescent="0.2">
      <c r="A670">
        <f>ROW(Source!A934)</f>
        <v>934</v>
      </c>
      <c r="B670">
        <v>31143280</v>
      </c>
      <c r="C670">
        <v>31143265</v>
      </c>
      <c r="D670">
        <v>30912165</v>
      </c>
      <c r="E670">
        <v>1</v>
      </c>
      <c r="F670">
        <v>1</v>
      </c>
      <c r="G670">
        <v>28875167</v>
      </c>
      <c r="H670">
        <v>3</v>
      </c>
      <c r="I670" t="s">
        <v>835</v>
      </c>
      <c r="J670" t="s">
        <v>836</v>
      </c>
      <c r="K670" t="s">
        <v>837</v>
      </c>
      <c r="L670">
        <v>1301</v>
      </c>
      <c r="N670">
        <v>1003</v>
      </c>
      <c r="O670" t="s">
        <v>358</v>
      </c>
      <c r="P670" t="s">
        <v>358</v>
      </c>
      <c r="Q670">
        <v>1</v>
      </c>
      <c r="X670">
        <v>102</v>
      </c>
      <c r="Y670">
        <v>6.25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 t="s">
        <v>0</v>
      </c>
      <c r="AG670">
        <v>102</v>
      </c>
      <c r="AH670">
        <v>2</v>
      </c>
      <c r="AI670">
        <v>31143271</v>
      </c>
      <c r="AJ670">
        <v>679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</row>
    <row r="671" spans="1:44" x14ac:dyDescent="0.2">
      <c r="A671">
        <f>ROW(Source!A934)</f>
        <v>934</v>
      </c>
      <c r="B671">
        <v>31143281</v>
      </c>
      <c r="C671">
        <v>31143265</v>
      </c>
      <c r="D671">
        <v>30914929</v>
      </c>
      <c r="E671">
        <v>1</v>
      </c>
      <c r="F671">
        <v>1</v>
      </c>
      <c r="G671">
        <v>28875167</v>
      </c>
      <c r="H671">
        <v>3</v>
      </c>
      <c r="I671" t="s">
        <v>838</v>
      </c>
      <c r="J671" t="s">
        <v>839</v>
      </c>
      <c r="K671" t="s">
        <v>840</v>
      </c>
      <c r="L671">
        <v>1354</v>
      </c>
      <c r="N671">
        <v>1010</v>
      </c>
      <c r="O671" t="s">
        <v>84</v>
      </c>
      <c r="P671" t="s">
        <v>84</v>
      </c>
      <c r="Q671">
        <v>1</v>
      </c>
      <c r="X671">
        <v>400</v>
      </c>
      <c r="Y671">
        <v>1.84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</v>
      </c>
      <c r="AF671" t="s">
        <v>0</v>
      </c>
      <c r="AG671">
        <v>400</v>
      </c>
      <c r="AH671">
        <v>2</v>
      </c>
      <c r="AI671">
        <v>31143272</v>
      </c>
      <c r="AJ671">
        <v>680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</row>
    <row r="672" spans="1:44" x14ac:dyDescent="0.2">
      <c r="A672">
        <f>ROW(Source!A934)</f>
        <v>934</v>
      </c>
      <c r="B672">
        <v>31143282</v>
      </c>
      <c r="C672">
        <v>31143265</v>
      </c>
      <c r="D672">
        <v>30914692</v>
      </c>
      <c r="E672">
        <v>1</v>
      </c>
      <c r="F672">
        <v>1</v>
      </c>
      <c r="G672">
        <v>28875167</v>
      </c>
      <c r="H672">
        <v>3</v>
      </c>
      <c r="I672" t="s">
        <v>841</v>
      </c>
      <c r="J672" t="s">
        <v>842</v>
      </c>
      <c r="K672" t="s">
        <v>843</v>
      </c>
      <c r="L672">
        <v>1354</v>
      </c>
      <c r="N672">
        <v>1010</v>
      </c>
      <c r="O672" t="s">
        <v>84</v>
      </c>
      <c r="P672" t="s">
        <v>84</v>
      </c>
      <c r="Q672">
        <v>1</v>
      </c>
      <c r="X672">
        <v>10</v>
      </c>
      <c r="Y672">
        <v>18.09</v>
      </c>
      <c r="Z672">
        <v>0</v>
      </c>
      <c r="AA672">
        <v>0</v>
      </c>
      <c r="AB672">
        <v>0</v>
      </c>
      <c r="AC672">
        <v>0</v>
      </c>
      <c r="AD672">
        <v>1</v>
      </c>
      <c r="AE672">
        <v>0</v>
      </c>
      <c r="AF672" t="s">
        <v>0</v>
      </c>
      <c r="AG672">
        <v>10</v>
      </c>
      <c r="AH672">
        <v>2</v>
      </c>
      <c r="AI672">
        <v>31143273</v>
      </c>
      <c r="AJ672">
        <v>681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</row>
    <row r="673" spans="1:44" x14ac:dyDescent="0.2">
      <c r="A673">
        <f>ROW(Source!A934)</f>
        <v>934</v>
      </c>
      <c r="B673">
        <v>31143283</v>
      </c>
      <c r="C673">
        <v>31143265</v>
      </c>
      <c r="D673">
        <v>30910500</v>
      </c>
      <c r="E673">
        <v>1</v>
      </c>
      <c r="F673">
        <v>1</v>
      </c>
      <c r="G673">
        <v>28875167</v>
      </c>
      <c r="H673">
        <v>3</v>
      </c>
      <c r="I673" t="s">
        <v>844</v>
      </c>
      <c r="J673" t="s">
        <v>845</v>
      </c>
      <c r="K673" t="s">
        <v>846</v>
      </c>
      <c r="L673">
        <v>1354</v>
      </c>
      <c r="N673">
        <v>1010</v>
      </c>
      <c r="O673" t="s">
        <v>84</v>
      </c>
      <c r="P673" t="s">
        <v>84</v>
      </c>
      <c r="Q673">
        <v>1</v>
      </c>
      <c r="X673">
        <v>10</v>
      </c>
      <c r="Y673">
        <v>273.17</v>
      </c>
      <c r="Z673">
        <v>0</v>
      </c>
      <c r="AA673">
        <v>0</v>
      </c>
      <c r="AB673">
        <v>0</v>
      </c>
      <c r="AC673">
        <v>0</v>
      </c>
      <c r="AD673">
        <v>1</v>
      </c>
      <c r="AE673">
        <v>0</v>
      </c>
      <c r="AF673" t="s">
        <v>0</v>
      </c>
      <c r="AG673">
        <v>10</v>
      </c>
      <c r="AH673">
        <v>2</v>
      </c>
      <c r="AI673">
        <v>31143274</v>
      </c>
      <c r="AJ673">
        <v>682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</row>
    <row r="674" spans="1:44" x14ac:dyDescent="0.2">
      <c r="A674">
        <f>ROW(Source!A935)</f>
        <v>935</v>
      </c>
      <c r="B674">
        <v>31143294</v>
      </c>
      <c r="C674">
        <v>31143284</v>
      </c>
      <c r="D674">
        <v>30895155</v>
      </c>
      <c r="E674">
        <v>28875167</v>
      </c>
      <c r="F674">
        <v>1</v>
      </c>
      <c r="G674">
        <v>28875167</v>
      </c>
      <c r="H674">
        <v>1</v>
      </c>
      <c r="I674" t="s">
        <v>391</v>
      </c>
      <c r="J674" t="s">
        <v>0</v>
      </c>
      <c r="K674" t="s">
        <v>392</v>
      </c>
      <c r="L674">
        <v>1191</v>
      </c>
      <c r="N674">
        <v>1013</v>
      </c>
      <c r="O674" t="s">
        <v>393</v>
      </c>
      <c r="P674" t="s">
        <v>393</v>
      </c>
      <c r="Q674">
        <v>1</v>
      </c>
      <c r="X674">
        <v>3.55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1</v>
      </c>
      <c r="AE674">
        <v>1</v>
      </c>
      <c r="AF674" t="s">
        <v>0</v>
      </c>
      <c r="AG674">
        <v>3.55</v>
      </c>
      <c r="AH674">
        <v>2</v>
      </c>
      <c r="AI674">
        <v>31143285</v>
      </c>
      <c r="AJ674">
        <v>683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</row>
    <row r="675" spans="1:44" x14ac:dyDescent="0.2">
      <c r="A675">
        <f>ROW(Source!A935)</f>
        <v>935</v>
      </c>
      <c r="B675">
        <v>31143295</v>
      </c>
      <c r="C675">
        <v>31143284</v>
      </c>
      <c r="D675">
        <v>30908607</v>
      </c>
      <c r="E675">
        <v>1</v>
      </c>
      <c r="F675">
        <v>1</v>
      </c>
      <c r="G675">
        <v>28875167</v>
      </c>
      <c r="H675">
        <v>3</v>
      </c>
      <c r="I675" t="s">
        <v>505</v>
      </c>
      <c r="J675" t="s">
        <v>506</v>
      </c>
      <c r="K675" t="s">
        <v>507</v>
      </c>
      <c r="L675">
        <v>1346</v>
      </c>
      <c r="N675">
        <v>1009</v>
      </c>
      <c r="O675" t="s">
        <v>422</v>
      </c>
      <c r="P675" t="s">
        <v>422</v>
      </c>
      <c r="Q675">
        <v>1</v>
      </c>
      <c r="X675">
        <v>0.16</v>
      </c>
      <c r="Y675">
        <v>135.63</v>
      </c>
      <c r="Z675">
        <v>0</v>
      </c>
      <c r="AA675">
        <v>0</v>
      </c>
      <c r="AB675">
        <v>0</v>
      </c>
      <c r="AC675">
        <v>0</v>
      </c>
      <c r="AD675">
        <v>1</v>
      </c>
      <c r="AE675">
        <v>0</v>
      </c>
      <c r="AF675" t="s">
        <v>0</v>
      </c>
      <c r="AG675">
        <v>0.16</v>
      </c>
      <c r="AH675">
        <v>2</v>
      </c>
      <c r="AI675">
        <v>31143286</v>
      </c>
      <c r="AJ675">
        <v>684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</row>
    <row r="676" spans="1:44" x14ac:dyDescent="0.2">
      <c r="A676">
        <f>ROW(Source!A935)</f>
        <v>935</v>
      </c>
      <c r="B676">
        <v>31143296</v>
      </c>
      <c r="C676">
        <v>31143284</v>
      </c>
      <c r="D676">
        <v>30914742</v>
      </c>
      <c r="E676">
        <v>1</v>
      </c>
      <c r="F676">
        <v>1</v>
      </c>
      <c r="G676">
        <v>28875167</v>
      </c>
      <c r="H676">
        <v>3</v>
      </c>
      <c r="I676" t="s">
        <v>508</v>
      </c>
      <c r="J676" t="s">
        <v>509</v>
      </c>
      <c r="K676" t="s">
        <v>510</v>
      </c>
      <c r="L676">
        <v>1301</v>
      </c>
      <c r="N676">
        <v>1003</v>
      </c>
      <c r="O676" t="s">
        <v>358</v>
      </c>
      <c r="P676" t="s">
        <v>358</v>
      </c>
      <c r="Q676">
        <v>1</v>
      </c>
      <c r="X676">
        <v>5</v>
      </c>
      <c r="Y676">
        <v>3.23</v>
      </c>
      <c r="Z676">
        <v>0</v>
      </c>
      <c r="AA676">
        <v>0</v>
      </c>
      <c r="AB676">
        <v>0</v>
      </c>
      <c r="AC676">
        <v>0</v>
      </c>
      <c r="AD676">
        <v>1</v>
      </c>
      <c r="AE676">
        <v>0</v>
      </c>
      <c r="AF676" t="s">
        <v>0</v>
      </c>
      <c r="AG676">
        <v>5</v>
      </c>
      <c r="AH676">
        <v>2</v>
      </c>
      <c r="AI676">
        <v>31143287</v>
      </c>
      <c r="AJ676">
        <v>685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</row>
    <row r="677" spans="1:44" x14ac:dyDescent="0.2">
      <c r="A677">
        <f>ROW(Source!A935)</f>
        <v>935</v>
      </c>
      <c r="B677">
        <v>31143297</v>
      </c>
      <c r="C677">
        <v>31143284</v>
      </c>
      <c r="D677">
        <v>30914639</v>
      </c>
      <c r="E677">
        <v>1</v>
      </c>
      <c r="F677">
        <v>1</v>
      </c>
      <c r="G677">
        <v>28875167</v>
      </c>
      <c r="H677">
        <v>3</v>
      </c>
      <c r="I677" t="s">
        <v>511</v>
      </c>
      <c r="J677" t="s">
        <v>512</v>
      </c>
      <c r="K677" t="s">
        <v>513</v>
      </c>
      <c r="L677">
        <v>1356</v>
      </c>
      <c r="N677">
        <v>1010</v>
      </c>
      <c r="O677" t="s">
        <v>486</v>
      </c>
      <c r="P677" t="s">
        <v>486</v>
      </c>
      <c r="Q677">
        <v>1000</v>
      </c>
      <c r="X677">
        <v>5.0000000000000001E-3</v>
      </c>
      <c r="Y677">
        <v>313.43</v>
      </c>
      <c r="Z677">
        <v>0</v>
      </c>
      <c r="AA677">
        <v>0</v>
      </c>
      <c r="AB677">
        <v>0</v>
      </c>
      <c r="AC677">
        <v>0</v>
      </c>
      <c r="AD677">
        <v>1</v>
      </c>
      <c r="AE677">
        <v>0</v>
      </c>
      <c r="AF677" t="s">
        <v>0</v>
      </c>
      <c r="AG677">
        <v>5.0000000000000001E-3</v>
      </c>
      <c r="AH677">
        <v>2</v>
      </c>
      <c r="AI677">
        <v>31143288</v>
      </c>
      <c r="AJ677">
        <v>686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</row>
    <row r="678" spans="1:44" x14ac:dyDescent="0.2">
      <c r="A678">
        <f>ROW(Source!A935)</f>
        <v>935</v>
      </c>
      <c r="B678">
        <v>31143298</v>
      </c>
      <c r="C678">
        <v>31143284</v>
      </c>
      <c r="D678">
        <v>30914923</v>
      </c>
      <c r="E678">
        <v>1</v>
      </c>
      <c r="F678">
        <v>1</v>
      </c>
      <c r="G678">
        <v>28875167</v>
      </c>
      <c r="H678">
        <v>3</v>
      </c>
      <c r="I678" t="s">
        <v>514</v>
      </c>
      <c r="J678" t="s">
        <v>515</v>
      </c>
      <c r="K678" t="s">
        <v>516</v>
      </c>
      <c r="L678">
        <v>1354</v>
      </c>
      <c r="N678">
        <v>1010</v>
      </c>
      <c r="O678" t="s">
        <v>84</v>
      </c>
      <c r="P678" t="s">
        <v>84</v>
      </c>
      <c r="Q678">
        <v>1</v>
      </c>
      <c r="X678">
        <v>10</v>
      </c>
      <c r="Y678">
        <v>11.94</v>
      </c>
      <c r="Z678">
        <v>0</v>
      </c>
      <c r="AA678">
        <v>0</v>
      </c>
      <c r="AB678">
        <v>0</v>
      </c>
      <c r="AC678">
        <v>0</v>
      </c>
      <c r="AD678">
        <v>1</v>
      </c>
      <c r="AE678">
        <v>0</v>
      </c>
      <c r="AF678" t="s">
        <v>0</v>
      </c>
      <c r="AG678">
        <v>10</v>
      </c>
      <c r="AH678">
        <v>2</v>
      </c>
      <c r="AI678">
        <v>31143289</v>
      </c>
      <c r="AJ678">
        <v>687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</row>
    <row r="679" spans="1:44" x14ac:dyDescent="0.2">
      <c r="A679">
        <f>ROW(Source!A935)</f>
        <v>935</v>
      </c>
      <c r="B679">
        <v>31143299</v>
      </c>
      <c r="C679">
        <v>31143284</v>
      </c>
      <c r="D679">
        <v>30914954</v>
      </c>
      <c r="E679">
        <v>1</v>
      </c>
      <c r="F679">
        <v>1</v>
      </c>
      <c r="G679">
        <v>28875167</v>
      </c>
      <c r="H679">
        <v>3</v>
      </c>
      <c r="I679" t="s">
        <v>517</v>
      </c>
      <c r="J679" t="s">
        <v>518</v>
      </c>
      <c r="K679" t="s">
        <v>519</v>
      </c>
      <c r="L679">
        <v>1355</v>
      </c>
      <c r="N679">
        <v>1010</v>
      </c>
      <c r="O679" t="s">
        <v>79</v>
      </c>
      <c r="P679" t="s">
        <v>79</v>
      </c>
      <c r="Q679">
        <v>100</v>
      </c>
      <c r="X679">
        <v>0.26</v>
      </c>
      <c r="Y679">
        <v>95.09</v>
      </c>
      <c r="Z679">
        <v>0</v>
      </c>
      <c r="AA679">
        <v>0</v>
      </c>
      <c r="AB679">
        <v>0</v>
      </c>
      <c r="AC679">
        <v>0</v>
      </c>
      <c r="AD679">
        <v>1</v>
      </c>
      <c r="AE679">
        <v>0</v>
      </c>
      <c r="AF679" t="s">
        <v>0</v>
      </c>
      <c r="AG679">
        <v>0.26</v>
      </c>
      <c r="AH679">
        <v>2</v>
      </c>
      <c r="AI679">
        <v>31143290</v>
      </c>
      <c r="AJ679">
        <v>688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</row>
    <row r="680" spans="1:44" x14ac:dyDescent="0.2">
      <c r="A680">
        <f>ROW(Source!A935)</f>
        <v>935</v>
      </c>
      <c r="B680">
        <v>31143300</v>
      </c>
      <c r="C680">
        <v>31143284</v>
      </c>
      <c r="D680">
        <v>30914676</v>
      </c>
      <c r="E680">
        <v>1</v>
      </c>
      <c r="F680">
        <v>1</v>
      </c>
      <c r="G680">
        <v>28875167</v>
      </c>
      <c r="H680">
        <v>3</v>
      </c>
      <c r="I680" t="s">
        <v>520</v>
      </c>
      <c r="J680" t="s">
        <v>521</v>
      </c>
      <c r="K680" t="s">
        <v>522</v>
      </c>
      <c r="L680">
        <v>1356</v>
      </c>
      <c r="N680">
        <v>1010</v>
      </c>
      <c r="O680" t="s">
        <v>486</v>
      </c>
      <c r="P680" t="s">
        <v>486</v>
      </c>
      <c r="Q680">
        <v>1000</v>
      </c>
      <c r="X680">
        <v>0.02</v>
      </c>
      <c r="Y680">
        <v>145.29</v>
      </c>
      <c r="Z680">
        <v>0</v>
      </c>
      <c r="AA680">
        <v>0</v>
      </c>
      <c r="AB680">
        <v>0</v>
      </c>
      <c r="AC680">
        <v>0</v>
      </c>
      <c r="AD680">
        <v>1</v>
      </c>
      <c r="AE680">
        <v>0</v>
      </c>
      <c r="AF680" t="s">
        <v>0</v>
      </c>
      <c r="AG680">
        <v>0.02</v>
      </c>
      <c r="AH680">
        <v>2</v>
      </c>
      <c r="AI680">
        <v>31143291</v>
      </c>
      <c r="AJ680">
        <v>689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</row>
    <row r="681" spans="1:44" x14ac:dyDescent="0.2">
      <c r="A681">
        <f>ROW(Source!A935)</f>
        <v>935</v>
      </c>
      <c r="B681">
        <v>31143301</v>
      </c>
      <c r="C681">
        <v>31143284</v>
      </c>
      <c r="D681">
        <v>30915862</v>
      </c>
      <c r="E681">
        <v>1</v>
      </c>
      <c r="F681">
        <v>1</v>
      </c>
      <c r="G681">
        <v>28875167</v>
      </c>
      <c r="H681">
        <v>3</v>
      </c>
      <c r="I681" t="s">
        <v>68</v>
      </c>
      <c r="J681" t="s">
        <v>71</v>
      </c>
      <c r="K681" t="s">
        <v>69</v>
      </c>
      <c r="L681">
        <v>1303</v>
      </c>
      <c r="N681">
        <v>1003</v>
      </c>
      <c r="O681" t="s">
        <v>70</v>
      </c>
      <c r="P681" t="s">
        <v>70</v>
      </c>
      <c r="Q681">
        <v>1000</v>
      </c>
      <c r="X681">
        <v>0.10299999999999999</v>
      </c>
      <c r="Y681">
        <v>46307.35</v>
      </c>
      <c r="Z681">
        <v>0</v>
      </c>
      <c r="AA681">
        <v>0</v>
      </c>
      <c r="AB681">
        <v>0</v>
      </c>
      <c r="AC681">
        <v>0</v>
      </c>
      <c r="AD681">
        <v>1</v>
      </c>
      <c r="AE681">
        <v>0</v>
      </c>
      <c r="AF681" t="s">
        <v>0</v>
      </c>
      <c r="AG681">
        <v>0.10299999999999999</v>
      </c>
      <c r="AH681">
        <v>2</v>
      </c>
      <c r="AI681">
        <v>31143292</v>
      </c>
      <c r="AJ681">
        <v>690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</row>
    <row r="682" spans="1:44" x14ac:dyDescent="0.2">
      <c r="A682">
        <f>ROW(Source!A938)</f>
        <v>938</v>
      </c>
      <c r="B682">
        <v>31143308</v>
      </c>
      <c r="C682">
        <v>31143304</v>
      </c>
      <c r="D682">
        <v>30895155</v>
      </c>
      <c r="E682">
        <v>28875167</v>
      </c>
      <c r="F682">
        <v>1</v>
      </c>
      <c r="G682">
        <v>28875167</v>
      </c>
      <c r="H682">
        <v>1</v>
      </c>
      <c r="I682" t="s">
        <v>391</v>
      </c>
      <c r="J682" t="s">
        <v>0</v>
      </c>
      <c r="K682" t="s">
        <v>392</v>
      </c>
      <c r="L682">
        <v>1191</v>
      </c>
      <c r="N682">
        <v>1013</v>
      </c>
      <c r="O682" t="s">
        <v>393</v>
      </c>
      <c r="P682" t="s">
        <v>393</v>
      </c>
      <c r="Q682">
        <v>1</v>
      </c>
      <c r="X682">
        <v>88.32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1</v>
      </c>
      <c r="AE682">
        <v>1</v>
      </c>
      <c r="AF682" t="s">
        <v>0</v>
      </c>
      <c r="AG682">
        <v>88.32</v>
      </c>
      <c r="AH682">
        <v>2</v>
      </c>
      <c r="AI682">
        <v>31143305</v>
      </c>
      <c r="AJ682">
        <v>692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</row>
    <row r="683" spans="1:44" x14ac:dyDescent="0.2">
      <c r="A683">
        <f>ROW(Source!A938)</f>
        <v>938</v>
      </c>
      <c r="B683">
        <v>31143309</v>
      </c>
      <c r="C683">
        <v>31143304</v>
      </c>
      <c r="D683">
        <v>30906858</v>
      </c>
      <c r="E683">
        <v>1</v>
      </c>
      <c r="F683">
        <v>1</v>
      </c>
      <c r="G683">
        <v>28875167</v>
      </c>
      <c r="H683">
        <v>2</v>
      </c>
      <c r="I683" t="s">
        <v>471</v>
      </c>
      <c r="J683" t="s">
        <v>472</v>
      </c>
      <c r="K683" t="s">
        <v>473</v>
      </c>
      <c r="L683">
        <v>1368</v>
      </c>
      <c r="N683">
        <v>1011</v>
      </c>
      <c r="O683" t="s">
        <v>397</v>
      </c>
      <c r="P683" t="s">
        <v>397</v>
      </c>
      <c r="Q683">
        <v>1</v>
      </c>
      <c r="X683">
        <v>27.6</v>
      </c>
      <c r="Y683">
        <v>0</v>
      </c>
      <c r="Z683">
        <v>7.36</v>
      </c>
      <c r="AA683">
        <v>0.74</v>
      </c>
      <c r="AB683">
        <v>0</v>
      </c>
      <c r="AC683">
        <v>0</v>
      </c>
      <c r="AD683">
        <v>1</v>
      </c>
      <c r="AE683">
        <v>0</v>
      </c>
      <c r="AF683" t="s">
        <v>0</v>
      </c>
      <c r="AG683">
        <v>27.6</v>
      </c>
      <c r="AH683">
        <v>2</v>
      </c>
      <c r="AI683">
        <v>31143306</v>
      </c>
      <c r="AJ683">
        <v>693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</row>
    <row r="684" spans="1:44" x14ac:dyDescent="0.2">
      <c r="A684">
        <f>ROW(Source!A991)</f>
        <v>991</v>
      </c>
      <c r="B684">
        <v>31143448</v>
      </c>
      <c r="C684">
        <v>31143447</v>
      </c>
      <c r="D684">
        <v>30895155</v>
      </c>
      <c r="E684">
        <v>28875167</v>
      </c>
      <c r="F684">
        <v>1</v>
      </c>
      <c r="G684">
        <v>28875167</v>
      </c>
      <c r="H684">
        <v>1</v>
      </c>
      <c r="I684" t="s">
        <v>391</v>
      </c>
      <c r="J684" t="s">
        <v>0</v>
      </c>
      <c r="K684" t="s">
        <v>392</v>
      </c>
      <c r="L684">
        <v>1191</v>
      </c>
      <c r="N684">
        <v>1013</v>
      </c>
      <c r="O684" t="s">
        <v>393</v>
      </c>
      <c r="P684" t="s">
        <v>393</v>
      </c>
      <c r="Q684">
        <v>1</v>
      </c>
      <c r="X684">
        <v>563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1</v>
      </c>
      <c r="AE684">
        <v>1</v>
      </c>
      <c r="AF684" t="s">
        <v>0</v>
      </c>
      <c r="AG684">
        <v>563</v>
      </c>
      <c r="AH684">
        <v>2</v>
      </c>
      <c r="AI684">
        <v>31143448</v>
      </c>
      <c r="AJ684">
        <v>695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</row>
    <row r="685" spans="1:44" x14ac:dyDescent="0.2">
      <c r="A685">
        <f>ROW(Source!A991)</f>
        <v>991</v>
      </c>
      <c r="B685">
        <v>31143449</v>
      </c>
      <c r="C685">
        <v>31143447</v>
      </c>
      <c r="D685">
        <v>30907175</v>
      </c>
      <c r="E685">
        <v>1</v>
      </c>
      <c r="F685">
        <v>1</v>
      </c>
      <c r="G685">
        <v>28875167</v>
      </c>
      <c r="H685">
        <v>3</v>
      </c>
      <c r="I685" t="s">
        <v>538</v>
      </c>
      <c r="J685" t="s">
        <v>539</v>
      </c>
      <c r="K685" t="s">
        <v>540</v>
      </c>
      <c r="L685">
        <v>1356</v>
      </c>
      <c r="N685">
        <v>1010</v>
      </c>
      <c r="O685" t="s">
        <v>486</v>
      </c>
      <c r="P685" t="s">
        <v>486</v>
      </c>
      <c r="Q685">
        <v>1000</v>
      </c>
      <c r="X685">
        <v>39.200000000000003</v>
      </c>
      <c r="Y685">
        <v>10205.92</v>
      </c>
      <c r="Z685">
        <v>0</v>
      </c>
      <c r="AA685">
        <v>0</v>
      </c>
      <c r="AB685">
        <v>0</v>
      </c>
      <c r="AC685">
        <v>0</v>
      </c>
      <c r="AD685">
        <v>1</v>
      </c>
      <c r="AE685">
        <v>0</v>
      </c>
      <c r="AF685" t="s">
        <v>0</v>
      </c>
      <c r="AG685">
        <v>39.200000000000003</v>
      </c>
      <c r="AH685">
        <v>2</v>
      </c>
      <c r="AI685">
        <v>31143449</v>
      </c>
      <c r="AJ685">
        <v>696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</row>
    <row r="686" spans="1:44" x14ac:dyDescent="0.2">
      <c r="A686">
        <f>ROW(Source!A991)</f>
        <v>991</v>
      </c>
      <c r="B686">
        <v>31143450</v>
      </c>
      <c r="C686">
        <v>31143447</v>
      </c>
      <c r="D686">
        <v>30909706</v>
      </c>
      <c r="E686">
        <v>1</v>
      </c>
      <c r="F686">
        <v>1</v>
      </c>
      <c r="G686">
        <v>28875167</v>
      </c>
      <c r="H686">
        <v>3</v>
      </c>
      <c r="I686" t="s">
        <v>541</v>
      </c>
      <c r="J686" t="s">
        <v>542</v>
      </c>
      <c r="K686" t="s">
        <v>543</v>
      </c>
      <c r="L686">
        <v>1339</v>
      </c>
      <c r="N686">
        <v>1007</v>
      </c>
      <c r="O686" t="s">
        <v>16</v>
      </c>
      <c r="P686" t="s">
        <v>16</v>
      </c>
      <c r="Q686">
        <v>1</v>
      </c>
      <c r="X686">
        <v>24</v>
      </c>
      <c r="Y686">
        <v>3455.09</v>
      </c>
      <c r="Z686">
        <v>0</v>
      </c>
      <c r="AA686">
        <v>0</v>
      </c>
      <c r="AB686">
        <v>0</v>
      </c>
      <c r="AC686">
        <v>0</v>
      </c>
      <c r="AD686">
        <v>1</v>
      </c>
      <c r="AE686">
        <v>0</v>
      </c>
      <c r="AF686" t="s">
        <v>0</v>
      </c>
      <c r="AG686">
        <v>24</v>
      </c>
      <c r="AH686">
        <v>2</v>
      </c>
      <c r="AI686">
        <v>31143450</v>
      </c>
      <c r="AJ686">
        <v>697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</row>
    <row r="687" spans="1:44" x14ac:dyDescent="0.2">
      <c r="A687">
        <f>ROW(Source!A992)</f>
        <v>992</v>
      </c>
      <c r="B687">
        <v>31143453</v>
      </c>
      <c r="C687">
        <v>31143452</v>
      </c>
      <c r="D687">
        <v>30895155</v>
      </c>
      <c r="E687">
        <v>28875167</v>
      </c>
      <c r="F687">
        <v>1</v>
      </c>
      <c r="G687">
        <v>28875167</v>
      </c>
      <c r="H687">
        <v>1</v>
      </c>
      <c r="I687" t="s">
        <v>391</v>
      </c>
      <c r="J687" t="s">
        <v>0</v>
      </c>
      <c r="K687" t="s">
        <v>392</v>
      </c>
      <c r="L687">
        <v>1191</v>
      </c>
      <c r="N687">
        <v>1013</v>
      </c>
      <c r="O687" t="s">
        <v>393</v>
      </c>
      <c r="P687" t="s">
        <v>393</v>
      </c>
      <c r="Q687">
        <v>1</v>
      </c>
      <c r="X687">
        <v>21.25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1</v>
      </c>
      <c r="AE687">
        <v>1</v>
      </c>
      <c r="AF687" t="s">
        <v>0</v>
      </c>
      <c r="AG687">
        <v>21.25</v>
      </c>
      <c r="AH687">
        <v>2</v>
      </c>
      <c r="AI687">
        <v>31143453</v>
      </c>
      <c r="AJ687">
        <v>698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</row>
    <row r="688" spans="1:44" x14ac:dyDescent="0.2">
      <c r="A688">
        <f>ROW(Source!A992)</f>
        <v>992</v>
      </c>
      <c r="B688">
        <v>31143454</v>
      </c>
      <c r="C688">
        <v>31143452</v>
      </c>
      <c r="D688">
        <v>30907714</v>
      </c>
      <c r="E688">
        <v>1</v>
      </c>
      <c r="F688">
        <v>1</v>
      </c>
      <c r="G688">
        <v>28875167</v>
      </c>
      <c r="H688">
        <v>3</v>
      </c>
      <c r="I688" t="s">
        <v>676</v>
      </c>
      <c r="J688" t="s">
        <v>677</v>
      </c>
      <c r="K688" t="s">
        <v>678</v>
      </c>
      <c r="L688">
        <v>1348</v>
      </c>
      <c r="N688">
        <v>1009</v>
      </c>
      <c r="O688" t="s">
        <v>150</v>
      </c>
      <c r="P688" t="s">
        <v>150</v>
      </c>
      <c r="Q688">
        <v>1000</v>
      </c>
      <c r="X688">
        <v>0.30599999999999999</v>
      </c>
      <c r="Y688">
        <v>50407.79</v>
      </c>
      <c r="Z688">
        <v>0</v>
      </c>
      <c r="AA688">
        <v>0</v>
      </c>
      <c r="AB688">
        <v>0</v>
      </c>
      <c r="AC688">
        <v>0</v>
      </c>
      <c r="AD688">
        <v>1</v>
      </c>
      <c r="AE688">
        <v>0</v>
      </c>
      <c r="AF688" t="s">
        <v>0</v>
      </c>
      <c r="AG688">
        <v>0.30599999999999999</v>
      </c>
      <c r="AH688">
        <v>2</v>
      </c>
      <c r="AI688">
        <v>31143454</v>
      </c>
      <c r="AJ688">
        <v>699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</row>
    <row r="689" spans="1:44" x14ac:dyDescent="0.2">
      <c r="A689">
        <f>ROW(Source!A992)</f>
        <v>992</v>
      </c>
      <c r="B689">
        <v>31143455</v>
      </c>
      <c r="C689">
        <v>31143452</v>
      </c>
      <c r="D689">
        <v>30907876</v>
      </c>
      <c r="E689">
        <v>1</v>
      </c>
      <c r="F689">
        <v>1</v>
      </c>
      <c r="G689">
        <v>28875167</v>
      </c>
      <c r="H689">
        <v>3</v>
      </c>
      <c r="I689" t="s">
        <v>667</v>
      </c>
      <c r="J689" t="s">
        <v>668</v>
      </c>
      <c r="K689" t="s">
        <v>669</v>
      </c>
      <c r="L689">
        <v>1348</v>
      </c>
      <c r="N689">
        <v>1009</v>
      </c>
      <c r="O689" t="s">
        <v>150</v>
      </c>
      <c r="P689" t="s">
        <v>150</v>
      </c>
      <c r="Q689">
        <v>1000</v>
      </c>
      <c r="X689">
        <v>3.0000000000000001E-3</v>
      </c>
      <c r="Y689">
        <v>45454.3</v>
      </c>
      <c r="Z689">
        <v>0</v>
      </c>
      <c r="AA689">
        <v>0</v>
      </c>
      <c r="AB689">
        <v>0</v>
      </c>
      <c r="AC689">
        <v>0</v>
      </c>
      <c r="AD689">
        <v>1</v>
      </c>
      <c r="AE689">
        <v>0</v>
      </c>
      <c r="AF689" t="s">
        <v>0</v>
      </c>
      <c r="AG689">
        <v>3.0000000000000001E-3</v>
      </c>
      <c r="AH689">
        <v>2</v>
      </c>
      <c r="AI689">
        <v>31143455</v>
      </c>
      <c r="AJ689">
        <v>700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</row>
    <row r="690" spans="1:44" x14ac:dyDescent="0.2">
      <c r="A690">
        <f>ROW(Source!A992)</f>
        <v>992</v>
      </c>
      <c r="B690">
        <v>31143456</v>
      </c>
      <c r="C690">
        <v>31143452</v>
      </c>
      <c r="D690">
        <v>30907909</v>
      </c>
      <c r="E690">
        <v>1</v>
      </c>
      <c r="F690">
        <v>1</v>
      </c>
      <c r="G690">
        <v>28875167</v>
      </c>
      <c r="H690">
        <v>3</v>
      </c>
      <c r="I690" t="s">
        <v>847</v>
      </c>
      <c r="J690" t="s">
        <v>848</v>
      </c>
      <c r="K690" t="s">
        <v>849</v>
      </c>
      <c r="L690">
        <v>1348</v>
      </c>
      <c r="N690">
        <v>1009</v>
      </c>
      <c r="O690" t="s">
        <v>150</v>
      </c>
      <c r="P690" t="s">
        <v>150</v>
      </c>
      <c r="Q690">
        <v>1000</v>
      </c>
      <c r="X690">
        <v>5.11E-2</v>
      </c>
      <c r="Y690">
        <v>294873.40999999997</v>
      </c>
      <c r="Z690">
        <v>0</v>
      </c>
      <c r="AA690">
        <v>0</v>
      </c>
      <c r="AB690">
        <v>0</v>
      </c>
      <c r="AC690">
        <v>0</v>
      </c>
      <c r="AD690">
        <v>1</v>
      </c>
      <c r="AE690">
        <v>0</v>
      </c>
      <c r="AF690" t="s">
        <v>0</v>
      </c>
      <c r="AG690">
        <v>5.11E-2</v>
      </c>
      <c r="AH690">
        <v>2</v>
      </c>
      <c r="AI690">
        <v>31143456</v>
      </c>
      <c r="AJ690">
        <v>701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</row>
    <row r="691" spans="1:44" x14ac:dyDescent="0.2">
      <c r="A691">
        <f>ROW(Source!A992)</f>
        <v>992</v>
      </c>
      <c r="B691">
        <v>31143457</v>
      </c>
      <c r="C691">
        <v>31143452</v>
      </c>
      <c r="D691">
        <v>30907913</v>
      </c>
      <c r="E691">
        <v>1</v>
      </c>
      <c r="F691">
        <v>1</v>
      </c>
      <c r="G691">
        <v>28875167</v>
      </c>
      <c r="H691">
        <v>3</v>
      </c>
      <c r="I691" t="s">
        <v>730</v>
      </c>
      <c r="J691" t="s">
        <v>731</v>
      </c>
      <c r="K691" t="s">
        <v>732</v>
      </c>
      <c r="L691">
        <v>1348</v>
      </c>
      <c r="N691">
        <v>1009</v>
      </c>
      <c r="O691" t="s">
        <v>150</v>
      </c>
      <c r="P691" t="s">
        <v>150</v>
      </c>
      <c r="Q691">
        <v>1000</v>
      </c>
      <c r="X691">
        <v>0.16</v>
      </c>
      <c r="Y691">
        <v>44312.57</v>
      </c>
      <c r="Z691">
        <v>0</v>
      </c>
      <c r="AA691">
        <v>0</v>
      </c>
      <c r="AB691">
        <v>0</v>
      </c>
      <c r="AC691">
        <v>0</v>
      </c>
      <c r="AD691">
        <v>1</v>
      </c>
      <c r="AE691">
        <v>0</v>
      </c>
      <c r="AF691" t="s">
        <v>0</v>
      </c>
      <c r="AG691">
        <v>0.16</v>
      </c>
      <c r="AH691">
        <v>2</v>
      </c>
      <c r="AI691">
        <v>31143457</v>
      </c>
      <c r="AJ691">
        <v>702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</row>
    <row r="692" spans="1:44" x14ac:dyDescent="0.2">
      <c r="A692">
        <f>ROW(Source!A1040)</f>
        <v>1040</v>
      </c>
      <c r="B692">
        <v>31143817</v>
      </c>
      <c r="C692">
        <v>31143815</v>
      </c>
      <c r="D692">
        <v>30895155</v>
      </c>
      <c r="E692">
        <v>28875167</v>
      </c>
      <c r="F692">
        <v>1</v>
      </c>
      <c r="G692">
        <v>28875167</v>
      </c>
      <c r="H692">
        <v>1</v>
      </c>
      <c r="I692" t="s">
        <v>391</v>
      </c>
      <c r="J692" t="s">
        <v>0</v>
      </c>
      <c r="K692" t="s">
        <v>392</v>
      </c>
      <c r="L692">
        <v>1191</v>
      </c>
      <c r="N692">
        <v>1013</v>
      </c>
      <c r="O692" t="s">
        <v>393</v>
      </c>
      <c r="P692" t="s">
        <v>393</v>
      </c>
      <c r="Q692">
        <v>1</v>
      </c>
      <c r="X692">
        <v>1.02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1</v>
      </c>
      <c r="AE692">
        <v>1</v>
      </c>
      <c r="AF692" t="s">
        <v>0</v>
      </c>
      <c r="AG692">
        <v>1.02</v>
      </c>
      <c r="AH692">
        <v>2</v>
      </c>
      <c r="AI692">
        <v>31143816</v>
      </c>
      <c r="AJ692">
        <v>703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</row>
    <row r="693" spans="1:44" x14ac:dyDescent="0.2">
      <c r="A693">
        <f>ROW(Source!A1041)</f>
        <v>1041</v>
      </c>
      <c r="B693">
        <v>31143821</v>
      </c>
      <c r="C693">
        <v>31143818</v>
      </c>
      <c r="D693">
        <v>30906752</v>
      </c>
      <c r="E693">
        <v>1</v>
      </c>
      <c r="F693">
        <v>1</v>
      </c>
      <c r="G693">
        <v>28875167</v>
      </c>
      <c r="H693">
        <v>2</v>
      </c>
      <c r="I693" t="s">
        <v>886</v>
      </c>
      <c r="J693" t="s">
        <v>887</v>
      </c>
      <c r="K693" t="s">
        <v>888</v>
      </c>
      <c r="L693">
        <v>1368</v>
      </c>
      <c r="N693">
        <v>1011</v>
      </c>
      <c r="O693" t="s">
        <v>397</v>
      </c>
      <c r="P693" t="s">
        <v>397</v>
      </c>
      <c r="Q693">
        <v>1</v>
      </c>
      <c r="X693">
        <v>5.3999999999999999E-2</v>
      </c>
      <c r="Y693">
        <v>0</v>
      </c>
      <c r="Z693">
        <v>800.36</v>
      </c>
      <c r="AA693">
        <v>425.6</v>
      </c>
      <c r="AB693">
        <v>0</v>
      </c>
      <c r="AC693">
        <v>0</v>
      </c>
      <c r="AD693">
        <v>1</v>
      </c>
      <c r="AE693">
        <v>0</v>
      </c>
      <c r="AF693" t="s">
        <v>0</v>
      </c>
      <c r="AG693">
        <v>5.3999999999999999E-2</v>
      </c>
      <c r="AH693">
        <v>2</v>
      </c>
      <c r="AI693">
        <v>31143819</v>
      </c>
      <c r="AJ693">
        <v>704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</row>
    <row r="694" spans="1:44" x14ac:dyDescent="0.2">
      <c r="A694">
        <f>ROW(Source!A1041)</f>
        <v>1041</v>
      </c>
      <c r="B694">
        <v>31143822</v>
      </c>
      <c r="C694">
        <v>31143818</v>
      </c>
      <c r="D694">
        <v>30906753</v>
      </c>
      <c r="E694">
        <v>1</v>
      </c>
      <c r="F694">
        <v>1</v>
      </c>
      <c r="G694">
        <v>28875167</v>
      </c>
      <c r="H694">
        <v>2</v>
      </c>
      <c r="I694" t="s">
        <v>889</v>
      </c>
      <c r="J694" t="s">
        <v>890</v>
      </c>
      <c r="K694" t="s">
        <v>891</v>
      </c>
      <c r="L694">
        <v>1368</v>
      </c>
      <c r="N694">
        <v>1011</v>
      </c>
      <c r="O694" t="s">
        <v>397</v>
      </c>
      <c r="P694" t="s">
        <v>397</v>
      </c>
      <c r="Q694">
        <v>1</v>
      </c>
      <c r="X694">
        <v>5.5E-2</v>
      </c>
      <c r="Y694">
        <v>0</v>
      </c>
      <c r="Z694">
        <v>959.83</v>
      </c>
      <c r="AA694">
        <v>491.12</v>
      </c>
      <c r="AB694">
        <v>0</v>
      </c>
      <c r="AC694">
        <v>0</v>
      </c>
      <c r="AD694">
        <v>1</v>
      </c>
      <c r="AE694">
        <v>0</v>
      </c>
      <c r="AF694" t="s">
        <v>0</v>
      </c>
      <c r="AG694">
        <v>5.5E-2</v>
      </c>
      <c r="AH694">
        <v>2</v>
      </c>
      <c r="AI694">
        <v>31143820</v>
      </c>
      <c r="AJ694">
        <v>705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</row>
    <row r="695" spans="1:44" x14ac:dyDescent="0.2">
      <c r="A695">
        <f>ROW(Source!A1042)</f>
        <v>1042</v>
      </c>
      <c r="B695">
        <v>31143826</v>
      </c>
      <c r="C695">
        <v>31143823</v>
      </c>
      <c r="D695">
        <v>30906752</v>
      </c>
      <c r="E695">
        <v>1</v>
      </c>
      <c r="F695">
        <v>1</v>
      </c>
      <c r="G695">
        <v>28875167</v>
      </c>
      <c r="H695">
        <v>2</v>
      </c>
      <c r="I695" t="s">
        <v>886</v>
      </c>
      <c r="J695" t="s">
        <v>887</v>
      </c>
      <c r="K695" t="s">
        <v>888</v>
      </c>
      <c r="L695">
        <v>1368</v>
      </c>
      <c r="N695">
        <v>1011</v>
      </c>
      <c r="O695" t="s">
        <v>397</v>
      </c>
      <c r="P695" t="s">
        <v>397</v>
      </c>
      <c r="Q695">
        <v>1</v>
      </c>
      <c r="X695">
        <v>0.01</v>
      </c>
      <c r="Y695">
        <v>0</v>
      </c>
      <c r="Z695">
        <v>800.36</v>
      </c>
      <c r="AA695">
        <v>425.6</v>
      </c>
      <c r="AB695">
        <v>0</v>
      </c>
      <c r="AC695">
        <v>0</v>
      </c>
      <c r="AD695">
        <v>1</v>
      </c>
      <c r="AE695">
        <v>0</v>
      </c>
      <c r="AF695" t="s">
        <v>386</v>
      </c>
      <c r="AG695">
        <v>0.27</v>
      </c>
      <c r="AH695">
        <v>2</v>
      </c>
      <c r="AI695">
        <v>31143824</v>
      </c>
      <c r="AJ695">
        <v>706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</row>
    <row r="696" spans="1:44" x14ac:dyDescent="0.2">
      <c r="A696">
        <f>ROW(Source!A1042)</f>
        <v>1042</v>
      </c>
      <c r="B696">
        <v>31143827</v>
      </c>
      <c r="C696">
        <v>31143823</v>
      </c>
      <c r="D696">
        <v>30906753</v>
      </c>
      <c r="E696">
        <v>1</v>
      </c>
      <c r="F696">
        <v>1</v>
      </c>
      <c r="G696">
        <v>28875167</v>
      </c>
      <c r="H696">
        <v>2</v>
      </c>
      <c r="I696" t="s">
        <v>889</v>
      </c>
      <c r="J696" t="s">
        <v>890</v>
      </c>
      <c r="K696" t="s">
        <v>891</v>
      </c>
      <c r="L696">
        <v>1368</v>
      </c>
      <c r="N696">
        <v>1011</v>
      </c>
      <c r="O696" t="s">
        <v>397</v>
      </c>
      <c r="P696" t="s">
        <v>397</v>
      </c>
      <c r="Q696">
        <v>1</v>
      </c>
      <c r="X696">
        <v>8.0000000000000002E-3</v>
      </c>
      <c r="Y696">
        <v>0</v>
      </c>
      <c r="Z696">
        <v>959.83</v>
      </c>
      <c r="AA696">
        <v>491.12</v>
      </c>
      <c r="AB696">
        <v>0</v>
      </c>
      <c r="AC696">
        <v>0</v>
      </c>
      <c r="AD696">
        <v>1</v>
      </c>
      <c r="AE696">
        <v>0</v>
      </c>
      <c r="AF696" t="s">
        <v>386</v>
      </c>
      <c r="AG696">
        <v>0.216</v>
      </c>
      <c r="AH696">
        <v>2</v>
      </c>
      <c r="AI696">
        <v>31143825</v>
      </c>
      <c r="AJ696">
        <v>707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Дефектная ведомость</vt:lpstr>
      <vt:lpstr>RV_DATA</vt:lpstr>
      <vt:lpstr>Source</vt:lpstr>
      <vt:lpstr>SourceObSm</vt:lpstr>
      <vt:lpstr>SmtRes</vt:lpstr>
      <vt:lpstr>EtalonRes</vt:lpstr>
      <vt:lpstr>'Дефектная ведомость'!Заголовки_для_печати</vt:lpstr>
      <vt:lpstr>'Дефектная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РИК РИК</cp:lastModifiedBy>
  <cp:lastPrinted>2018-03-14T06:48:37Z</cp:lastPrinted>
  <dcterms:created xsi:type="dcterms:W3CDTF">2018-03-13T13:43:48Z</dcterms:created>
  <dcterms:modified xsi:type="dcterms:W3CDTF">2018-05-28T17:13:33Z</dcterms:modified>
</cp:coreProperties>
</file>